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105" yWindow="-105" windowWidth="23250" windowHeight="12450" tabRatio="578" firstSheet="1" activeTab="4"/>
  </bookViews>
  <sheets>
    <sheet name="Cover Page " sheetId="28" r:id="rId1"/>
    <sheet name="Abstract-C&amp;I" sheetId="8" r:id="rId2"/>
    <sheet name="Take off_C&amp;I_Toilet &amp; Kitchen" sheetId="26" state="hidden" r:id="rId3"/>
    <sheet name="Take off_C&amp;I_Lounge" sheetId="34" state="hidden" r:id="rId4"/>
    <sheet name="LOM-C&amp;I" sheetId="27" r:id="rId5"/>
  </sheets>
  <externalReferences>
    <externalReference r:id="rId6"/>
  </externalReferences>
  <definedNames>
    <definedName name="_xlnm._FilterDatabase" localSheetId="1" hidden="1">'Abstract-C&amp;I'!$A$14:$I$216</definedName>
    <definedName name="_xlnm.Print_Area" localSheetId="1">'Abstract-C&amp;I'!$A$1:$I$216</definedName>
    <definedName name="_xlnm.Print_Area" localSheetId="4">'LOM-C&amp;I'!$A$1:$C$167</definedName>
    <definedName name="_xlnm.Print_Area" localSheetId="3">'Take off_C&amp;I_Lounge'!$A$1:$L$790</definedName>
    <definedName name="_xlnm.Print_Area" localSheetId="2">'Take off_C&amp;I_Toilet &amp; Kitchen'!$A$1:$J$518</definedName>
    <definedName name="_xlnm.Print_Titles" localSheetId="1">'Abstract-C&amp;I'!$2:$2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27" l="1"/>
  <c r="A14" i="27" s="1"/>
  <c r="A16" i="27" s="1"/>
  <c r="A18" i="27" s="1"/>
  <c r="A20" i="27" s="1"/>
  <c r="A22" i="27" s="1"/>
  <c r="A24" i="27" s="1"/>
  <c r="A26" i="27" s="1"/>
  <c r="A28" i="27" s="1"/>
  <c r="A31" i="27" s="1"/>
  <c r="A33" i="27" s="1"/>
  <c r="A35" i="27" s="1"/>
  <c r="A37" i="27" s="1"/>
  <c r="A39" i="27" s="1"/>
  <c r="A41" i="27" s="1"/>
  <c r="A43" i="27" s="1"/>
  <c r="A45" i="27" s="1"/>
  <c r="A47" i="27" s="1"/>
  <c r="A49" i="27" s="1"/>
  <c r="A51" i="27" s="1"/>
  <c r="A53" i="27" s="1"/>
  <c r="A55" i="27" s="1"/>
  <c r="A57" i="27" s="1"/>
  <c r="A59" i="27" s="1"/>
  <c r="A61" i="27" s="1"/>
  <c r="A63" i="27" s="1"/>
  <c r="A65" i="27" s="1"/>
  <c r="A67" i="27" s="1"/>
  <c r="A69" i="27" s="1"/>
  <c r="A71" i="27" s="1"/>
  <c r="A73" i="27" s="1"/>
  <c r="A75" i="27" s="1"/>
  <c r="A77" i="27" s="1"/>
  <c r="A79" i="27" s="1"/>
  <c r="A81" i="27" s="1"/>
  <c r="A83" i="27" s="1"/>
  <c r="A85" i="27" s="1"/>
  <c r="A87" i="27" s="1"/>
  <c r="A89" i="27" s="1"/>
  <c r="A91" i="27" s="1"/>
  <c r="A93" i="27" s="1"/>
  <c r="A10" i="27"/>
  <c r="A8" i="27"/>
  <c r="J787" i="34"/>
  <c r="I786" i="34"/>
  <c r="I785" i="34"/>
  <c r="I787" i="34" s="1"/>
  <c r="I782" i="34"/>
  <c r="I781" i="34"/>
  <c r="I780" i="34"/>
  <c r="I779" i="34"/>
  <c r="I778" i="34"/>
  <c r="I777" i="34"/>
  <c r="I783" i="34" s="1"/>
  <c r="J783" i="34" s="1"/>
  <c r="I773" i="34"/>
  <c r="I772" i="34"/>
  <c r="I774" i="34" s="1"/>
  <c r="J774" i="34" s="1"/>
  <c r="J768" i="34"/>
  <c r="I768" i="34"/>
  <c r="I767" i="34"/>
  <c r="I764" i="34"/>
  <c r="J764" i="34" s="1"/>
  <c r="I763" i="34"/>
  <c r="I762" i="34"/>
  <c r="I758" i="34"/>
  <c r="I757" i="34"/>
  <c r="I756" i="34"/>
  <c r="I753" i="34"/>
  <c r="I752" i="34"/>
  <c r="I749" i="34"/>
  <c r="I747" i="34"/>
  <c r="I746" i="34"/>
  <c r="I745" i="34"/>
  <c r="I744" i="34"/>
  <c r="I743" i="34"/>
  <c r="I740" i="34"/>
  <c r="I735" i="34"/>
  <c r="J735" i="34" s="1"/>
  <c r="I734" i="34"/>
  <c r="G733" i="34"/>
  <c r="I733" i="34" s="1"/>
  <c r="A733" i="34"/>
  <c r="I730" i="34"/>
  <c r="I731" i="34" s="1"/>
  <c r="J731" i="34" s="1"/>
  <c r="I727" i="34"/>
  <c r="I726" i="34"/>
  <c r="I728" i="34" s="1"/>
  <c r="J728" i="34" s="1"/>
  <c r="J723" i="34"/>
  <c r="I723" i="34"/>
  <c r="I722" i="34"/>
  <c r="I718" i="34"/>
  <c r="I717" i="34"/>
  <c r="I716" i="34"/>
  <c r="I715" i="34"/>
  <c r="I719" i="34" s="1"/>
  <c r="J719" i="34" s="1"/>
  <c r="I708" i="34"/>
  <c r="I707" i="34"/>
  <c r="I706" i="34"/>
  <c r="I705" i="34"/>
  <c r="I709" i="34" s="1"/>
  <c r="J709" i="34" s="1"/>
  <c r="I701" i="34"/>
  <c r="J701" i="34" s="1"/>
  <c r="I700" i="34"/>
  <c r="I699" i="34"/>
  <c r="I698" i="34"/>
  <c r="I693" i="34"/>
  <c r="I692" i="34"/>
  <c r="I691" i="34"/>
  <c r="I686" i="34"/>
  <c r="I685" i="34"/>
  <c r="I684" i="34"/>
  <c r="I687" i="34" s="1"/>
  <c r="J687" i="34" s="1"/>
  <c r="I678" i="34"/>
  <c r="I679" i="34" s="1"/>
  <c r="J679" i="34" s="1"/>
  <c r="I677" i="34"/>
  <c r="I676" i="34"/>
  <c r="I672" i="34"/>
  <c r="I671" i="34"/>
  <c r="I670" i="34"/>
  <c r="I669" i="34"/>
  <c r="I668" i="34"/>
  <c r="I667" i="34"/>
  <c r="I666" i="34"/>
  <c r="I665" i="34"/>
  <c r="I673" i="34" s="1"/>
  <c r="J673" i="34" s="1"/>
  <c r="I664" i="34"/>
  <c r="I660" i="34"/>
  <c r="J660" i="34" s="1"/>
  <c r="I659" i="34"/>
  <c r="I658" i="34"/>
  <c r="I657" i="34"/>
  <c r="I652" i="34"/>
  <c r="I651" i="34"/>
  <c r="I650" i="34"/>
  <c r="I649" i="34"/>
  <c r="I648" i="34"/>
  <c r="G647" i="34"/>
  <c r="I647" i="34" s="1"/>
  <c r="I646" i="34"/>
  <c r="G646" i="34"/>
  <c r="G645" i="34"/>
  <c r="I645" i="34" s="1"/>
  <c r="I644" i="34"/>
  <c r="I643" i="34"/>
  <c r="E643" i="34"/>
  <c r="I642" i="34"/>
  <c r="I641" i="34"/>
  <c r="I633" i="34"/>
  <c r="I632" i="34"/>
  <c r="I628" i="34"/>
  <c r="I627" i="34"/>
  <c r="I626" i="34"/>
  <c r="I629" i="34" s="1"/>
  <c r="J629" i="34" s="1"/>
  <c r="I622" i="34"/>
  <c r="I623" i="34" s="1"/>
  <c r="J623" i="34" s="1"/>
  <c r="I621" i="34"/>
  <c r="I620" i="34"/>
  <c r="I617" i="34"/>
  <c r="J617" i="34" s="1"/>
  <c r="I616" i="34"/>
  <c r="I615" i="34"/>
  <c r="I613" i="34"/>
  <c r="J613" i="34" s="1"/>
  <c r="I612" i="34"/>
  <c r="I611" i="34"/>
  <c r="I610" i="34"/>
  <c r="I604" i="34"/>
  <c r="I603" i="34"/>
  <c r="I602" i="34"/>
  <c r="I601" i="34"/>
  <c r="I600" i="34"/>
  <c r="I599" i="34"/>
  <c r="I598" i="34"/>
  <c r="I597" i="34"/>
  <c r="I591" i="34"/>
  <c r="I592" i="34" s="1"/>
  <c r="J592" i="34" s="1"/>
  <c r="I587" i="34"/>
  <c r="I586" i="34"/>
  <c r="I585" i="34"/>
  <c r="I584" i="34"/>
  <c r="I583" i="34"/>
  <c r="I582" i="34"/>
  <c r="I581" i="34"/>
  <c r="I580" i="34"/>
  <c r="I579" i="34"/>
  <c r="I578" i="34"/>
  <c r="I588" i="34" s="1"/>
  <c r="J588" i="34" s="1"/>
  <c r="I574" i="34"/>
  <c r="I573" i="34"/>
  <c r="I572" i="34"/>
  <c r="I568" i="34"/>
  <c r="I569" i="34" s="1"/>
  <c r="J569" i="34" s="1"/>
  <c r="I559" i="34"/>
  <c r="I560" i="34" s="1"/>
  <c r="J560" i="34" s="1"/>
  <c r="I552" i="34"/>
  <c r="I551" i="34"/>
  <c r="I550" i="34"/>
  <c r="I549" i="34"/>
  <c r="I548" i="34"/>
  <c r="I547" i="34"/>
  <c r="I546" i="34"/>
  <c r="I545" i="34"/>
  <c r="I544" i="34"/>
  <c r="I538" i="34"/>
  <c r="I537" i="34"/>
  <c r="I536" i="34"/>
  <c r="I535" i="34"/>
  <c r="I539" i="34" s="1"/>
  <c r="J539" i="34" s="1"/>
  <c r="I531" i="34"/>
  <c r="I530" i="34"/>
  <c r="I532" i="34" s="1"/>
  <c r="J532" i="34" s="1"/>
  <c r="I525" i="34"/>
  <c r="I519" i="34"/>
  <c r="I518" i="34"/>
  <c r="I517" i="34"/>
  <c r="I516" i="34"/>
  <c r="I515" i="34"/>
  <c r="I520" i="34" s="1"/>
  <c r="J520" i="34" s="1"/>
  <c r="I509" i="34"/>
  <c r="I508" i="34"/>
  <c r="I507" i="34"/>
  <c r="I506" i="34"/>
  <c r="I505" i="34"/>
  <c r="I504" i="34"/>
  <c r="I503" i="34"/>
  <c r="I502" i="34"/>
  <c r="I501" i="34"/>
  <c r="I500" i="34"/>
  <c r="I499" i="34"/>
  <c r="E499" i="34"/>
  <c r="I498" i="34"/>
  <c r="I497" i="34"/>
  <c r="E497" i="34"/>
  <c r="I496" i="34"/>
  <c r="I495" i="34"/>
  <c r="E495" i="34"/>
  <c r="I494" i="34"/>
  <c r="I493" i="34"/>
  <c r="I492" i="34"/>
  <c r="I491" i="34"/>
  <c r="I490" i="34"/>
  <c r="I489" i="34"/>
  <c r="I488" i="34"/>
  <c r="I487" i="34"/>
  <c r="I486" i="34"/>
  <c r="I482" i="34"/>
  <c r="I483" i="34" s="1"/>
  <c r="J483" i="34" s="1"/>
  <c r="I481" i="34"/>
  <c r="I477" i="34"/>
  <c r="I478" i="34" s="1"/>
  <c r="J478" i="34" s="1"/>
  <c r="I476" i="34"/>
  <c r="I471" i="34"/>
  <c r="I470" i="34"/>
  <c r="I469" i="34"/>
  <c r="I468" i="34"/>
  <c r="I472" i="34" s="1"/>
  <c r="J472" i="34" s="1"/>
  <c r="I467" i="34"/>
  <c r="I466" i="34"/>
  <c r="I462" i="34"/>
  <c r="I461" i="34"/>
  <c r="I460" i="34"/>
  <c r="I459" i="34"/>
  <c r="I458" i="34"/>
  <c r="I457" i="34"/>
  <c r="I456" i="34"/>
  <c r="I455" i="34"/>
  <c r="E454" i="34"/>
  <c r="L453" i="34"/>
  <c r="I453" i="34"/>
  <c r="L452" i="34"/>
  <c r="I452" i="34"/>
  <c r="I451" i="34"/>
  <c r="I450" i="34"/>
  <c r="G450" i="34"/>
  <c r="L449" i="34"/>
  <c r="I449" i="34"/>
  <c r="L448" i="34"/>
  <c r="I448" i="34"/>
  <c r="L447" i="34"/>
  <c r="I447" i="34"/>
  <c r="I443" i="34"/>
  <c r="I444" i="34" s="1"/>
  <c r="J444" i="34" s="1"/>
  <c r="J439" i="34"/>
  <c r="I438" i="34"/>
  <c r="I437" i="34"/>
  <c r="I436" i="34"/>
  <c r="I439" i="34" s="1"/>
  <c r="J433" i="34"/>
  <c r="L432" i="34"/>
  <c r="I432" i="34"/>
  <c r="L431" i="34"/>
  <c r="I431" i="34"/>
  <c r="L430" i="34"/>
  <c r="I430" i="34"/>
  <c r="L429" i="34"/>
  <c r="I429" i="34"/>
  <c r="L428" i="34"/>
  <c r="I428" i="34"/>
  <c r="L427" i="34"/>
  <c r="I427" i="34"/>
  <c r="L426" i="34"/>
  <c r="I426" i="34"/>
  <c r="L425" i="34"/>
  <c r="I425" i="34"/>
  <c r="E425" i="34"/>
  <c r="L424" i="34"/>
  <c r="I424" i="34"/>
  <c r="L423" i="34"/>
  <c r="I423" i="34"/>
  <c r="L422" i="34"/>
  <c r="I422" i="34"/>
  <c r="L421" i="34"/>
  <c r="I421" i="34"/>
  <c r="L420" i="34"/>
  <c r="L433" i="34" s="1"/>
  <c r="N433" i="34" s="1"/>
  <c r="I420" i="34"/>
  <c r="I433" i="34" s="1"/>
  <c r="I414" i="34"/>
  <c r="I413" i="34"/>
  <c r="I412" i="34"/>
  <c r="I411" i="34"/>
  <c r="I410" i="34"/>
  <c r="I407" i="34"/>
  <c r="I406" i="34"/>
  <c r="I408" i="34" s="1"/>
  <c r="J408" i="34" s="1"/>
  <c r="I403" i="34"/>
  <c r="I402" i="34"/>
  <c r="I401" i="34"/>
  <c r="I398" i="34"/>
  <c r="J398" i="34" s="1"/>
  <c r="I397" i="34"/>
  <c r="I390" i="34"/>
  <c r="I389" i="34"/>
  <c r="I391" i="34" s="1"/>
  <c r="J391" i="34" s="1"/>
  <c r="I385" i="34"/>
  <c r="I384" i="34"/>
  <c r="I379" i="34"/>
  <c r="I380" i="34" s="1"/>
  <c r="J380" i="34" s="1"/>
  <c r="I375" i="34"/>
  <c r="I374" i="34"/>
  <c r="I376" i="34" s="1"/>
  <c r="J376" i="34" s="1"/>
  <c r="I369" i="34"/>
  <c r="I368" i="34"/>
  <c r="I370" i="34" s="1"/>
  <c r="J370" i="34" s="1"/>
  <c r="J365" i="34"/>
  <c r="I364" i="34"/>
  <c r="I363" i="34"/>
  <c r="I362" i="34"/>
  <c r="I361" i="34"/>
  <c r="I360" i="34"/>
  <c r="E359" i="34"/>
  <c r="I359" i="34" s="1"/>
  <c r="I358" i="34"/>
  <c r="I365" i="34" s="1"/>
  <c r="E358" i="34"/>
  <c r="I350" i="34"/>
  <c r="J350" i="34" s="1"/>
  <c r="I347" i="34"/>
  <c r="I346" i="34"/>
  <c r="I343" i="34"/>
  <c r="J343" i="34" s="1"/>
  <c r="I342" i="34"/>
  <c r="I341" i="34"/>
  <c r="I338" i="34"/>
  <c r="J338" i="34" s="1"/>
  <c r="E227" i="34" s="1"/>
  <c r="I227" i="34" s="1"/>
  <c r="I337" i="34"/>
  <c r="I336" i="34"/>
  <c r="I332" i="34"/>
  <c r="J332" i="34" s="1"/>
  <c r="I331" i="34"/>
  <c r="I330" i="34"/>
  <c r="I327" i="34"/>
  <c r="I326" i="34"/>
  <c r="I325" i="34"/>
  <c r="I319" i="34"/>
  <c r="J319" i="34" s="1"/>
  <c r="I311" i="34"/>
  <c r="I310" i="34"/>
  <c r="I309" i="34"/>
  <c r="I306" i="34"/>
  <c r="J306" i="34" s="1"/>
  <c r="I305" i="34"/>
  <c r="I300" i="34"/>
  <c r="I301" i="34" s="1"/>
  <c r="J301" i="34" s="1"/>
  <c r="I296" i="34"/>
  <c r="I295" i="34"/>
  <c r="I294" i="34"/>
  <c r="I290" i="34"/>
  <c r="I291" i="34" s="1"/>
  <c r="J291" i="34" s="1"/>
  <c r="J287" i="34"/>
  <c r="I286" i="34"/>
  <c r="I285" i="34"/>
  <c r="I284" i="34"/>
  <c r="I287" i="34" s="1"/>
  <c r="I280" i="34"/>
  <c r="I281" i="34" s="1"/>
  <c r="J281" i="34" s="1"/>
  <c r="J278" i="34"/>
  <c r="I278" i="34"/>
  <c r="I277" i="34"/>
  <c r="I273" i="34"/>
  <c r="J273" i="34" s="1"/>
  <c r="I272" i="34"/>
  <c r="I269" i="34"/>
  <c r="I270" i="34" s="1"/>
  <c r="J270" i="34" s="1"/>
  <c r="E269" i="34"/>
  <c r="I264" i="34"/>
  <c r="I265" i="34" s="1"/>
  <c r="J265" i="34" s="1"/>
  <c r="I263" i="34"/>
  <c r="I262" i="34"/>
  <c r="I259" i="34"/>
  <c r="J259" i="34" s="1"/>
  <c r="I258" i="34"/>
  <c r="I257" i="34"/>
  <c r="I256" i="34"/>
  <c r="I252" i="34"/>
  <c r="I251" i="34"/>
  <c r="I250" i="34"/>
  <c r="I246" i="34"/>
  <c r="I245" i="34"/>
  <c r="I244" i="34"/>
  <c r="I247" i="34" s="1"/>
  <c r="J247" i="34" s="1"/>
  <c r="I240" i="34"/>
  <c r="I241" i="34" s="1"/>
  <c r="J241" i="34" s="1"/>
  <c r="I239" i="34"/>
  <c r="I238" i="34"/>
  <c r="I235" i="34"/>
  <c r="J235" i="34" s="1"/>
  <c r="E229" i="34" s="1"/>
  <c r="I229" i="34" s="1"/>
  <c r="I234" i="34"/>
  <c r="I230" i="34"/>
  <c r="E228" i="34"/>
  <c r="I228" i="34" s="1"/>
  <c r="I225" i="34"/>
  <c r="I224" i="34"/>
  <c r="J220" i="34"/>
  <c r="I220" i="34"/>
  <c r="I219" i="34"/>
  <c r="I218" i="34"/>
  <c r="J214" i="34"/>
  <c r="I214" i="34"/>
  <c r="I213" i="34"/>
  <c r="I212" i="34"/>
  <c r="J202" i="34"/>
  <c r="I201" i="34"/>
  <c r="E200" i="34"/>
  <c r="I200" i="34" s="1"/>
  <c r="I202" i="34" s="1"/>
  <c r="I197" i="34"/>
  <c r="I196" i="34"/>
  <c r="I195" i="34"/>
  <c r="I194" i="34"/>
  <c r="I193" i="34"/>
  <c r="I192" i="34"/>
  <c r="I188" i="34"/>
  <c r="I187" i="34"/>
  <c r="I186" i="34"/>
  <c r="I185" i="34"/>
  <c r="I189" i="34" s="1"/>
  <c r="J189" i="34" s="1"/>
  <c r="I184" i="34"/>
  <c r="I181" i="34"/>
  <c r="J181" i="34" s="1"/>
  <c r="I180" i="34"/>
  <c r="I179" i="34"/>
  <c r="I171" i="34"/>
  <c r="J171" i="34" s="1"/>
  <c r="I170" i="34"/>
  <c r="I166" i="34"/>
  <c r="I165" i="34"/>
  <c r="I164" i="34"/>
  <c r="I163" i="34"/>
  <c r="I162" i="34"/>
  <c r="I161" i="34"/>
  <c r="I160" i="34"/>
  <c r="I159" i="34"/>
  <c r="I167" i="34" s="1"/>
  <c r="J167" i="34" s="1"/>
  <c r="I146" i="34"/>
  <c r="I145" i="34"/>
  <c r="I144" i="34"/>
  <c r="I143" i="34"/>
  <c r="I142" i="34"/>
  <c r="I141" i="34"/>
  <c r="J138" i="34"/>
  <c r="I137" i="34"/>
  <c r="I136" i="34"/>
  <c r="I135" i="34"/>
  <c r="I134" i="34"/>
  <c r="I133" i="34"/>
  <c r="I132" i="34"/>
  <c r="I131" i="34"/>
  <c r="I130" i="34"/>
  <c r="E130" i="34"/>
  <c r="I129" i="34"/>
  <c r="I128" i="34"/>
  <c r="I138" i="34" s="1"/>
  <c r="E128" i="34"/>
  <c r="I127" i="34"/>
  <c r="I121" i="34"/>
  <c r="I120" i="34"/>
  <c r="I119" i="34"/>
  <c r="I112" i="34"/>
  <c r="I111" i="34"/>
  <c r="E110" i="34"/>
  <c r="I110" i="34" s="1"/>
  <c r="I109" i="34"/>
  <c r="I108" i="34"/>
  <c r="I107" i="34"/>
  <c r="I106" i="34"/>
  <c r="I105" i="34"/>
  <c r="I104" i="34"/>
  <c r="I102" i="34"/>
  <c r="I101" i="34"/>
  <c r="I100" i="34"/>
  <c r="I99" i="34"/>
  <c r="I98" i="34"/>
  <c r="I97" i="34"/>
  <c r="I96" i="34"/>
  <c r="I95" i="34"/>
  <c r="I90" i="34"/>
  <c r="I89" i="34"/>
  <c r="I88" i="34"/>
  <c r="I87" i="34"/>
  <c r="I91" i="34" s="1"/>
  <c r="J91" i="34" s="1"/>
  <c r="I79" i="34"/>
  <c r="I76" i="34"/>
  <c r="I75" i="34"/>
  <c r="I74" i="34"/>
  <c r="I73" i="34"/>
  <c r="I72" i="34"/>
  <c r="I71" i="34"/>
  <c r="I70" i="34"/>
  <c r="I69" i="34"/>
  <c r="I68" i="34"/>
  <c r="I67" i="34"/>
  <c r="I66" i="34"/>
  <c r="I65" i="34"/>
  <c r="I77" i="34" s="1"/>
  <c r="J77" i="34" s="1"/>
  <c r="I64" i="34"/>
  <c r="I63" i="34"/>
  <c r="J59" i="34"/>
  <c r="I59" i="34"/>
  <c r="I58" i="34"/>
  <c r="I57" i="34"/>
  <c r="A55" i="34"/>
  <c r="J53" i="34"/>
  <c r="I52" i="34"/>
  <c r="I51" i="34"/>
  <c r="I53" i="34" s="1"/>
  <c r="A49" i="34"/>
  <c r="I46" i="34"/>
  <c r="I45" i="34"/>
  <c r="I44" i="34"/>
  <c r="I43" i="34"/>
  <c r="I42" i="34"/>
  <c r="I47" i="34" s="1"/>
  <c r="J47" i="34" s="1"/>
  <c r="I37" i="34"/>
  <c r="I38" i="34" s="1"/>
  <c r="J38" i="34" s="1"/>
  <c r="A34" i="34"/>
  <c r="A40" i="34" s="1"/>
  <c r="J29" i="34"/>
  <c r="I29" i="34"/>
  <c r="I23" i="34"/>
  <c r="I22" i="34"/>
  <c r="I21" i="34"/>
  <c r="L20" i="34"/>
  <c r="I20" i="34"/>
  <c r="I19" i="34"/>
  <c r="L18" i="34"/>
  <c r="L24" i="34" s="1"/>
  <c r="I18" i="34"/>
  <c r="L17" i="34"/>
  <c r="I17" i="34"/>
  <c r="A15" i="34"/>
  <c r="J11" i="34"/>
  <c r="I11" i="34"/>
  <c r="A11" i="34"/>
  <c r="J9" i="34"/>
  <c r="I9" i="34"/>
  <c r="A9" i="34"/>
  <c r="I6" i="34"/>
  <c r="E81" i="34" s="1"/>
  <c r="I81" i="34" s="1"/>
  <c r="I82" i="34" s="1"/>
  <c r="J82" i="34" s="1"/>
  <c r="A1" i="34"/>
  <c r="I539" i="26"/>
  <c r="J539" i="26" s="1"/>
  <c r="I538" i="26"/>
  <c r="I535" i="26"/>
  <c r="I534" i="26"/>
  <c r="I533" i="26"/>
  <c r="I532" i="26"/>
  <c r="I531" i="26"/>
  <c r="I530" i="26"/>
  <c r="I529" i="26"/>
  <c r="I528" i="26"/>
  <c r="I527" i="26"/>
  <c r="I522" i="26"/>
  <c r="I521" i="26"/>
  <c r="I520" i="26"/>
  <c r="I523" i="26" s="1"/>
  <c r="J523" i="26" s="1"/>
  <c r="I517" i="26"/>
  <c r="I515" i="26"/>
  <c r="I516" i="26" s="1"/>
  <c r="J516" i="26" s="1"/>
  <c r="I507" i="26"/>
  <c r="I506" i="26"/>
  <c r="I505" i="26"/>
  <c r="I504" i="26"/>
  <c r="I503" i="26"/>
  <c r="I502" i="26"/>
  <c r="I501" i="26"/>
  <c r="I497" i="26"/>
  <c r="I496" i="26"/>
  <c r="I495" i="26"/>
  <c r="I494" i="26"/>
  <c r="I493" i="26"/>
  <c r="I492" i="26"/>
  <c r="I491" i="26"/>
  <c r="I490" i="26"/>
  <c r="I498" i="26" s="1"/>
  <c r="J498" i="26" s="1"/>
  <c r="J487" i="26"/>
  <c r="I487" i="26"/>
  <c r="I486" i="26"/>
  <c r="J483" i="26"/>
  <c r="I483" i="26"/>
  <c r="I482" i="26"/>
  <c r="E478" i="26"/>
  <c r="I478" i="26" s="1"/>
  <c r="I479" i="26" s="1"/>
  <c r="J479" i="26" s="1"/>
  <c r="E469" i="26"/>
  <c r="I469" i="26" s="1"/>
  <c r="I470" i="26" s="1"/>
  <c r="J470" i="26" s="1"/>
  <c r="I462" i="26"/>
  <c r="I461" i="26"/>
  <c r="I460" i="26"/>
  <c r="I459" i="26"/>
  <c r="I463" i="26" s="1"/>
  <c r="J463" i="26" s="1"/>
  <c r="I452" i="26"/>
  <c r="I451" i="26"/>
  <c r="I453" i="26" s="1"/>
  <c r="J453" i="26" s="1"/>
  <c r="I446" i="26"/>
  <c r="I447" i="26" s="1"/>
  <c r="J447" i="26" s="1"/>
  <c r="I440" i="26"/>
  <c r="I439" i="26"/>
  <c r="I441" i="26" s="1"/>
  <c r="J441" i="26" s="1"/>
  <c r="I434" i="26"/>
  <c r="I433" i="26"/>
  <c r="I432" i="26"/>
  <c r="I431" i="26"/>
  <c r="I430" i="26"/>
  <c r="I425" i="26"/>
  <c r="J425" i="26" s="1"/>
  <c r="I424" i="26"/>
  <c r="I417" i="26"/>
  <c r="I418" i="26" s="1"/>
  <c r="J418" i="26" s="1"/>
  <c r="I416" i="26"/>
  <c r="I411" i="26"/>
  <c r="J411" i="26" s="1"/>
  <c r="I410" i="26"/>
  <c r="I409" i="26"/>
  <c r="I408" i="26"/>
  <c r="I404" i="26"/>
  <c r="I403" i="26"/>
  <c r="I402" i="26"/>
  <c r="I405" i="26" s="1"/>
  <c r="J405" i="26" s="1"/>
  <c r="I398" i="26"/>
  <c r="I399" i="26" s="1"/>
  <c r="J399" i="26" s="1"/>
  <c r="J394" i="26"/>
  <c r="I393" i="26"/>
  <c r="I392" i="26"/>
  <c r="I391" i="26"/>
  <c r="I394" i="26" s="1"/>
  <c r="I387" i="26"/>
  <c r="I386" i="26"/>
  <c r="I385" i="26"/>
  <c r="I384" i="26"/>
  <c r="I383" i="26"/>
  <c r="I382" i="26"/>
  <c r="I381" i="26"/>
  <c r="I380" i="26"/>
  <c r="I379" i="26"/>
  <c r="I378" i="26"/>
  <c r="I377" i="26"/>
  <c r="I376" i="26"/>
  <c r="I375" i="26"/>
  <c r="I370" i="26"/>
  <c r="I369" i="26"/>
  <c r="I368" i="26"/>
  <c r="I367" i="26"/>
  <c r="I365" i="26"/>
  <c r="J365" i="26" s="1"/>
  <c r="I364" i="26"/>
  <c r="I363" i="26"/>
  <c r="I361" i="26"/>
  <c r="J361" i="26" s="1"/>
  <c r="I360" i="26"/>
  <c r="I359" i="26"/>
  <c r="I358" i="26"/>
  <c r="J355" i="26"/>
  <c r="I354" i="26"/>
  <c r="I355" i="26" s="1"/>
  <c r="I348" i="26"/>
  <c r="J348" i="26" s="1"/>
  <c r="I347" i="26"/>
  <c r="I346" i="26"/>
  <c r="I343" i="26"/>
  <c r="J343" i="26" s="1"/>
  <c r="I342" i="26"/>
  <c r="I341" i="26"/>
  <c r="I337" i="26"/>
  <c r="J337" i="26" s="1"/>
  <c r="I336" i="26"/>
  <c r="I333" i="26"/>
  <c r="J333" i="26" s="1"/>
  <c r="I332" i="26"/>
  <c r="I331" i="26"/>
  <c r="I327" i="26"/>
  <c r="J327" i="26" s="1"/>
  <c r="I326" i="26"/>
  <c r="I325" i="26"/>
  <c r="I321" i="26"/>
  <c r="I320" i="26"/>
  <c r="I319" i="26"/>
  <c r="E318" i="26"/>
  <c r="I318" i="26" s="1"/>
  <c r="E317" i="26"/>
  <c r="I317" i="26" s="1"/>
  <c r="E316" i="26"/>
  <c r="I316" i="26" s="1"/>
  <c r="E315" i="26"/>
  <c r="I315" i="26" s="1"/>
  <c r="I322" i="26" s="1"/>
  <c r="J322" i="26" s="1"/>
  <c r="J306" i="26"/>
  <c r="I306" i="26"/>
  <c r="I305" i="26"/>
  <c r="I304" i="26"/>
  <c r="J298" i="26"/>
  <c r="I298" i="26"/>
  <c r="I290" i="26"/>
  <c r="I289" i="26"/>
  <c r="I291" i="26" s="1"/>
  <c r="J291" i="26" s="1"/>
  <c r="I288" i="26"/>
  <c r="I284" i="26"/>
  <c r="I285" i="26" s="1"/>
  <c r="J285" i="26" s="1"/>
  <c r="I280" i="26"/>
  <c r="I279" i="26"/>
  <c r="E279" i="26"/>
  <c r="E278" i="26"/>
  <c r="I278" i="26" s="1"/>
  <c r="J274" i="26"/>
  <c r="I273" i="26"/>
  <c r="I274" i="26" s="1"/>
  <c r="E270" i="26"/>
  <c r="I270" i="26" s="1"/>
  <c r="I271" i="26" s="1"/>
  <c r="J271" i="26" s="1"/>
  <c r="J266" i="26"/>
  <c r="I266" i="26"/>
  <c r="I265" i="26"/>
  <c r="I262" i="26"/>
  <c r="J262" i="26" s="1"/>
  <c r="I261" i="26"/>
  <c r="I260" i="26"/>
  <c r="I259" i="26"/>
  <c r="I254" i="26"/>
  <c r="I253" i="26"/>
  <c r="I252" i="26"/>
  <c r="I255" i="26" s="1"/>
  <c r="J255" i="26" s="1"/>
  <c r="I248" i="26"/>
  <c r="I247" i="26"/>
  <c r="I246" i="26"/>
  <c r="I249" i="26" s="1"/>
  <c r="J249" i="26" s="1"/>
  <c r="I242" i="26"/>
  <c r="I241" i="26"/>
  <c r="I240" i="26"/>
  <c r="I237" i="26"/>
  <c r="J237" i="26" s="1"/>
  <c r="I236" i="26"/>
  <c r="I235" i="26"/>
  <c r="I234" i="26"/>
  <c r="J231" i="26"/>
  <c r="I230" i="26"/>
  <c r="I229" i="26"/>
  <c r="I228" i="26"/>
  <c r="I231" i="26" s="1"/>
  <c r="I224" i="26"/>
  <c r="I223" i="26"/>
  <c r="I222" i="26"/>
  <c r="I225" i="26" s="1"/>
  <c r="J225" i="26" s="1"/>
  <c r="I218" i="26"/>
  <c r="I217" i="26"/>
  <c r="E217" i="26"/>
  <c r="I213" i="26"/>
  <c r="J213" i="26" s="1"/>
  <c r="I212" i="26"/>
  <c r="I211" i="26"/>
  <c r="I206" i="26"/>
  <c r="I207" i="26" s="1"/>
  <c r="J207" i="26" s="1"/>
  <c r="I205" i="26"/>
  <c r="I194" i="26"/>
  <c r="I193" i="26"/>
  <c r="I192" i="26"/>
  <c r="I191" i="26"/>
  <c r="I190" i="26"/>
  <c r="I195" i="26" s="1"/>
  <c r="J195" i="26" s="1"/>
  <c r="I189" i="26"/>
  <c r="I186" i="26"/>
  <c r="I185" i="26"/>
  <c r="I184" i="26"/>
  <c r="I183" i="26"/>
  <c r="I187" i="26" s="1"/>
  <c r="J187" i="26" s="1"/>
  <c r="I182" i="26"/>
  <c r="I181" i="26"/>
  <c r="I177" i="26"/>
  <c r="I176" i="26"/>
  <c r="I175" i="26"/>
  <c r="I174" i="26"/>
  <c r="I178" i="26" s="1"/>
  <c r="J178" i="26" s="1"/>
  <c r="I173" i="26"/>
  <c r="E169" i="26"/>
  <c r="I169" i="26" s="1"/>
  <c r="I170" i="26" s="1"/>
  <c r="J170" i="26" s="1"/>
  <c r="I168" i="26"/>
  <c r="I160" i="26"/>
  <c r="J160" i="26" s="1"/>
  <c r="I159" i="26"/>
  <c r="I155" i="26"/>
  <c r="I154" i="26"/>
  <c r="I153" i="26"/>
  <c r="I152" i="26"/>
  <c r="I151" i="26"/>
  <c r="I150" i="26"/>
  <c r="I149" i="26"/>
  <c r="I148" i="26"/>
  <c r="I135" i="26"/>
  <c r="I134" i="26"/>
  <c r="I133" i="26"/>
  <c r="I132" i="26"/>
  <c r="I136" i="26" s="1"/>
  <c r="J136" i="26" s="1"/>
  <c r="I131" i="26"/>
  <c r="I130" i="26"/>
  <c r="I126" i="26"/>
  <c r="I125" i="26"/>
  <c r="I124" i="26"/>
  <c r="I123" i="26"/>
  <c r="I127" i="26" s="1"/>
  <c r="J127" i="26" s="1"/>
  <c r="E122" i="26"/>
  <c r="I122" i="26" s="1"/>
  <c r="G121" i="26"/>
  <c r="I121" i="26" s="1"/>
  <c r="I116" i="26"/>
  <c r="I115" i="26"/>
  <c r="I114" i="26"/>
  <c r="I113" i="26"/>
  <c r="I112" i="26"/>
  <c r="I111" i="26"/>
  <c r="I110" i="26"/>
  <c r="E109" i="26"/>
  <c r="I109" i="26" s="1"/>
  <c r="I108" i="26"/>
  <c r="E108" i="26"/>
  <c r="E106" i="26"/>
  <c r="I106" i="26" s="1"/>
  <c r="I105" i="26"/>
  <c r="I104" i="26"/>
  <c r="E103" i="26"/>
  <c r="I103" i="26" s="1"/>
  <c r="I102" i="26"/>
  <c r="I101" i="26"/>
  <c r="E100" i="26"/>
  <c r="I100" i="26" s="1"/>
  <c r="I117" i="26" s="1"/>
  <c r="J117" i="26" s="1"/>
  <c r="I95" i="26"/>
  <c r="I94" i="26"/>
  <c r="I93" i="26"/>
  <c r="I92" i="26"/>
  <c r="I84" i="26"/>
  <c r="I81" i="26"/>
  <c r="I80" i="26"/>
  <c r="I79" i="26"/>
  <c r="I78" i="26"/>
  <c r="I77" i="26"/>
  <c r="I76" i="26"/>
  <c r="I75" i="26"/>
  <c r="I74" i="26"/>
  <c r="I73" i="26"/>
  <c r="I72" i="26"/>
  <c r="I71" i="26"/>
  <c r="I70" i="26"/>
  <c r="I82" i="26" s="1"/>
  <c r="J82" i="26" s="1"/>
  <c r="I69" i="26"/>
  <c r="I68" i="26"/>
  <c r="D63" i="26"/>
  <c r="I63" i="26" s="1"/>
  <c r="I62" i="26"/>
  <c r="I64" i="26" s="1"/>
  <c r="J64" i="26" s="1"/>
  <c r="D62" i="26"/>
  <c r="A60" i="26"/>
  <c r="I57" i="26"/>
  <c r="I58" i="26" s="1"/>
  <c r="J58" i="26" s="1"/>
  <c r="I56" i="26"/>
  <c r="I51" i="26"/>
  <c r="I50" i="26"/>
  <c r="I49" i="26"/>
  <c r="I48" i="26"/>
  <c r="E47" i="26"/>
  <c r="I47" i="26" s="1"/>
  <c r="I52" i="26" s="1"/>
  <c r="J52" i="26" s="1"/>
  <c r="I42" i="26"/>
  <c r="I43" i="26" s="1"/>
  <c r="J43" i="26" s="1"/>
  <c r="A39" i="26"/>
  <c r="A45" i="26" s="1"/>
  <c r="A54" i="26" s="1"/>
  <c r="I34" i="26"/>
  <c r="J34" i="26" s="1"/>
  <c r="I28" i="26"/>
  <c r="I27" i="26"/>
  <c r="I26" i="26"/>
  <c r="I25" i="26"/>
  <c r="E24" i="26"/>
  <c r="I24" i="26" s="1"/>
  <c r="I23" i="26"/>
  <c r="E23" i="26"/>
  <c r="E48" i="26" s="1"/>
  <c r="E21" i="26"/>
  <c r="I21" i="26" s="1"/>
  <c r="I20" i="26"/>
  <c r="I19" i="26"/>
  <c r="E18" i="26"/>
  <c r="I18" i="26" s="1"/>
  <c r="I17" i="26"/>
  <c r="I16" i="26"/>
  <c r="E15" i="26"/>
  <c r="I15" i="26" s="1"/>
  <c r="I29" i="26" s="1"/>
  <c r="J29" i="26" s="1"/>
  <c r="A14" i="26"/>
  <c r="J10" i="26"/>
  <c r="I10" i="26"/>
  <c r="A10" i="26"/>
  <c r="J8" i="26"/>
  <c r="I8" i="26"/>
  <c r="A8" i="26"/>
  <c r="I5" i="26"/>
  <c r="A1" i="26"/>
  <c r="A97" i="27" l="1"/>
  <c r="A99" i="27" s="1"/>
  <c r="A101" i="27" s="1"/>
  <c r="A103" i="27" s="1"/>
  <c r="A105" i="27" s="1"/>
  <c r="A107" i="27" s="1"/>
  <c r="A109" i="27" s="1"/>
  <c r="A111" i="27" s="1"/>
  <c r="A113" i="27" s="1"/>
  <c r="A115" i="27" s="1"/>
  <c r="A117" i="27" s="1"/>
  <c r="A119" i="27" s="1"/>
  <c r="A121" i="27" s="1"/>
  <c r="A123" i="27" s="1"/>
  <c r="A125" i="27" s="1"/>
  <c r="A127" i="27" s="1"/>
  <c r="A129" i="27" s="1"/>
  <c r="A131" i="27" s="1"/>
  <c r="A133" i="27" s="1"/>
  <c r="A135" i="27" s="1"/>
  <c r="A137" i="27" s="1"/>
  <c r="A139" i="27" s="1"/>
  <c r="A141" i="27" s="1"/>
  <c r="A143" i="27" s="1"/>
  <c r="A145" i="27" s="1"/>
  <c r="A147" i="27" s="1"/>
  <c r="A149" i="27" s="1"/>
  <c r="A151" i="27" s="1"/>
  <c r="A153" i="27" s="1"/>
  <c r="A155" i="27" s="1"/>
  <c r="A157" i="27" s="1"/>
  <c r="A159" i="27" s="1"/>
  <c r="A161" i="27" s="1"/>
  <c r="A163" i="27" s="1"/>
  <c r="A165" i="27" s="1"/>
  <c r="A95" i="27"/>
  <c r="E86" i="26"/>
  <c r="I86" i="26" s="1"/>
  <c r="I87" i="26" s="1"/>
  <c r="J87" i="26" s="1"/>
  <c r="J5" i="26"/>
  <c r="I653" i="34"/>
  <c r="J653" i="34" s="1"/>
  <c r="I156" i="26"/>
  <c r="J156" i="26" s="1"/>
  <c r="I219" i="26"/>
  <c r="J219" i="26" s="1"/>
  <c r="I243" i="26"/>
  <c r="J243" i="26" s="1"/>
  <c r="I388" i="26"/>
  <c r="J388" i="26" s="1"/>
  <c r="I435" i="26"/>
  <c r="J435" i="26" s="1"/>
  <c r="I386" i="34"/>
  <c r="J386" i="34" s="1"/>
  <c r="I281" i="26"/>
  <c r="J281" i="26" s="1"/>
  <c r="I147" i="34"/>
  <c r="J147" i="34" s="1"/>
  <c r="I96" i="26"/>
  <c r="J96" i="26" s="1"/>
  <c r="E118" i="34"/>
  <c r="I118" i="34" s="1"/>
  <c r="I122" i="34" s="1"/>
  <c r="J122" i="34" s="1"/>
  <c r="J327" i="34"/>
  <c r="E226" i="34" s="1"/>
  <c r="I226" i="34" s="1"/>
  <c r="I231" i="34" s="1"/>
  <c r="J231" i="34" s="1"/>
  <c r="I508" i="26"/>
  <c r="J508" i="26" s="1"/>
  <c r="I536" i="26"/>
  <c r="J536" i="26" s="1"/>
  <c r="I198" i="34"/>
  <c r="J198" i="34" s="1"/>
  <c r="I312" i="34"/>
  <c r="J312" i="34" s="1"/>
  <c r="I404" i="34"/>
  <c r="J404" i="34" s="1"/>
  <c r="I605" i="34"/>
  <c r="J605" i="34" s="1"/>
  <c r="J6" i="34"/>
  <c r="I24" i="34"/>
  <c r="I253" i="34"/>
  <c r="J253" i="34" s="1"/>
  <c r="I297" i="34"/>
  <c r="J297" i="34" s="1"/>
  <c r="L463" i="34"/>
  <c r="E524" i="34" s="1"/>
  <c r="I524" i="34" s="1"/>
  <c r="I526" i="34" s="1"/>
  <c r="J526" i="34" s="1"/>
  <c r="L454" i="34"/>
  <c r="I454" i="34"/>
  <c r="I463" i="34" s="1"/>
  <c r="J463" i="34" s="1"/>
  <c r="I510" i="34"/>
  <c r="J510" i="34" s="1"/>
  <c r="I553" i="34"/>
  <c r="J553" i="34" s="1"/>
  <c r="I575" i="34"/>
  <c r="J575" i="34" s="1"/>
  <c r="I634" i="34"/>
  <c r="J634" i="34" s="1"/>
  <c r="I694" i="34"/>
  <c r="J694" i="34" s="1"/>
  <c r="E103" i="34" l="1"/>
  <c r="I103" i="34" s="1"/>
  <c r="I113" i="34" s="1"/>
  <c r="J113" i="34" s="1"/>
  <c r="J24" i="34"/>
</calcChain>
</file>

<file path=xl/sharedStrings.xml><?xml version="1.0" encoding="utf-8"?>
<sst xmlns="http://schemas.openxmlformats.org/spreadsheetml/2006/main" count="1752" uniqueCount="680">
  <si>
    <t>PROJECT :  VIP LOUNGE AT T1, AHEMDABAD AIRPORT -</t>
  </si>
  <si>
    <t>BOQ</t>
  </si>
  <si>
    <t>FOR</t>
  </si>
  <si>
    <t>CIVIL &amp; INTERIOR WORK FOR PROPOSED CIP LOUNGE AT T1 AHEMDABAD AIRPORT</t>
  </si>
  <si>
    <t xml:space="preserve"> TOILET &amp; KITCHEN / LOUNGE INTERIOR </t>
  </si>
  <si>
    <t>ARCHITECTS</t>
  </si>
  <si>
    <t>CHAPMAN TAYLOR INDIA LLP</t>
  </si>
  <si>
    <t>A-1/54, Safdarjung Enclave,</t>
  </si>
  <si>
    <t>New Delhi - 110 029</t>
  </si>
  <si>
    <t>Ph. +91 (11) 26177973</t>
  </si>
  <si>
    <t>A</t>
  </si>
  <si>
    <t>CIVIL WORK</t>
  </si>
  <si>
    <t>B</t>
  </si>
  <si>
    <t>C</t>
  </si>
  <si>
    <t>S.NO</t>
  </si>
  <si>
    <t>DESCRIPTION OF ITEMS</t>
  </si>
  <si>
    <t>CODE / AREA SPECIFIED</t>
  </si>
  <si>
    <t>UNIT</t>
  </si>
  <si>
    <t>QTY</t>
  </si>
  <si>
    <t>Total Qty</t>
  </si>
  <si>
    <t xml:space="preserve">RATE in INR </t>
  </si>
  <si>
    <t xml:space="preserve">AMOUNT in INR </t>
  </si>
  <si>
    <t>Toilet &amp; Kitchen</t>
  </si>
  <si>
    <t>Lounge Area</t>
  </si>
  <si>
    <t>DISMENTLING &amp; CLEANING WORKS</t>
  </si>
  <si>
    <t xml:space="preserve">Dismantling of existing flooring  to the mother slab, with the help of permissible tools &amp; during the specifies time of the day so as to minimise the disturbance to the adjacent occupants/users etc </t>
  </si>
  <si>
    <t>SQM</t>
  </si>
  <si>
    <t>Demolishing of brick work in cement mortar  &amp; cleaning the site for work able</t>
  </si>
  <si>
    <t>a</t>
  </si>
  <si>
    <t>Cum</t>
  </si>
  <si>
    <t>b</t>
  </si>
  <si>
    <t xml:space="preserve">115mm  brick wall </t>
  </si>
  <si>
    <t>Sqm</t>
  </si>
  <si>
    <t>Dismantling of existing floor &amp; wall tiles with base mortar &amp; cleaning the site for work able condition.</t>
  </si>
  <si>
    <t xml:space="preserve">Dismantling of RCC works in beams, columns, slabs etc. including sub-base, cutting and removal of reinforcement, stacking of serviceable  material. </t>
  </si>
  <si>
    <t>Disposal of building rubbish / malba / similar unserviceable, dismantled or waste materials by mechanical means, including loading, transporting, unloading to approved municipal dumping ground or as approved by Engineer-in-charge, beyond 50 m initial lead, for all leads and lifts complete.</t>
  </si>
  <si>
    <t>Core Cutting on RCC work with diamond core drilling machine for any services work Pipe crossing with 3M™ Fire Barrier tuck in wrap strips to be fixed onto the pipes and the remain  gap to be filled with Fire Seal 3M™ Fire Barrier Sealant IC 15WB+ (Depth consider upto 300mm)</t>
  </si>
  <si>
    <t>a.</t>
  </si>
  <si>
    <t>100-150mm dia</t>
  </si>
  <si>
    <t>Nos</t>
  </si>
  <si>
    <t>b.</t>
  </si>
  <si>
    <t>c.</t>
  </si>
  <si>
    <t xml:space="preserve">Temprory Barricating till the work completion material shall include the GI Frame ( with one side single layer of 12.5mm thick Gypsum Board cladding (Cost include errection/removal at end with cleaning and repair the area for handover) (Vinyl Print on outer surface also include in cost as per art work approved)
</t>
  </si>
  <si>
    <t>sqm</t>
  </si>
  <si>
    <t xml:space="preserve">Dismentling, Removing, stacking &amp; Re-using of Existing MS Partion frame work (considering or assuming 50% of total qty for re- using ) as per the actual work done at site, to be vrified and inspect by the site incharge. (Note : Actual measurement to be verified at site by the site incharge) Non used material to be handover to project client team by the GC vendor.
</t>
  </si>
  <si>
    <t>MT</t>
  </si>
  <si>
    <t>TOTAL OF PART 1</t>
  </si>
  <si>
    <t>100mm thick Block work</t>
  </si>
  <si>
    <t>Rmt</t>
  </si>
  <si>
    <t>Extra for covering top of membrane with Geotextile, 120 gsm non woven, 100% polyester of thickness 1 to 1.25 mm bonded to the membrane with intermittent touch by heating the membrane by Butane Torch as per manufactures recommendation.</t>
  </si>
  <si>
    <t>TOTAL OF PART 2</t>
  </si>
  <si>
    <t>FLOORING &amp; WALL TILES / STONE  WORK</t>
  </si>
  <si>
    <t>TILE FLOORING</t>
  </si>
  <si>
    <t>Providing and laying Vitrified Antiskid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spacers with epoxy cementious grout  matching to pigments etc. The tiles must be cut with the zero chipping diamond cutter only . Laying of tiles will be done with the notch trowel, plier, wedge, clips of required thickness, leveling system and rubber mallet for placing the tiles gently etc, cost also include the Protection covering of tile with 6mm Bubble sheet with jointing using clear tape till handover with  complete as per advised by the Project Incharge.</t>
  </si>
  <si>
    <t xml:space="preserve">Vitrified Tile Floor - Type 1 : Size as approved, Base Price 65 per sft </t>
  </si>
  <si>
    <t xml:space="preserve">WALL TILES </t>
  </si>
  <si>
    <t>Providing and fixing 1st Quality Vitrified  wall tiles conforming to IS:15622 (thickness to be specified by the manufacturer), of approved make, in all colours, shades  as approved by Engineer-in-Charge  for dado fixed with  cement based high polymer modified quick set tile adhesive ( water based ) conforming to IS : 15477, in a average 6 mm thickness including spacer  and filling  the joints with epoxy cementious grout of pigment to match the shade of the tiles to give a smooth  surface. complete as per detail dwg.</t>
  </si>
  <si>
    <t xml:space="preserve">Wall Tile - Type 1 : Size as approved, Base Price 65 per sft </t>
  </si>
  <si>
    <t xml:space="preserve">Wall Tile - Type 2 : Size as approved, Base Price 55 per sft </t>
  </si>
  <si>
    <t>Providing and fixing 1st Quality Designer Ceramic / vitrified wall tiles conforming to IS:15622 (thickness to be specified by the manufacturer), of approved make, in all colours, shades  as approved by Engineer-in-Charge  for dado fixed with  cement based high polymer modified quick set tile adhesive ( water based ) conforming to IS : 15477, in a average 6 mm thickness including spacer  and filling  the joints with epoxy cementious grout of pigment to match the shade of the tiles to give a smooth  surface. complete as per detail dwg.</t>
  </si>
  <si>
    <t>Designer Wall Tile - Type 2 : Size as approved, Base Price 350 per sft</t>
  </si>
  <si>
    <t xml:space="preserve">STONE WORK </t>
  </si>
  <si>
    <t>Thermoformed Corion cladding for basin counter</t>
  </si>
  <si>
    <t xml:space="preserve">Marble Flooring Type 1 : Base Price of Marble @ 350/- Per sft, </t>
  </si>
  <si>
    <t>ST01</t>
  </si>
  <si>
    <t xml:space="preserve">Marble Flooring Type 2 : Base Price of Marble @ 450/- Per sft, </t>
  </si>
  <si>
    <t>ST02</t>
  </si>
  <si>
    <t>ST05</t>
  </si>
  <si>
    <t xml:space="preserve">Marble Flooring Strips Type 1 upto 25-45mm wide : Base Price of Marble @ 650/- Per sft, </t>
  </si>
  <si>
    <t xml:space="preserve">Marble Flooring Strips Type 1 upto 75-150mm wide : Base Price of Marble @ 650/- Per sft, </t>
  </si>
  <si>
    <t xml:space="preserve">Marble Cladding Type 1 : Base Price of Marble @ 450/- Per sft, </t>
  </si>
  <si>
    <t xml:space="preserve">Marble Skirting upto 100mm high : Base Price of Marble @ 450/- Per sft, </t>
  </si>
  <si>
    <t>ST03</t>
  </si>
  <si>
    <t>SqM</t>
  </si>
  <si>
    <t>Marble Combination / Inlay Flooring : Type 1, Base Rate to refer as above item no. 3.3.5 (Marble Flooring) ST06 @ 1300/- per sft, ST07 @ 950/- per sft</t>
  </si>
  <si>
    <t>Combination of ST06 &amp; ST07</t>
  </si>
  <si>
    <t>Marble Combination / Inlay Flooring : Type 2, Base Rate to refer as above item no. 3.3.5 (Marble Flooring) ST06 @ 1300/- per sft, ST07 @ 950/- per sft, ST08 @ 800/- per sft</t>
  </si>
  <si>
    <t>Combination of ST06 / ST07 / ST08</t>
  </si>
  <si>
    <t>Marble Curve Cladding Type 1 : (Marble Cube Block Rate ref to be multiplier to Indivisual Marble Base range of 450/- per sft of 20mm thickness )</t>
  </si>
  <si>
    <t xml:space="preserve">Total of Flooring Work </t>
  </si>
  <si>
    <t xml:space="preserve">DOOR WINDOW WORK </t>
  </si>
  <si>
    <t xml:space="preserve">With Vision panel - Size 250mm x 900mm or as per design approved - </t>
  </si>
  <si>
    <t xml:space="preserve">Without vision Panel </t>
  </si>
  <si>
    <t>for toilets, SPA &amp; Dinig Entry Door</t>
  </si>
  <si>
    <t xml:space="preserve">Shaft &amp; Janitor Room Entry Door </t>
  </si>
  <si>
    <t xml:space="preserve">FR Wooden Single Leaf Door - 900/1200mm Long x 2400mm high </t>
  </si>
  <si>
    <t>for kitchen doors</t>
  </si>
  <si>
    <t>nos</t>
  </si>
  <si>
    <t xml:space="preserve">FR Wooden Double Leaf Door - 1500/1800mm Long x 2400mm high </t>
  </si>
  <si>
    <t xml:space="preserve">Single Glazed without framed </t>
  </si>
  <si>
    <t>kitchen window &amp; shower door</t>
  </si>
  <si>
    <t>No</t>
  </si>
  <si>
    <t>Providing &amp; fixing  Hydraulic sleek door closer of approved make including all fixing arrangement complete in all respect. Door weight capacity upto 80kg, with 10year manufacturer warranty complete as per design approved.</t>
  </si>
  <si>
    <t>Providing &amp; fixing  Door  Lock (  Motrise  lever one side knob cylinder &amp; one side key  finish in rose gold SS  ) of approved make including all fixing arrangement complete in all respect.</t>
  </si>
  <si>
    <t>Providing &amp; fixing  Floor Spring of approved make including all fixing arrangement complete in all respect. Door weight capacity upto 70kg, with 10year manufacturer warranty complete as per design approved. For Handicape toilet door</t>
  </si>
  <si>
    <t>Providing &amp; fixing  Shower door fitting including handle in front / twel hanger inside and glass lock one side knob / one side key , shower door heavy duty hinges of 4no each door , also include the rubber gasket complete as per the requirments and drawing.</t>
  </si>
  <si>
    <t>For shower door</t>
  </si>
  <si>
    <t>Providing &amp; fixing  Designer Handle in 'D' shape made of SS solid body with PVD Finish coating as per approved color, Door Handle Size upto 600mm high and complete in all respact as per require hardware necessary.</t>
  </si>
  <si>
    <t>For Dining Entry Door</t>
  </si>
  <si>
    <t>set</t>
  </si>
  <si>
    <t xml:space="preserve">Total of Door Window Work </t>
  </si>
  <si>
    <t>OTHER WOOD WORK FOR WALL PANELLING, PARTITIONS  &amp; STORAGES</t>
  </si>
  <si>
    <t>Flutted Marble Stone with polish panneling 20mm thick - Base price of marble 450/- per sft, Flutted design cutting @ 300/- per sft</t>
  </si>
  <si>
    <t xml:space="preserve">Providing and fixing under counter storage  with necessary drawers &amp; Shelves as per design made out of 19mm thick Natural Fiber Polymer Composite Wood/Board (Eco freindly, Recyclable)  board / Ply structure fixed with the help of all necessary hardware like nail and fasteners and all internal surface of storage to be finished with 0.8mm thick laminate &amp; external surface to be finished with 1mm thick laminate including  required shutter / drawer storage unit with required shelves , shutters with required hardware like handle, knobs, magnetic catcher, drawer lock, hinges, shutter lock, drawer channel etc. all are  superior quality  of approved make complete in all respect. also the Storage top will be finish with Marble top in 20mm thickness with dimaond polish all over surface and edge to be double strip with gola polish complet in all respact of detail drawing. (Basic cost of laminate for internal surface @ Rs. 28/- sft &amp; external surface laminate@ Rs.90/-Sft) (Marble at Top @ 450/- per sft) </t>
  </si>
  <si>
    <t xml:space="preserve">Size : 600mm deep </t>
  </si>
  <si>
    <t>c</t>
  </si>
  <si>
    <t>Providing and fixing  ISLAND counter storage as per drawing, partly open partly closed   storage as per drawing made out of 19mm thick  Natural Fiber Polymer Composite Wood/Board (Eco freindly, Recyclable)  board structure fixed with the help of all necessary hardware like nail and fasteners and all internal area  of storage to be finished with 0.8mm thick laminate and open shelves inner surface to be finished with rose gold finish 1mm thick SS sheet &amp; external facade with 20mm thick flutted polished marble surface  &amp; top surface of survery storage to be finished with  plain polish Marble fixed with adhesive &amp; 100mm high rose gold finish Aluminium skirting at floor level, including required drawer unit,  required open  shelves, Louver shutters and  required hardware like handle, knobs, magnetic catcher, drawer lock, hinges, drawer channel, shutter lock etc. all are  superior quality  of approved make, Rose gold finish 100mm high aluminium skirting at floor level   complete in all respect.    ( Basic cost of internal laminate @ Rs.28/-sft &amp; external surface laminate@ Rs.90/-sft &amp; Basic cost Rose gold finish Aluminium Skirting @ Rs. 450/-Rmtr, Marble @ base price 450/- per sft + flutted cutting &amp; polish with CNC in marble @ 300/- per sft)</t>
  </si>
  <si>
    <t>Size 2500mm long x 1200mm deep x 850mm high</t>
  </si>
  <si>
    <t>Providing and fixing Reception Table in Curve ( Size : 3800mm long x 600mm deep x 750/1050mm high) made out of 19mm thick Natural Fiber Polymer Composite Wood/Board (Eco freindly, Recyclable) ply for required partition, front &amp; sides including  necessary shelves with shutter &amp; drawers, Key board tray, all necessary hardware of superior quality  like nail, self closing type hinges, S.S. handles, knobs, locks, key board tray , etc. And front facade, sides &amp; top finish with 20mm thick  Italian marble stone of approved make, shade &amp; texture  including all fixing arrangement ,grinding polishing, edge chamfering &amp; polishing  &amp; all internal surface to be finished with 0.8mm thick laminate &amp; external exposed drawer / wooden surface to be finished with 1mm thick laminate of approved make &amp; shade &amp; reception table facade surface at floor level 100mm high skirting &amp; top &amp; sides edging  finished with PVD coated rose gold finish in aluminium .  complete in all respect. ( Basic cost of internal laminate @ Rs. 60/- sft &amp; external laminate  @ Rs 90/-Sft  &amp; Italian marble stone @ Rs. 1200/- sft ) &amp; Basic cost Rose gold finish Aluminium Skirting @ Rs. 450/-Rmtr,)</t>
  </si>
  <si>
    <t>15a</t>
  </si>
  <si>
    <t>Providing and fixing Reception Table  ( Size : 1000mm long x 600mm deep x 750/1050mm high) made out of 19mm thick Natural Fiber Polymer Composite Wood/Board (Eco freindly, Recyclable) ply for required partition, front &amp; sides including  necessary shelves with shutter &amp; drawers, Key board tray, all necessary hardware of superior quality  like nail, self closing type hinges, S.S. handles, knobs, locks, key board tray , etc. And front facade, sides &amp; top finish with 20mm thick  Italian marble stone of approved make, shade &amp; texture  including all fixing arrangement ,grinding polishing, edge chamfering &amp; polishing  &amp; all internal surface to be finished with 0.8mm thick laminate &amp; external exposed drawer / wooden surface to be finished with 1mm thick laminate of approved make &amp; shade &amp; reception table facade surface at floor level 100mm high skirting &amp; top &amp; sides edging  finished with PVD coated rose gold finish in aluminium .  complete in all respect. ( Basic cost of internal laminate @ Rs.28/- sft &amp; external laminate  @ Rs90/-Sft  &amp; Italian marble stone @ Rs. 1200/- sft ) &amp; Basic cost Rose gold finish Aluminium Skirting @ Rs. 450/-Rmtr,)</t>
  </si>
  <si>
    <t xml:space="preserve">Size 1500mm long x 600mm deep x 850/1050mm high </t>
  </si>
  <si>
    <t xml:space="preserve">Size 1550mm long x 255mm deep x 3600mm high </t>
  </si>
  <si>
    <t>Solid Sheet Cladding with Emboss design Print Texture type 2</t>
  </si>
  <si>
    <t>DOORS: All doors will be of single colour and made of 18 mm thick Marion HPL compact panel or equivalent with chamfered edges, minimum three SS hinges affixed to pilasters, SS door knob, SS coat hook on each panel of door. The Door will be routed at the vertical ends and the rubber sponge lining will be inserted in the routed ends.</t>
  </si>
  <si>
    <t>PILASTERS: All pilasters will be made of 18 mm thick Mariono HPL Compact Panel or equivalent and completed with SS made lock set, comprising thumb -turn and occupancy indicator. Pilasters will be anchored to teh floor using steel made L Brackets and box up fixtures used for covering the floor anchored mechanism. All pilasters will be routed at vertical ends to facilitate closure of doors.</t>
  </si>
  <si>
    <t>DIVIDERS: All intermediate partitions or dividers will be made of 18mm thick Marino or equivalent HPL Compact laminate panels. They are fixed with SS made U-channels at their ends for stability. Design finish as sopecified in teh drawings and sizes etc as per drawings.</t>
  </si>
  <si>
    <t xml:space="preserve">HASRDWARE &amp; ACCESSORIES : Corner joinery section made of SS grade 304, brush finish, of size 40x16x0.8mm with thick plastic film pasted for surface protection. Wall joinery section with hamming profile of size 21x22x0.8mm, Fixed front panel to be anchored to floor with L Bracket of SS316 and covered with SS316 grade box type plate from all directions with 100 mm clear height from ground, Matt finish surface. SS grade 304 butt hinges Matt finish, coat hook of SS304 grade lacquer finish with rubber stopper, round knob 30mm dia of SS304 grade lacquer finish, SS 304 grade screws, anti-rotation nylon polyamide grade-6 expandable wall plugs etc complete as per approved design, shade, colour, size etc complete </t>
  </si>
  <si>
    <t xml:space="preserve">Divider, Pilaster and other fixed panels including doors one number per cubicle </t>
  </si>
  <si>
    <t>For P Lounge area</t>
  </si>
  <si>
    <t>For SPA area</t>
  </si>
  <si>
    <t>Total of  other wood work for wall Cladding &amp; Display Rack</t>
  </si>
  <si>
    <t xml:space="preserve">False ceiling Work </t>
  </si>
  <si>
    <t>Feature Design Element in Ceiling - Large size Circulars</t>
  </si>
  <si>
    <t>Feature Design Element in Ceiling - Mid size Circulars</t>
  </si>
  <si>
    <t>Feature Design Element in Ceiling - Small size Circulars</t>
  </si>
  <si>
    <t xml:space="preserve">Total of False ceiling Work </t>
  </si>
  <si>
    <t xml:space="preserve">Finishing Work </t>
  </si>
  <si>
    <t>Painting &amp; applying of texture paint of approved shade of SKK by Japan ( Interior / Exterior grade) consisting of water/Resin based  Texture base material which is highly abrasion &amp; scratch resistant with 6 coat system &amp; PU Based clear top coat which shall be highly water repellant, Anti-algae &amp; anti-fungal in nature. The coating shall also cover hairline cracks with application method which includes Surface Preparation, 2 coats of two component silicate based primer, Making groove,  2 coats of Cereskaken &amp; 2 coats of PU based clear to,coat. and complete as per manufacturer recommendation.</t>
  </si>
  <si>
    <t>Site specific</t>
  </si>
  <si>
    <t>Duco / PU Paint : Providing &amp; Applying Duco / PU Paint as per approved color, shade and sample approve by the Architect, base to be prepare on dry surface with smooth / plain with proper sanding with duco / PU patti 3-4 coat and make it smooth to receive the final finish paint with spray machine including base primer complete as the instructuion by the manufacturer or satisfactory level of finish by the Project Incharge.</t>
  </si>
  <si>
    <t xml:space="preserve">Total of finishing work </t>
  </si>
  <si>
    <r>
      <rPr>
        <b/>
        <sz val="9"/>
        <rFont val="Century Gothic"/>
        <charset val="134"/>
      </rPr>
      <t xml:space="preserve">Access Panels ; </t>
    </r>
    <r>
      <rPr>
        <sz val="9"/>
        <rFont val="Century Gothic"/>
        <charset val="134"/>
      </rPr>
      <t xml:space="preserve"> Providing  Access Panel Trap Doors with not more than 1/16" shadow/gap on finished surfaces. Panel inlay duplicates wall and ceiling specifications to ensure acoustic integrity. Hardware free finish, opens with concealed touch-latches.  The panel can be removed completely for full access. Access Panels arrive ready for installation with factory installed gypsum board inlay. Aluminium extrusion with gypsum board installed.</t>
    </r>
  </si>
  <si>
    <t>Size- 450x450 mm</t>
  </si>
  <si>
    <r>
      <rPr>
        <b/>
        <sz val="9"/>
        <rFont val="Century Gothic"/>
        <charset val="134"/>
      </rPr>
      <t>FEATURE RECEPTION BACK WALL COLORFULL DESIGN ELEMENT :</t>
    </r>
    <r>
      <rPr>
        <sz val="9"/>
        <rFont val="Century Gothic"/>
        <charset val="134"/>
      </rPr>
      <t xml:space="preserve"> Providing and fixing Feature Reception back wall colorfull ART design element made with Embeded Crystal in Kite shape with random sizes and fix on existing stone wall with variable wave form with diffrent sizes as per design. Crystal or Art with Artisian as per advise by the Architect and complete in all respact. (Overall size 4200mm long x 2000mm high as per design)</t>
    </r>
  </si>
  <si>
    <t>LS</t>
  </si>
  <si>
    <t>Size 750mm dia</t>
  </si>
  <si>
    <t>Size 600mm dia</t>
  </si>
  <si>
    <t>Size 600mm dia, Base Range @ 6500/- Each</t>
  </si>
  <si>
    <t>Size 450mm dia, Base Range @ 5500/- Each</t>
  </si>
  <si>
    <t>Size 300mm dia, Base Range @ 4500/- Each</t>
  </si>
  <si>
    <t>For Door Crafting Using Designer Metal Sheet both side</t>
  </si>
  <si>
    <t>Rise in qty (%)</t>
  </si>
  <si>
    <t>Unit</t>
  </si>
  <si>
    <t>L</t>
  </si>
  <si>
    <t>W</t>
  </si>
  <si>
    <t>D/H</t>
  </si>
  <si>
    <t>Side/count</t>
  </si>
  <si>
    <t>Total</t>
  </si>
  <si>
    <t>TOILET &amp; KITCHEN AREA</t>
  </si>
  <si>
    <t>Carpet Area in Sqm</t>
  </si>
  <si>
    <t>Say  Area in Sqm</t>
  </si>
  <si>
    <t>Dismentling of Existing Brick/Block walls including the removal of debris and cleaning of the site compete as per site requirements.</t>
  </si>
  <si>
    <t>cum</t>
  </si>
  <si>
    <t>Temprory partition till handover</t>
  </si>
  <si>
    <t>Making   ACC block wall   in cement mortar 1:4 ( 1 cement : 4 c/sand) of 4" thick  block size (2'-0"x8" and width 4"))</t>
  </si>
  <si>
    <t>main kitchen</t>
  </si>
  <si>
    <t xml:space="preserve">Less door </t>
  </si>
  <si>
    <t>LT,GT,Janitor, HT, Live kitchen</t>
  </si>
  <si>
    <t>Tuck shop opening</t>
  </si>
  <si>
    <t>P.Lounge</t>
  </si>
  <si>
    <t xml:space="preserve">live kitchen </t>
  </si>
  <si>
    <t>LT&amp;GT</t>
  </si>
  <si>
    <t>less kitchen window</t>
  </si>
  <si>
    <t>ledge wall</t>
  </si>
  <si>
    <t xml:space="preserve">wc </t>
  </si>
  <si>
    <t>Aternate size</t>
  </si>
  <si>
    <t>R.C.C- M-20 in   lintels, beams, soffits,  shelves counters,  slabs,  staircase, Lintel in arch etc or where ever required  I/c required reinforcement as per design  &amp;  centring  shuttering for all levels and height.</t>
  </si>
  <si>
    <t>1500 x 100 x 100mm</t>
  </si>
  <si>
    <t>Door lintel</t>
  </si>
  <si>
    <t>for doors</t>
  </si>
  <si>
    <t xml:space="preserve">Bend on block walls </t>
  </si>
  <si>
    <t>Total Block work qty - as above</t>
  </si>
  <si>
    <t>for main kitchen,toilet &amp; live kitchen</t>
  </si>
  <si>
    <t>for P lounge live kitchen &amp; toilets</t>
  </si>
  <si>
    <t xml:space="preserve">Counter slab </t>
  </si>
  <si>
    <t xml:space="preserve">LT </t>
  </si>
  <si>
    <t>GT</t>
  </si>
  <si>
    <t>Basin counter work</t>
  </si>
  <si>
    <t>LT ,GT</t>
  </si>
  <si>
    <t>p lounge toilet</t>
  </si>
  <si>
    <t xml:space="preserve">Waterproofing Work </t>
  </si>
  <si>
    <t>gt,lt,ht</t>
  </si>
  <si>
    <t>live kitchen</t>
  </si>
  <si>
    <t>less for tuck shop opening</t>
  </si>
  <si>
    <t>P lounge live litchen</t>
  </si>
  <si>
    <t xml:space="preserve">gt </t>
  </si>
  <si>
    <t>lt</t>
  </si>
  <si>
    <t xml:space="preserve">Providing &amp; laying  cement conc. (1: 2 : 4) cement : 2 coarse sand :4 graded stone agg 10 mm nominal size ) </t>
  </si>
  <si>
    <t xml:space="preserve">Total area - as above </t>
  </si>
  <si>
    <t>5a</t>
  </si>
  <si>
    <t xml:space="preserve">Neat cement punning over screeding </t>
  </si>
  <si>
    <t xml:space="preserve">Wooden flooring area </t>
  </si>
  <si>
    <t xml:space="preserve">As per polyline </t>
  </si>
  <si>
    <t>site specifc</t>
  </si>
  <si>
    <t>Providing  and applying  15 mm thick cement plaster of mix in 1:4 (1 cement : 4 course sand) at all levels &amp; heights including scaffolding, curing etc. complete as specified.</t>
  </si>
  <si>
    <t>New walls</t>
  </si>
  <si>
    <t>Existing walls</t>
  </si>
  <si>
    <t>toilet &amp; main kitchen</t>
  </si>
  <si>
    <t>POP Punning : Providing &amp; applying Water Resistant and Quick Drying, Non Curable Type of average upto 12mm thick plaster of Paris and wiremesh at joints of diff. material to the walls and columns in square plumb line and level. The cost to  include scraping and removing the existing neeru finish and also the  hacking the surface of walls/columns. After leveling, the surfaces to be finished to receive paint . Rate to include provisioning of  grooves as per design. The POP puning to be carried out 100mm above the finished ceiling level and not for the area above.</t>
  </si>
  <si>
    <t>existing wall</t>
  </si>
  <si>
    <t>less door</t>
  </si>
  <si>
    <t>Block filling</t>
  </si>
  <si>
    <t>Total of C&amp;I  work</t>
  </si>
  <si>
    <t xml:space="preserve">B </t>
  </si>
  <si>
    <t xml:space="preserve">INTERIOR WORK </t>
  </si>
  <si>
    <t>I</t>
  </si>
  <si>
    <t>FLOORING &amp; WALL TILES  WORK</t>
  </si>
  <si>
    <r>
      <rPr>
        <sz val="9"/>
        <rFont val="Century Gothic"/>
        <charset val="134"/>
      </rPr>
      <t>P/F</t>
    </r>
    <r>
      <rPr>
        <b/>
        <sz val="9"/>
        <rFont val="Century Gothic"/>
        <charset val="134"/>
      </rPr>
      <t xml:space="preserve">  Vitrified tiles </t>
    </r>
    <r>
      <rPr>
        <sz val="9"/>
        <rFont val="Century Gothic"/>
        <charset val="134"/>
      </rPr>
      <t xml:space="preserve">of approved shade and size for flooring , skirting fixed with  cement mortar 12mm thick in 1:4   ratio  including filling  the joints with grout to match the shade of the tiles to give a smooth  surface. </t>
    </r>
  </si>
  <si>
    <t>Tile 1</t>
  </si>
  <si>
    <t>Tile 2</t>
  </si>
  <si>
    <t>WALL TILE</t>
  </si>
  <si>
    <t xml:space="preserve">Toilet wall tiles </t>
  </si>
  <si>
    <t>wall tile type 1</t>
  </si>
  <si>
    <t>less marble highlghter area</t>
  </si>
  <si>
    <t>wall tile type 2</t>
  </si>
  <si>
    <t>P live kitchen</t>
  </si>
  <si>
    <t>less tuck shop openeing</t>
  </si>
  <si>
    <t>less window</t>
  </si>
  <si>
    <t>designer tile ceramic 1</t>
  </si>
  <si>
    <t>designer tile ceramic 2</t>
  </si>
  <si>
    <t xml:space="preserve">Stone Work </t>
  </si>
  <si>
    <r>
      <rPr>
        <sz val="9"/>
        <rFont val="Century Gothic"/>
        <charset val="134"/>
      </rPr>
      <t xml:space="preserve">Providing and fixing  18mm thick </t>
    </r>
    <r>
      <rPr>
        <b/>
        <sz val="9"/>
        <rFont val="Century Gothic"/>
        <charset val="134"/>
      </rPr>
      <t>Granite  Stone</t>
    </r>
    <r>
      <rPr>
        <sz val="9"/>
        <rFont val="Century Gothic"/>
        <charset val="134"/>
      </rPr>
      <t xml:space="preserve"> for  window cill, Jams,  counter, staircase steps &amp; riser  etc. laid over  20 mm. thick cement mortar 1:4 (1 cement :4 coarse sand) and jointed with cement slurry complete as per pattern and design .including moulding ( half / full ), polishing  as required complete in all respect. </t>
    </r>
    <r>
      <rPr>
        <b/>
        <sz val="9"/>
        <rFont val="Century Gothic"/>
        <charset val="134"/>
      </rPr>
      <t>( Basic cost of Granite stone @ Rs. 200/- Sqft )</t>
    </r>
  </si>
  <si>
    <t>Sqft</t>
  </si>
  <si>
    <t>12mm thick Solid surface ( Corian ) - thermoformed</t>
  </si>
  <si>
    <t>commmon toilet basin counter</t>
  </si>
  <si>
    <t>12mm thick Solid surface ( Corian ) Non-thermoformed</t>
  </si>
  <si>
    <t>Marble work</t>
  </si>
  <si>
    <t>Marble Flooring Type 1 - ST01</t>
  </si>
  <si>
    <t>p lounge toilet lt &amp; gt</t>
  </si>
  <si>
    <t>Marble Flooring Type 2- ST02</t>
  </si>
  <si>
    <t>Marble Flooring Type 3- ST04</t>
  </si>
  <si>
    <t>Marble Flooring Type 4- ST05</t>
  </si>
  <si>
    <t>Marble Flooring Type 5- ST06</t>
  </si>
  <si>
    <t>Marble Flooring Type 6- ST07</t>
  </si>
  <si>
    <t>Marble Flooring Type 7- ST08</t>
  </si>
  <si>
    <t>Cladding Type 1</t>
  </si>
  <si>
    <t>basin counter</t>
  </si>
  <si>
    <t>Cladding Type 2</t>
  </si>
  <si>
    <t xml:space="preserve">Marble skiritng - Rs. 450 </t>
  </si>
  <si>
    <t>as per cadd</t>
  </si>
  <si>
    <t>Marble skiritng - Rs. 1200</t>
  </si>
  <si>
    <t>marble designer Cladding Type 1</t>
  </si>
  <si>
    <t>common toilet highlither wall</t>
  </si>
  <si>
    <t>P lounge toilet wall</t>
  </si>
  <si>
    <t>marble designer Cladding Type 2</t>
  </si>
  <si>
    <t>Kota flooring stone - ST03</t>
  </si>
  <si>
    <t>main kitchen area</t>
  </si>
  <si>
    <t xml:space="preserve">skirting </t>
  </si>
  <si>
    <t xml:space="preserve">Wooden Flooring Area </t>
  </si>
  <si>
    <t>Carpet flooring  ( 01 )</t>
  </si>
  <si>
    <t xml:space="preserve">Door Frame </t>
  </si>
  <si>
    <t>toilet</t>
  </si>
  <si>
    <t>janitor</t>
  </si>
  <si>
    <t>shaft</t>
  </si>
  <si>
    <t>handicape</t>
  </si>
  <si>
    <t>flush door with vision panel</t>
  </si>
  <si>
    <t>flush door w/o vision panel</t>
  </si>
  <si>
    <t>flush door</t>
  </si>
  <si>
    <t xml:space="preserve">bar </t>
  </si>
  <si>
    <t xml:space="preserve">25mm thick laminate finish door </t>
  </si>
  <si>
    <t>fire door</t>
  </si>
  <si>
    <t>kitchen - single leaf</t>
  </si>
  <si>
    <t>kitchen - double leaf</t>
  </si>
  <si>
    <t>Glazing - 50mm wide</t>
  </si>
  <si>
    <t>Glazing 100mm wide</t>
  </si>
  <si>
    <t>Non Framed glass work</t>
  </si>
  <si>
    <t>kitchen window</t>
  </si>
  <si>
    <t>shower cubical door</t>
  </si>
  <si>
    <t>door closer</t>
  </si>
  <si>
    <t>no</t>
  </si>
  <si>
    <t>lever handle - rose gold</t>
  </si>
  <si>
    <t>lever handle - ss</t>
  </si>
  <si>
    <t>floor spring</t>
  </si>
  <si>
    <t>III</t>
  </si>
  <si>
    <t xml:space="preserve">OTHER WOOD WORK FOR WALL PANELLING,  DISPLAY, RAFTERS    &amp; PARTITION </t>
  </si>
  <si>
    <t xml:space="preserve">Both side HDHMR PLY </t>
  </si>
  <si>
    <t xml:space="preserve">12mm thick water proof flexible ply both side of M.S. Frame work fpr  partition </t>
  </si>
  <si>
    <t xml:space="preserve">Flexible ply paneling with frame work </t>
  </si>
  <si>
    <t xml:space="preserve">Flexible water proof ply paneling with frame work </t>
  </si>
  <si>
    <t xml:space="preserve">Laminate panneling </t>
  </si>
  <si>
    <t xml:space="preserve">fetaure board  panelling over exiting partition wall upto 3mtr height </t>
  </si>
  <si>
    <t xml:space="preserve">12mm thick Gypsum board additional layer for partition making 100mm </t>
  </si>
  <si>
    <t xml:space="preserve">12mm thick MDF On wall for wall paper base </t>
  </si>
  <si>
    <t>Aluminium Skirting 100mm high (PVDF Coated/finish)</t>
  </si>
  <si>
    <t>Storages overhead</t>
  </si>
  <si>
    <t>Storages under counter</t>
  </si>
  <si>
    <t xml:space="preserve">FALSE CEILING </t>
  </si>
  <si>
    <t xml:space="preserve">Gypsum False ceiling Work </t>
  </si>
  <si>
    <t xml:space="preserve">All Carpet Area </t>
  </si>
  <si>
    <t xml:space="preserve">Less POP Ceiling @ </t>
  </si>
  <si>
    <t xml:space="preserve">Less MR board ceiling - toilet </t>
  </si>
  <si>
    <t>less kitchen ceiling</t>
  </si>
  <si>
    <t xml:space="preserve">MR Grade GYPSUM Ceiling </t>
  </si>
  <si>
    <t xml:space="preserve">Toilet area ceiling </t>
  </si>
  <si>
    <t xml:space="preserve">MR board ceiling - toilet </t>
  </si>
  <si>
    <t xml:space="preserve">Grid Ceiling </t>
  </si>
  <si>
    <t>metal ceiling - kitchen</t>
  </si>
  <si>
    <t xml:space="preserve">POP False ceiling Work </t>
  </si>
  <si>
    <t xml:space="preserve">Less POP Ceiling </t>
  </si>
  <si>
    <t>Acrylic screen in ceiling</t>
  </si>
  <si>
    <t>POP feature ceiling</t>
  </si>
  <si>
    <t>PVD Sheet cladding - plain</t>
  </si>
  <si>
    <t>PVD Sheet cladding - emboss print</t>
  </si>
  <si>
    <t xml:space="preserve">Vinyl Wall paper </t>
  </si>
  <si>
    <t>Acrylic screen Panel</t>
  </si>
  <si>
    <t>Transition profile @ floor level</t>
  </si>
  <si>
    <r>
      <rPr>
        <b/>
        <sz val="9"/>
        <rFont val="Century Gothic"/>
        <charset val="134"/>
      </rPr>
      <t xml:space="preserve">BAR ABOVE COUNTER DESIGN FEATURE  : </t>
    </r>
    <r>
      <rPr>
        <sz val="9"/>
        <rFont val="Century Gothic"/>
        <charset val="134"/>
      </rPr>
      <t xml:space="preserve"> Providing and fixing Bar above counter design fetaure made in existing 100mm thick partition supported from ceilng with making wings shape design feature with extra wooden or ply frame fix on existing partition and cladded with 6/8/12mm thick flexi ply as wherever required to match the perfect shape, also make provision of deep cove behind for strip light. The Entire exposed surface to be finished with 1mm thick SS sheet with Antique PVD finish shade as per approved, sheet to be factory made of corrugratted pattern with required pressing machine and pasted on flexi ply with required adhesive in complete respact to the satisfactory installtion. wings to be made in three leve or much as per drawing from exterior side only, also the bottom portion to me 300mm wide flat surface with plain board and cladded with plain SS 1mm thick PVD finsh wrap on it complete as per the design and requirements.</t>
    </r>
    <r>
      <rPr>
        <b/>
        <sz val="9"/>
        <rFont val="Century Gothic"/>
        <charset val="134"/>
      </rPr>
      <t xml:space="preserve"> (Base price of 1mm SS sheet +corrugrated pattern + Antique PVD finish @ 2500 per per sft) (Front surface area to be measured and paid)</t>
    </r>
    <r>
      <rPr>
        <sz val="9"/>
        <rFont val="Century Gothic"/>
        <charset val="134"/>
      </rPr>
      <t xml:space="preserve"> (Overall size 5100mm long x 1550mm high)</t>
    </r>
  </si>
  <si>
    <t>LOUNGE AREA</t>
  </si>
  <si>
    <t>Less : Toilet &amp; Kitchen area</t>
  </si>
  <si>
    <t>toilet passage</t>
  </si>
  <si>
    <t>kitchen side lounge entry</t>
  </si>
  <si>
    <t xml:space="preserve">for vip lounge toilet passage </t>
  </si>
  <si>
    <t>AHU Rm wall entry side</t>
  </si>
  <si>
    <t>AHU / Switch Rm wall main kitchen side</t>
  </si>
  <si>
    <t>less doors</t>
  </si>
  <si>
    <t>Self Leveling</t>
  </si>
  <si>
    <t>For Carpet Below</t>
  </si>
  <si>
    <t>As per Polyline</t>
  </si>
  <si>
    <t>carpet area</t>
  </si>
  <si>
    <t>SPA inside wall toward AHU rm</t>
  </si>
  <si>
    <t>Kitchen outer wall AHU rm lobby side</t>
  </si>
  <si>
    <t>less door kitchen</t>
  </si>
  <si>
    <t>vending station</t>
  </si>
  <si>
    <t>P lounge block work outer side live kitchen+toilet</t>
  </si>
  <si>
    <t>toilet passgae</t>
  </si>
  <si>
    <t>less live kitchen window</t>
  </si>
  <si>
    <t>less toilet passage opening</t>
  </si>
  <si>
    <t>for ramp area common toilets</t>
  </si>
  <si>
    <t>for ramp area main kitchen</t>
  </si>
  <si>
    <t>vending station2 - Exec lounge</t>
  </si>
  <si>
    <t>vending station3 - P lounge</t>
  </si>
  <si>
    <t>Total flooring area - Lounge as per cadd</t>
  </si>
  <si>
    <t>less p lounge live kitchen / toilet</t>
  </si>
  <si>
    <t>less : Carpet area</t>
  </si>
  <si>
    <t>less : marble combination 1</t>
  </si>
  <si>
    <t>less : marble combination 2</t>
  </si>
  <si>
    <t>less : Marble floor ST02</t>
  </si>
  <si>
    <t>dining area</t>
  </si>
  <si>
    <t>Marble strips 25/45 - Rs. 650</t>
  </si>
  <si>
    <t>for combination floor around</t>
  </si>
  <si>
    <t>Marble strips 75/150 - Rs. 650</t>
  </si>
  <si>
    <t>for glazing wall cill above</t>
  </si>
  <si>
    <t>marble designer Cladding Type 3</t>
  </si>
  <si>
    <t>Kota flooring stone</t>
  </si>
  <si>
    <t>Carpet flooring  ( 02 )</t>
  </si>
  <si>
    <t>Marble Combination flooring ( 01  )</t>
  </si>
  <si>
    <t>P Lounge area</t>
  </si>
  <si>
    <t>Marble Combination flooring ( 02  )</t>
  </si>
  <si>
    <t>Dining area</t>
  </si>
  <si>
    <t>MARBLE CURVE CLADDING WITH POLISHED :</t>
  </si>
  <si>
    <t>Recp Entry back wall</t>
  </si>
  <si>
    <t>spa</t>
  </si>
  <si>
    <t>servery side double leaf door entry</t>
  </si>
  <si>
    <t>dining entry door</t>
  </si>
  <si>
    <t>Handle D shape custom</t>
  </si>
  <si>
    <t>Providing and fixing 12mm thick Relwood board of approved make on  both sides of  existing M.S. frame work including all fixing arrangement   complete in all respect . (Partition Length to be measured only)</t>
  </si>
  <si>
    <t xml:space="preserve">For skirting </t>
  </si>
  <si>
    <t xml:space="preserve">spa </t>
  </si>
  <si>
    <t>exec lounge</t>
  </si>
  <si>
    <t>column boxing dinging area</t>
  </si>
  <si>
    <t>vending station 1</t>
  </si>
  <si>
    <t>P lounge book shelf</t>
  </si>
  <si>
    <t>PODS</t>
  </si>
  <si>
    <t>feature arc partition</t>
  </si>
  <si>
    <t>less arc opening</t>
  </si>
  <si>
    <t>Providing and fixing 12mm thick flexible  MR grade ply (curved area) of approved make on both sides of  existing M.S. frame work including all fixing arrangement   complete in all respect . (Partition Length to be measured only)</t>
  </si>
  <si>
    <t>Providing &amp; fixing 12mm thick waterproof  flexible ply panelling on wall with required M.S. /  termite treated Relwood work for required depth with the help of gutties &amp; screw then fixed 12mm thick flexible  ply  of approved make complete in all respect.</t>
  </si>
  <si>
    <t xml:space="preserve">Providing &amp; fixing 12mm thick Relwood ply panelling on wall with required M.S. /  termite treated Relwood work for required depth with the help of gutties &amp; screw then fixed 12mm thick Relwood  ply  of approved make complete in all respect. </t>
  </si>
  <si>
    <t xml:space="preserve">recp back to pod area </t>
  </si>
  <si>
    <t xml:space="preserve">recp front </t>
  </si>
  <si>
    <t>media wall + merchandise wall</t>
  </si>
  <si>
    <t>servery back arc wall</t>
  </si>
  <si>
    <t>arc opening</t>
  </si>
  <si>
    <t>front live kitchen</t>
  </si>
  <si>
    <t>door area dining entry</t>
  </si>
  <si>
    <t>column boxing</t>
  </si>
  <si>
    <t xml:space="preserve">Providing and fixing 1mm thick laminate  panelling over existing partition as per approved sample including all fixing arrangement complete in all respect. Only finished area to be measured &amp; paid.( Basic cost of Laminate@ Rs.90/-Sft ). </t>
  </si>
  <si>
    <t>site specfic</t>
  </si>
  <si>
    <t>Providing and fixing Feature Flutted panelling  with Pre-finished surface of random flutted pattern as per design approved pasted with required adhesive or chemical over existing partition/wall/ceiling surface including all fixing arrangement complete in all respect. Only finished area to be measured &amp; paid.</t>
  </si>
  <si>
    <r>
      <rPr>
        <sz val="9"/>
        <rFont val="Century Gothic"/>
        <charset val="134"/>
      </rPr>
      <t xml:space="preserve">Flutted </t>
    </r>
    <r>
      <rPr>
        <b/>
        <sz val="9"/>
        <rFont val="Century Gothic"/>
        <charset val="134"/>
      </rPr>
      <t>WPC Board</t>
    </r>
    <r>
      <rPr>
        <sz val="9"/>
        <rFont val="Century Gothic"/>
        <charset val="134"/>
      </rPr>
      <t xml:space="preserve"> panneling Pre finished 12mm thick - Base Price @ Rs. 350/- per sft</t>
    </r>
  </si>
  <si>
    <r>
      <rPr>
        <sz val="9"/>
        <rFont val="Century Gothic"/>
        <charset val="134"/>
      </rPr>
      <t xml:space="preserve">Flutted </t>
    </r>
    <r>
      <rPr>
        <b/>
        <sz val="9"/>
        <rFont val="Century Gothic"/>
        <charset val="134"/>
      </rPr>
      <t>Allumunium</t>
    </r>
    <r>
      <rPr>
        <sz val="9"/>
        <rFont val="Century Gothic"/>
        <charset val="134"/>
      </rPr>
      <t xml:space="preserve"> Powder coated Panneling 10-11mm thick - Base Price @ 550/- per sft</t>
    </r>
  </si>
  <si>
    <r>
      <rPr>
        <sz val="9"/>
        <rFont val="Century Gothic"/>
        <charset val="134"/>
      </rPr>
      <t xml:space="preserve">Flutted </t>
    </r>
    <r>
      <rPr>
        <b/>
        <sz val="9"/>
        <rFont val="Century Gothic"/>
        <charset val="134"/>
      </rPr>
      <t xml:space="preserve">Marble Stone </t>
    </r>
    <r>
      <rPr>
        <sz val="9"/>
        <rFont val="Century Gothic"/>
        <charset val="134"/>
      </rPr>
      <t>with polish panneling 20mm thick - Base price of marble 450/- per sft, Flutted design cutting @ 300/- per sft</t>
    </r>
  </si>
  <si>
    <t>entrance AHU outside wall</t>
  </si>
  <si>
    <t xml:space="preserve">merchandise display side </t>
  </si>
  <si>
    <t>less toilet vestibule door opening</t>
  </si>
  <si>
    <t>live kitchen front</t>
  </si>
  <si>
    <t>less live kitchen tuck opening</t>
  </si>
  <si>
    <t>toilet ramp area side wall</t>
  </si>
  <si>
    <t>toilet door side</t>
  </si>
  <si>
    <t>less toilet door</t>
  </si>
  <si>
    <t>servery counter chiller above+side</t>
  </si>
  <si>
    <t xml:space="preserve">corner </t>
  </si>
  <si>
    <t>vending station1</t>
  </si>
  <si>
    <t>storage area behind vendng I dining area</t>
  </si>
  <si>
    <t>sides</t>
  </si>
  <si>
    <t>dining area column box side</t>
  </si>
  <si>
    <t>back storage entry both side</t>
  </si>
  <si>
    <t>less opening</t>
  </si>
  <si>
    <t>book shelf back in P lounge area</t>
  </si>
  <si>
    <t>Exec. Lounge partition wall both side</t>
  </si>
  <si>
    <t>Glazing cill wall</t>
  </si>
  <si>
    <t>dinig area vending back area</t>
  </si>
  <si>
    <t>vending station 2</t>
  </si>
  <si>
    <t>vending station 3</t>
  </si>
  <si>
    <t xml:space="preserve">Total Lounge Area </t>
  </si>
  <si>
    <t>less wooden +mirror ceiling - P lounge</t>
  </si>
  <si>
    <t>less wooden +mirror ceiling - Exect lounge</t>
  </si>
  <si>
    <t>less wooden +mirror ceiling - dining area lounge</t>
  </si>
  <si>
    <t>less wooden +mirror ceiling - P lounge glazing side</t>
  </si>
  <si>
    <t>less wooden +mirror ceiling - passage area</t>
  </si>
  <si>
    <t>Exec lounge</t>
  </si>
  <si>
    <t xml:space="preserve">Feature in POP False ceiling Work </t>
  </si>
  <si>
    <t>P lounge toward glazing side</t>
  </si>
  <si>
    <t>less wooden ceilng</t>
  </si>
  <si>
    <t>P lounge</t>
  </si>
  <si>
    <t>Wooden ceiling</t>
  </si>
  <si>
    <t>wooden +mirror ceiling - P lounge</t>
  </si>
  <si>
    <t xml:space="preserve"> wooden +mirror ceiling - dining area lounge</t>
  </si>
  <si>
    <t xml:space="preserve"> wooden +mirror ceiling - P lounge glazing side</t>
  </si>
  <si>
    <t>wooden +mirror ceiling - passage area</t>
  </si>
  <si>
    <t>Feature in Wooden ceiling</t>
  </si>
  <si>
    <t xml:space="preserve">Large </t>
  </si>
  <si>
    <t>Mid Size</t>
  </si>
  <si>
    <t>Small Size</t>
  </si>
  <si>
    <t>passage area - cadd area</t>
  </si>
  <si>
    <t>quite zone area</t>
  </si>
  <si>
    <t>spa area - partition</t>
  </si>
  <si>
    <t>spa - wall side area</t>
  </si>
  <si>
    <t>shaft shutter</t>
  </si>
  <si>
    <t>buffet counter side</t>
  </si>
  <si>
    <t>POD area</t>
  </si>
  <si>
    <t>MEDIA WALL ELEMENT</t>
  </si>
  <si>
    <t xml:space="preserve">media wall  </t>
  </si>
  <si>
    <t>LIPAN ART ARTISIAN PANNELING</t>
  </si>
  <si>
    <t>spa outside wall</t>
  </si>
  <si>
    <t>AMD Heritage wall</t>
  </si>
  <si>
    <t>LIPAN ART Partition 80mm thick Screen cnc Jaali</t>
  </si>
  <si>
    <t xml:space="preserve">passage area </t>
  </si>
  <si>
    <t>LIPAN ART NICHE Design Element</t>
  </si>
  <si>
    <t>Feature Screen design Elemnt 1</t>
  </si>
  <si>
    <t>Brass strip screen</t>
  </si>
  <si>
    <t>Feature Screen design Elemnt 2</t>
  </si>
  <si>
    <t>dining area column boxing side</t>
  </si>
  <si>
    <t>Juice Bar Counter</t>
  </si>
  <si>
    <t>Live Kitchen Counter Above Design Feature</t>
  </si>
  <si>
    <t xml:space="preserve">dining area live kitchen </t>
  </si>
  <si>
    <t>Buffet Counter</t>
  </si>
  <si>
    <r>
      <rPr>
        <b/>
        <sz val="9"/>
        <rFont val="Century Gothic"/>
        <charset val="134"/>
      </rPr>
      <t>Feature Décor Lights Design Elements :</t>
    </r>
    <r>
      <rPr>
        <sz val="9"/>
        <rFont val="Century Gothic"/>
        <charset val="134"/>
      </rPr>
      <t xml:space="preserve"> As per Design Reference to be customised as per the material selection and approved by the Architect.</t>
    </r>
  </si>
  <si>
    <t xml:space="preserve">For Above Reception table Ceiling -  Overall size 1800mm long / Multifold or design
</t>
  </si>
  <si>
    <t xml:space="preserve">Passage Area Curve Shape Designer Lights in Ceiling - 3200mm Long in Curve
</t>
  </si>
  <si>
    <t xml:space="preserve">Lounge Area Curve Shape Designer Lights in Ceiling - 1800mm Long in Curve
</t>
  </si>
  <si>
    <t>d</t>
  </si>
  <si>
    <t xml:space="preserve">Chandlier designer in Lounge Area as specified - 800mm dia as per design
</t>
  </si>
  <si>
    <t>e</t>
  </si>
  <si>
    <t xml:space="preserve">Chandlier designer in Lounge Area as specified - 3000mm Long x 1800mm wide as per design
</t>
  </si>
  <si>
    <r>
      <rPr>
        <b/>
        <sz val="9"/>
        <rFont val="Century Gothic"/>
        <charset val="134"/>
      </rPr>
      <t xml:space="preserve">STRUCTURE SUPPORT WEIGH HANGERS : </t>
    </r>
    <r>
      <rPr>
        <sz val="9"/>
        <rFont val="Century Gothic"/>
        <charset val="134"/>
      </rPr>
      <t>Providing and fixing Structure support weigh hanger (Heavy duty) in suspended from Existing Deck / MS Ceiling to support the MEP Services and Ceiling works as per design and detail drawing complete in all respact. (Consdering Total Weight upto 4 Metric Ton / Calculated Based on @ 65kg&gt;Per Sqm for 2mtr ht.  spacing )</t>
    </r>
  </si>
  <si>
    <r>
      <rPr>
        <b/>
        <sz val="9"/>
        <rFont val="Century Gothic"/>
        <charset val="134"/>
      </rPr>
      <t xml:space="preserve">CIRCULAR FEATURE IN FLOOR : </t>
    </r>
    <r>
      <rPr>
        <sz val="9"/>
        <rFont val="Century Gothic"/>
        <charset val="134"/>
      </rPr>
      <t>Providing and fixing Circular feature in floor made in Marble stone with 19mm wide Brass Strip inlay rings with 55mm c/c spacing x 5nos as per design, marble shall be cut in pcs as per the design / detail drawing Complete in all respact. (Marble Base Range @ 1200/- per sft) (Brass Strip @ 1200/- per mtr)</t>
    </r>
  </si>
  <si>
    <r>
      <rPr>
        <b/>
        <sz val="9"/>
        <rFont val="Century Gothic"/>
        <charset val="134"/>
      </rPr>
      <t xml:space="preserve">CIRCULAR FEATURE ON WALL : </t>
    </r>
    <r>
      <rPr>
        <sz val="9"/>
        <rFont val="Century Gothic"/>
        <charset val="134"/>
      </rPr>
      <t>Providing and fixing Circular feature on wall made in LIPPAN ART Panel with Traditional material of Clay/painted with inbuilt design of 4mm thick mirror cut pcs pasted in random shape's as per design, Entire panel is made on 8mm thick Back Relwood Ply panel and fix on wall as per design and drawing complete in all respact.</t>
    </r>
  </si>
  <si>
    <r>
      <rPr>
        <b/>
        <sz val="9"/>
        <rFont val="Century Gothic"/>
        <charset val="134"/>
      </rPr>
      <t xml:space="preserve">CRAFTED DOOR / PANNELING : </t>
    </r>
    <r>
      <rPr>
        <sz val="9"/>
        <rFont val="Century Gothic"/>
        <charset val="134"/>
      </rPr>
      <t>Providing and fixing CRAFTED DOOR / PANNELING as per design Panneling : made in 20mm thick Marble Strip cut in pcs with combination of 13mm wide SS PVD Finish strap pasted on Existing wall for panneling as sunrise pattern likewise 
Door craft : made in 1mm thick Designer PVD finish metal sheet pasted on door in strip and circular form on existing flush door, design shall be in form as per the detail drawing with and complete in all respact as per requrements. (Marble base range @ 450/- per sft) (Designer Metal sheet @ 550/- per sft)</t>
    </r>
  </si>
  <si>
    <t>For Panneling Using Marble + PVD Strips both side</t>
  </si>
  <si>
    <t>door + wall area</t>
  </si>
  <si>
    <t>RUGS</t>
  </si>
  <si>
    <t>Type 1</t>
  </si>
  <si>
    <t>Type 2</t>
  </si>
  <si>
    <t>p lounge glaze side</t>
  </si>
  <si>
    <t>p lounge seating area</t>
  </si>
  <si>
    <t>Exc lounge 1</t>
  </si>
  <si>
    <t>Exc lounge 2</t>
  </si>
  <si>
    <t>FROST FILM</t>
  </si>
  <si>
    <t>Entrance side Existing Glazing Toward Flight Gates</t>
  </si>
  <si>
    <t>site specific</t>
  </si>
  <si>
    <t>LIST OF APPROVED MAKE FOR THE CIVIL AND INTERIOR WORKS</t>
  </si>
  <si>
    <t>S.No.</t>
  </si>
  <si>
    <t>Material/Treatment</t>
  </si>
  <si>
    <t>Make / Manufacturer/Specifications</t>
  </si>
  <si>
    <t xml:space="preserve">CIVIL WORKS </t>
  </si>
  <si>
    <t xml:space="preserve">AAC Block Work </t>
  </si>
  <si>
    <t>AMBUJA COOL WALL / ULTRATECH EXTRA LIGHT /
GODRAJ ACC BLOCK / WONDER ACC BLOCK</t>
  </si>
  <si>
    <t>Adhesive for Block work/Tile &amp; Stone</t>
  </si>
  <si>
    <t xml:space="preserve">MYK / ARDEX / MAPAI / PIDILITE </t>
  </si>
  <si>
    <t xml:space="preserve">Reinforcement Steel </t>
  </si>
  <si>
    <t>TATA TMT/Sail TMT/RINL( vizag)</t>
  </si>
  <si>
    <t>Structural Steel Roled Section</t>
  </si>
  <si>
    <t>JSS / JSW / JSPL / TATA</t>
  </si>
  <si>
    <t xml:space="preserve">Memberane for waterproofing </t>
  </si>
  <si>
    <t xml:space="preserve">MYK / ARDEX / FOSROC / DR.  FIXIT </t>
  </si>
  <si>
    <t>Waterproofing Compound</t>
  </si>
  <si>
    <t>Cement</t>
  </si>
  <si>
    <t>AMBUJA / ACC / ULTRATECH</t>
  </si>
  <si>
    <t>Deck sheet for roofing</t>
  </si>
  <si>
    <t xml:space="preserve">TATA / JINDAL </t>
  </si>
  <si>
    <t>Coarse Sand</t>
  </si>
  <si>
    <t>As per IS 383 ( latest Addition) from approved quarry</t>
  </si>
  <si>
    <t xml:space="preserve">Stone Aggregate </t>
  </si>
  <si>
    <t xml:space="preserve">Fine Aggregate </t>
  </si>
  <si>
    <t xml:space="preserve">Anti-termite Trewatment </t>
  </si>
  <si>
    <t>BAYERS</t>
  </si>
  <si>
    <t>INTERIOR WORK</t>
  </si>
  <si>
    <t xml:space="preserve">Vitrified Tiles </t>
  </si>
  <si>
    <t>KAJARIA / JHONSONS / NITCO</t>
  </si>
  <si>
    <t>Ceramic tiles</t>
  </si>
  <si>
    <t>Designer tiles</t>
  </si>
  <si>
    <t>SIDRON / SOIL / THE TILE &amp; CO. / MODERNITY or As Per Approved</t>
  </si>
  <si>
    <t xml:space="preserve">Hand made / Mosaic Tiles </t>
  </si>
  <si>
    <t>MOSAIC WORLD / KERAMOS or Equivlant</t>
  </si>
  <si>
    <t xml:space="preserve">Adhesive for Tile work </t>
  </si>
  <si>
    <t>PIDDILITE / LATICRETE / ARDEX</t>
  </si>
  <si>
    <t>Carpet floor (Axminster/Broadloom), RUGS</t>
  </si>
  <si>
    <t>GENIE CARPET / APPLOUSE DESIGN PVT LTD / GLOBAL DESIGNS / OBEETEE / JAIPUR RUG or As Per Approved</t>
  </si>
  <si>
    <t>Wooden floor</t>
  </si>
  <si>
    <t xml:space="preserve"> PERGO / TARKETT / SPAN / KAARA or As Per Approved</t>
  </si>
  <si>
    <t xml:space="preserve">   </t>
  </si>
  <si>
    <t>Natural Wood</t>
  </si>
  <si>
    <t>White Ash  Teak wood  ( Ghana Teak in BOQ nomeniclature be read as white Ash Teak )</t>
  </si>
  <si>
    <t>Natural Fibre Composite and Polymer Board &amp; Wood Material with the Density as per ISO 1183, 0.65 +/- 0.05 g/cm3</t>
  </si>
  <si>
    <t xml:space="preserve"> INDOWUD / RELWOOD </t>
  </si>
  <si>
    <t xml:space="preserve">ECO </t>
  </si>
  <si>
    <t xml:space="preserve">MARINO / GREEN LAM / CENTURY </t>
  </si>
  <si>
    <t>Laminates</t>
  </si>
  <si>
    <t>MERINO / GREENLAM / SONEAR</t>
  </si>
  <si>
    <t>Veneer</t>
  </si>
  <si>
    <t>MERINO/ GREEN/ DURO / DONEAR</t>
  </si>
  <si>
    <t>Glass</t>
  </si>
  <si>
    <t xml:space="preserve">SAINT GOBAIN / AIS  </t>
  </si>
  <si>
    <t>Concealed Doors closer</t>
  </si>
  <si>
    <t>ASSA ABLOY /  GEZE / DORSET</t>
  </si>
  <si>
    <t>Cylindrical Locks with Handles</t>
  </si>
  <si>
    <t xml:space="preserve">Wall Paper </t>
  </si>
  <si>
    <t xml:space="preserve">MURASPEC / MAJASTIC </t>
  </si>
  <si>
    <t>HDHMR / HDF BWP - FR Board / Ply</t>
  </si>
  <si>
    <t xml:space="preserve">ACTION TESSA / GREEN PANELMAX ( GREENPLY ) / CENTURY / DURO </t>
  </si>
  <si>
    <t>Waterproof Flexible Ply</t>
  </si>
  <si>
    <t>GREEN PANELMAX (GREENPLY)  / CENTURY / DURO</t>
  </si>
  <si>
    <t>MDF Board</t>
  </si>
  <si>
    <t>Bison  Board</t>
  </si>
  <si>
    <t>NCL (Bison Panel) or Eqv</t>
  </si>
  <si>
    <t>Hardware</t>
  </si>
  <si>
    <t>EBCO / ASSA ABLOY / HETTICH / HAFFELE</t>
  </si>
  <si>
    <t>Catchers</t>
  </si>
  <si>
    <t>Screws</t>
  </si>
  <si>
    <t xml:space="preserve">NETTLEFORD / GKW </t>
  </si>
  <si>
    <t>Mirror</t>
  </si>
  <si>
    <t xml:space="preserve">AIS / SAINT GOBAIN / MODI FLOAT </t>
  </si>
  <si>
    <t>False ceiling frame</t>
  </si>
  <si>
    <t>GYPROC-Saint gobain / Knauf / USG</t>
  </si>
  <si>
    <t>Gypsum Board</t>
  </si>
  <si>
    <t>Ceiling Grid  / Trims / Extruded / Axiom Profile</t>
  </si>
  <si>
    <t xml:space="preserve">KNAUF / ARMSTRONG / SAINT GOBAIN / USG </t>
  </si>
  <si>
    <t>Ceiling Accoustic / Metal / Baffle Tiles &amp; Planks</t>
  </si>
  <si>
    <t>KNAUF / ARMSTRONG / SAINT GOBAIN / USG / DURLUM</t>
  </si>
  <si>
    <t>Calcium silicate Board / TILES</t>
  </si>
  <si>
    <t>RAMCO HILUX / PROMAT</t>
  </si>
  <si>
    <t>POP / Gypsum Plaster</t>
  </si>
  <si>
    <t>J.K WHITE  /  BIRLA / GYPROC / DUDHI</t>
  </si>
  <si>
    <t>Plastic Emulsion Paint &amp; Primer</t>
  </si>
  <si>
    <t>DULUX / ASIAN / ICA / JOTUN / NIPPON</t>
  </si>
  <si>
    <t>Texture Paint</t>
  </si>
  <si>
    <t>SKK BY JAPAN /ICA or Equivlant as approved</t>
  </si>
  <si>
    <t xml:space="preserve">Stucco Paint </t>
  </si>
  <si>
    <t>ASIAN / ACRO / DULUX</t>
  </si>
  <si>
    <t>Coating Polish &amp; Paints - For Metal/Wood</t>
  </si>
  <si>
    <t>ICA / DULUX / ICI / SIRCA / JOTUN / ASIAN</t>
  </si>
  <si>
    <t>Fire Resistant Paint / Coating</t>
  </si>
  <si>
    <t>PROMAT / ICA / NOBLE PAINTS / ASIAN</t>
  </si>
  <si>
    <t>Synthetic Enamel Paint</t>
  </si>
  <si>
    <t>ASIAN PAINTS / BURGER / DULUX</t>
  </si>
  <si>
    <t>Distempers, Plastic Emulsion Paints and Primers</t>
  </si>
  <si>
    <t>Cement Based Putty for expose ceiling</t>
  </si>
  <si>
    <t>BIRLA / J K WHITE</t>
  </si>
  <si>
    <t>Tower Bolt</t>
  </si>
  <si>
    <t>ASSA ABLOY / HETTICH / HAFFELE</t>
  </si>
  <si>
    <t>E.P.D.M. Gasket</t>
  </si>
  <si>
    <t>ANAND / ROOP</t>
  </si>
  <si>
    <t/>
  </si>
  <si>
    <t>Masking tapes</t>
  </si>
  <si>
    <t xml:space="preserve">3M </t>
  </si>
  <si>
    <t>Polysulphide Sealant</t>
  </si>
  <si>
    <t>CICO TECHNOLOGIES / SIKKA / FOSROC / STP</t>
  </si>
  <si>
    <t>Glass Wool Insulation / Infill</t>
  </si>
  <si>
    <t>NOWOFILL / UP TWIGA</t>
  </si>
  <si>
    <t>SS SHEET PVD COATED</t>
  </si>
  <si>
    <t>304 GRADE FIBRINOX / JINDAL</t>
  </si>
  <si>
    <t>S.S. Work</t>
  </si>
  <si>
    <t>JINDAL / CHROMA / INALCO (304 GRADE)</t>
  </si>
  <si>
    <t>FROSTED FILM</t>
  </si>
  <si>
    <t>3M / AVERY</t>
  </si>
  <si>
    <t xml:space="preserve">TRASITION PROFILE </t>
  </si>
  <si>
    <t>BOTTOM LINE / PROGRESS PROFILE</t>
  </si>
  <si>
    <t xml:space="preserve">SS SHEET FIXING MATERIAL </t>
  </si>
  <si>
    <t xml:space="preserve"> VENTURA ( BUTTON FIX )</t>
  </si>
  <si>
    <t xml:space="preserve">FITTING FOR SLIDING DOOR </t>
  </si>
  <si>
    <t>CLASSIC 80M SLIDO  ( HAFELE ) /  HETTICH</t>
  </si>
  <si>
    <t xml:space="preserve">C &amp; J Gola   Profile </t>
  </si>
  <si>
    <t>HAFELE / HETTICH / PROGRESS / BOTTOMLINE</t>
  </si>
  <si>
    <t>Aluminium L Profile</t>
  </si>
  <si>
    <t xml:space="preserve">Toilet Cubicals </t>
  </si>
  <si>
    <t>MARINO / GREENLAM Sturdo</t>
  </si>
  <si>
    <t xml:space="preserve">Light Fixtuers </t>
  </si>
  <si>
    <t>HAVELLS / PHILLIPS / REGENT</t>
  </si>
  <si>
    <t xml:space="preserve">Decorative light Fixtuers </t>
  </si>
  <si>
    <t xml:space="preserve">WHITE TEAK / JAINSONS / KAPOOR LIGHTS / TISVA </t>
  </si>
  <si>
    <t xml:space="preserve">Feature Designer light Fixtuers </t>
  </si>
  <si>
    <t>Customised / Imported As Per Design</t>
  </si>
  <si>
    <t xml:space="preserve">Aluminium Work </t>
  </si>
  <si>
    <t>HINDALCO / JINDAL /BHARAT ALUMINIUM</t>
  </si>
  <si>
    <t>ACP Sheet ( Fire Rated )</t>
  </si>
  <si>
    <t>ALUDECOR / ALSTONE / ALSTRONG</t>
  </si>
  <si>
    <t xml:space="preserve">Febric for false ceiling </t>
  </si>
  <si>
    <t>MORBERN, DWINDO, DRAPESY</t>
  </si>
  <si>
    <t xml:space="preserve">Febric with Art work </t>
  </si>
  <si>
    <t>Framed Allumunium Partition system</t>
  </si>
  <si>
    <t>CITTERIO / JEB / ALLOY / KUBIK</t>
  </si>
  <si>
    <t xml:space="preserve">Toughened Glass </t>
  </si>
  <si>
    <t>AIS / SAINT GOBAIN</t>
  </si>
  <si>
    <t>Fire door</t>
  </si>
  <si>
    <t xml:space="preserve">PACIFIC / NAVAIR </t>
  </si>
  <si>
    <t xml:space="preserve">Imported marble </t>
  </si>
  <si>
    <t xml:space="preserve">Stonex / A-Class / Marble city  or As per Sample Approved </t>
  </si>
  <si>
    <t>Access Panel</t>
  </si>
  <si>
    <t>Knauff / Saint gobain</t>
  </si>
  <si>
    <t>Furniture works</t>
  </si>
  <si>
    <t>Stenley / Dtale Modern / Innerspace / Furniturewala or As per approved</t>
  </si>
  <si>
    <t>Weigh Hanger /  Suspended Supports</t>
  </si>
  <si>
    <t>GRIPPLE or Equivlant</t>
  </si>
  <si>
    <t>Fabrication &amp; Customization works</t>
  </si>
  <si>
    <t>Walia Steel Craft / Alsorg / Metal steel Craft or As per Sample qualify by the Architect.</t>
  </si>
  <si>
    <t>Custom ART Work (FRP or Mould work or Brass or Sculpture etc.)</t>
  </si>
  <si>
    <t xml:space="preserve"> Universal India studio / Aarav Art / Chugli or Equivlant</t>
  </si>
  <si>
    <t>Note:</t>
  </si>
  <si>
    <r>
      <rPr>
        <sz val="9"/>
        <rFont val="Century Gothic"/>
        <charset val="134"/>
      </rPr>
      <t>In the List of recommended above, out of makes mentioned in the list, only 1st make shall be quoted for and used. However if due to non-availability or any other technical reasons, the alternative make is allowed, it shall be subject to price adjustment.</t>
    </r>
  </si>
  <si>
    <t>AAC BLOCK WORK : Providing and laying 100mm thick ACC block wall with grade -1 AAC Blocks of density 551.to 650kg / cum conforming to IS : 2185 ( Part -3)  in superstructure above plinth level  with R.C.C. bend at cill &amp; Lintel level with approved block laying polymer modified adhesive mortar all complete as per direction of Engineer-in-Charge. (The payment of RCC band and  reinforcement shall be made for separately).  size of block  (2'-0" x 0'-8" and width 0'-4" ). the rate also including scaffolding, curing etc. complete as specified.</t>
  </si>
  <si>
    <t>LINTEL BEAM : R.C.C- ( 1 : 1.5 : 3 ) ( 1 cement : 1.5 coarse send : 3 graded stone aggregate 20mm nominal size ) for Bends  where ever required  I/c  reinforcement 2Nos 8mm dia bar with 8mm dia links  @ 150mm c/c  including centering  shuttering for all levels and height,( bend cross section size 100mm wide  x 75mm thick ) etc. complete. The  rate includes de-shuttering, shuttering oil, binding wire, curing, tools tackles all leads &amp; heights as per direction of engineer- in -charge.</t>
  </si>
  <si>
    <t xml:space="preserve">BASIN COUNTER WORK : Providing &amp; fixing Basin counter with the understructure to be made in MS Angle 45x45mm with 4mm thick of appropriate cross section and to be treated with anti rust paint and enamel black paint. The MS frame to be clad with 12mm thick bison board / Marine ply to receive the final finish material of the counter. Counter to be  600 mm deep  with a vertical fascia of 100mm on splash &amp; upto 500mm on front drop vertical facia to be  clad with the finish material as approved. The counter to have required cutout for basin, Tap faucet, drain, dustbin etc. </t>
  </si>
  <si>
    <t>WATERPROOFING (LIQUID MEMBRANE) : Providing and applying ready to use Single Component liquid applied elastomeric waterproof membrane comprises of special blend of copolymers  and additives to provide an excellent, seamless, flexible and quick - drying waterproofing membrane.   product shall be complies the Tensile Strength: 2.15 N/mm at 20° C 1.05 N/mm at 40° C Elongation: 114% at 20° C, 86 % at 40° C Crack Bridging: &gt; 0.75mm at 0.8mm dft for wet areas takes care of critical areas such as Pipe Penetrations, Corner Fillet, Inlet / Outlet pipes etc. The surface to be treated must be dry, clean, structurally sound, free from oil, grease, wax, polish,  laitance, dust and other barrier materials. New substrate shall be allowed to cure as per standard procedure. All cracks, construction joints, pipe penetration, bore packing and corners shall be  treated prior to application of waterproofing membrane. Primer on the prepared substrate to seal off porosity and improve the substrate and allow to dry for approx. 60 minutes. Stir the waterproof  liquid manually before application. Using a brush, roller or spray, apply waterproof liquid coat on the primed surface. While the coat is still wet, Deckweb/Sealing tape should be placed on all corners, floor/wall junctions, pipe penetrations and other critical areas ensuring no air is entrapped and allow to dry. Apply 2nd coat of waterproof coat on the entire surface and allow it to cure for 4 hours before laying the screed/protection plaster/tiling. The laying of waterproofing application membrane shall be got done through the authorised applicator of the manufacturer reccomended with providing the work execution Test / warranty certification for the min 5years and max 15 years as per advised by the Project Incharge.</t>
  </si>
  <si>
    <t>SCREEDING WORK : Providing &amp; laying Screeding with 1:2:4 cement conc. (1 cement :2 coarse sand :4 graded stone agg 10mm nominal size )  in line and level including required channel shuttering, curing, troller finish etc. complete in all respect</t>
  </si>
  <si>
    <t>CEMENT PLASTER : Providing and applying  15 mm thick cement plaster of mix in 1:4 (1 cement : 4 coarse sand) with admixture of waterproof binding agent liquid at 1:1 ratio with cement or as per manufacturer recomendation and applying at all levels &amp; heights including scaffolding, curing etc. complete as specified.</t>
  </si>
  <si>
    <t>SELF LEVELING SCREED : Provding and Laying premixed self-levelling Screed upto 3-4mm, compound in a powder form comprising of specially selected binders, well graded sand and synthetic polymers plasticizing agents and other ingredients. Quick and Easy to mix with Rapid installation and curing, Self-levelling, Chloride free/non-shrink, Good adhesion to cement and its substitutes (for  3 mm layer ) Used for smoothening and levelling layers for both exterior and interior use.  Also complies the standard of EN 13813, CT -C15- F-4.5 with Techincal data of  Basis Cement aggregate additives, Color Grey, Pot life at 230C 20 Minutes, Flow Life at 230C 15 minutes, Mixed density 2.05 Gm/cc, Initial Set (Vicat) 300C, (ASTM C 807) 40 minutes Final Set (Vicat), @ 300C @ 20 oC (ASTM C 807) 60 minutes 150 minutes ,Application temp and surface temp +5 ºC to +250C Compressive strength at 300C (ASTM C 349) 1 day 4 N/mm² , 7 days 12 N/mm² 28 days 15 N/mm² Flexural strength at 270C (ASTM C 348 ) 1 day 1.5 N/mm² 7 days 3.0 N/mm² 28 days 4.5 N/mm². As underlayment for carpets, vinyl, flooring and wooden floor.</t>
  </si>
  <si>
    <t>POP PUNNING : Providing &amp; applying Water Resistant and Quick Drying, Non Curable Type of average upto 12mm thick plaster of Paris and wiremesh at joints of diff. material to the walls and columns in square plumb line and level. The cost to  include scraping and removing the existing neeru finish and also the  hacking the surface of walls/columns. After leveling, the surfaces to be finished to receive paint . Rate to include provisioning of  grooves as per design. The POP puning to be carried out 100mm above the finished ceiling level and not for the area above.</t>
  </si>
  <si>
    <t xml:space="preserve">FLOOR FILLING : Providing and laying fillers of AAC Light weight block filling with full /break pieces as per the requirements of Approved make as per LOM and size as required to Fill/Raise the floor with conceal the pipes, drains, etc as  per site requirement. The filling to be cured and Compacted to prevent any voids and dust pockets . The filler to be  adequately leveled to receive the finished flooring as specified.  </t>
  </si>
  <si>
    <t>TILE STRIPS : P/F   tile strips made out of vitrified tiles of size as per manufacturer as approved colour, shade, texture, design in varying strip sizes  (38/50/25 mm wide &amp; 200/300/400 mm long)  of approved make &amp; manufacture  for dado fixed with  cement based high polymer modified quick set tile adhesive ( water based ) conforming to IS : 15477, in a average 3mm thickness  including filling  the joints mixed epoxy cementious grout with pigment to match the shade of the tiles to give a smooth  surface. 
Base Rate of Tile @ 65 per sft</t>
  </si>
  <si>
    <t>TILE SKIRTING : Providing and fixing Vitrified tile Skirting upto 100mm high  fixed with  12 mm thick bed of cement mortar 1:3 (1 cement : 3 coarse sand) and jointing with grey cement slurry @ 3.3kg per sqm, including pointing and joint finish in epoxy cemetious grout with pigment of matching shade complete.
Base Rate of Tile @ 65 per sft</t>
  </si>
  <si>
    <t>MARBLE FLOORING : Providing and fixing Marble work 20mm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 Actual size of stone to be measured &amp; paid ). Cost also include the Protection covering till handover with polythin+POP as per advised by the Project Incharge.</t>
  </si>
  <si>
    <t>MARBLE STRIPS : Providing and fixing Marble strip work in existing flooring using diffrent color shade and sizes in width strips of 20mm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Lenght of stone strps to be measured &amp; paid ). Cost also include the Protection covering till handover with polythin+POP as per advised by the Project Incharge.</t>
  </si>
  <si>
    <t>MARBLE CLADDING : Providing and fixing Marble work 20mm thick, mirror polished, prepolished, machine cut of required size, approved shade, colour and texture laid over 20 mm thick base cement mortar 1:3 (1 cement : 3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size of stone to be measured &amp; paid ). Cost also include the Protection covering till handover with bubble sheet as per advised by the Project Incharge.</t>
  </si>
  <si>
    <t>MARBLE DESIGNER CLADDING : Providing and fixing Marble designer work 20mm thick marble with random size cut pcs in 200/300/400mm high x 75/100/125mm in width with making taper cut on edge to ake 4mm wide groove on vertical/horizontal as per design, all the surface, edges, V groove shall be mirror polished, all the marble will be jet water machine cut of required size, approved shade, colour and texture laid over 20 mm thick base cement mortar 1:3 (1 cement : 3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size of stone area legth x height to be measured &amp; paid ). Cost also include the Protection covering till handover with bubble sheet as per advised by the Project Incharge.</t>
  </si>
  <si>
    <t>KOTA STONE FLOORING : Provide and lay  25mm thick, machine cut and polished Kota Stone of aprroved colour and texture laid over 20 mm thick base cement mortar 1:4 (1 cement : 4 coarse sand), joints treated with white cement, mixed with matching pigment, epoxy touch ups, including rubbing polihing etc. complete and at all level. ( Actual size of stone to be measured &amp; paid ). Cost also include the Protection covering till handover with polythin+POP as per advised by the Project Incharge. ( Basic cost of Granite stone @ Rs. 65/- per sft)</t>
  </si>
  <si>
    <t>MARBLE COMBINATION FLOORING : Providing and fixing Marble combination work with 20mm thick, mirror polished, prepolished, water jet cuting of required size and pattern, approved shade, colour and texture inlay as per the design approved by the Architect, laid over 20 mm thick base cement mortar 1:3 (1 cement : 3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size of stone to be measured &amp; paid ). Cost also include the Protection covering till handover with bubble sheet as per advised by the Project Incharge.</t>
  </si>
  <si>
    <t>MARBLE CURVE CLADDING WITH POLISHED : Providing and fixing Marble curve cladding made of Mine Marble Block CUBE (Max size refer 4mtr Long x 1mtr wide x 1 mtr high) cut in variable thickness or size as per the design requirement,  Marble Slab shall be Chiseled and Saw cut as per the approved design requirement. Wall Cladding shall be of upto  20mm thickness finish marble with mirror polished and Rubbing / Buffing of protection clear coating all the external surface in plain,curve, moulded or round, Groove and exposed edges etc. 
STEP 1 : Marble Slab Cutting - Marble Curve Slab shall be cut in approved thickness and size with chiseld of marble stone upto the required depth with limit of 20mm thickness finish slab. slab shall be cut in variable size in width as per the design and Length/Height upto 4mtr with Either single/Equal divide cut pcs. requirement, also the Slab cut in Random feature variation shape of CURVE / CURVE with MOULDED / PLAIN (For cove), Flutted with Curve etc.
STEP 2 : Marble Slab Fixing - Marble slab shall be Fix or Pasted on Existing Base frame of Natural Fiber Polymer Composite Wood/Board (Eco freindly, Recyclable) Board/Ply Panneling on MS Frame as per the Partition/Panneling and Structural detail drawing. Marble slab shall be pasted on base ply with using Stone Pasting Adhesive / chemicals with Ensure to maintain the proper back surface area shall be spread and cover with appropriate layer thickness as per the recommendation of Approved Brand Manufacturer and Technical requirements. All surfaces must be dimensionally stable according to IS 1443-1972, level, cured, undamaged, compact, rigid, resistant, dry and free from any debonding agents and from damp rising.
STEP 3 : Marble Intermidiate / Side Profiles - Marble Intermidiate Joints shall be treated or finished with 25mm wide SS T Profile in PVD Finish as per color aproved, curve or bend shape follows as per the Marble shape to maintain the even finish surface level, also this profile shall be back connected to Partition/Panneling Structural supports for marble fixing stabilty. Marble Side Edge / Bottom / Top also cover with U Shape / L shape Insert Profile in SS with PVD Finish as per color approved by the Architect. Also the vendor need to cover the finish product till the Handover with Bubble sheet / Temp. Partiton covering to Protect from any damage accures.
Note : Mode of Measurement shall be in SQM and to be measure with Length x Height, No extra measure for curve or wastage, profile, polish, cutting etc. as it is included in item Rate quoted by the vendor. (Overall Cladding wall Size : 14mtr Long x 4mtr High)</t>
  </si>
  <si>
    <t>WOODEN DOOR FRAME : Providing and fixing  door and window frames made out of Natural Fiber Polymer Composite Wood/Board (Eco freindly, Recyclable) with necessary groove ( 6mm x 6 mm ) &amp;  single rebate  including necessary M.S. hold-fasts in cement concrete blocks 1: 2: 4 / fasteners ( expendable 10mm dia ) on either side fixed in line and level.  The frame to be treated with necessary anti-termite chemical and fire retardant paint on partition side &amp; finally finished with PU polish/Paint  complete in all respect.</t>
  </si>
  <si>
    <t xml:space="preserve">LAMINATED DOOR SHUTTER : Providing and fixing 38 mm. thick flush door shutters   core of  block board ( MR Grade )  construction with  well matched 1mm thick  laminate  sheet  of approved make &amp; shade on both sides of shutter including  white ash wood  edge lipping (12mm thick) finish with  PU polish, all required fittings such as 4 nos. 125 mm. size brass butt hinges per leaf  with necessary screws and S.S. fittings including handles, tower bolts, door stopper, rubber buffer, vision slit as per design with 6mm thick glass with wooden beading ( white ash wood ), handles,motrise dead lock with one side key knob cylinder finish in rose gold SS  etc.  complete in all respect. .( Basic cost of laminate @ Rs. 90/- sft ) ( Actual size of shutter to be measured &amp; paid ). </t>
  </si>
  <si>
    <t>LAMINATED SHAFT SHUTTER : Providing and fixing 25 mm. thick flush door shutters core of block board ( MR Grade ) construction with  well matched 1mm thick  laminate   sheet of approved make &amp; shade on both faces of shutter including white ash wood  edge lipping (12mm thick) finish with  PU polish, all required fittings such as 4 nos. 125 mm. size brass butt hinges per leaf with necessary screws and S.S. fittings including handles, tower bolts, door stopper, rubber buffer,    etc.  complete in all respect.( Basic cost of laminate @ Rs. 970/-Sqm)  ( Actual size of shutter to be measured &amp; paid ). ( Shaft &amp; Janitor Room Entry Door )</t>
  </si>
  <si>
    <t>FIRE RATED WOODEN DOOR 2HR. RATING : Providing &amp; Fixing of  120min rating wooden fire door shutter with frames as per the specification as per below : -
Frame : P/f Door frames manufactured out of Hardwood Mirandi of nominal section 120mm x 70mm with heat activated Intumescent fire seal strips of size 10mm x 4 mm provided in grooves on all three sides of the frame on both side. Hardwood to be Treated with VIPER Fire Retardant Primer FR 880 and VIPER Finishing Paint FRS 881 Use two coats of Fireguard FR880 Wood Primer followed by 2/3 coats of Fireshield FRS 881 Finishing paint even on prev iously painted/polished surfaces. (FIRESHIELD FRS 881 FINISHING PAINT FR-881 of CPWD-DSR approved item Ref.Page 165 Code no 13.88a-2002) as per color approved by the Architect.
Shutter : Door shutter of 52mm thickness conforming to BS:476 part 22 and IS-3614 Part 2 as per prototype tested from CBRI Roorkee for stability and integrity and insulation, with comprising of 75x48mm hardwood internal timber frame work, with infill 25mm thick Fire rated rock wool insulation having density 96kg/m3, the insulation shall be sandwiched between 2nos 12mm thick noncombustible(calcium silicate) boards, cladded with 3mm thick commercial ply on both sides of shutter with heat activated intumescent fire seal strip of size 20x4mm make Sealz mounted in the grooves of expose/concealed lipping all around the shutter except bottom.. 
Finishing / Hardware :- 
Frame to be painted with VIPER Finishing Paint FRS 881 as per color approved by the Architect
Shutter finish with 1mm thick Laminate on Both Side - conforming to HSN 4823
SS Hinges - 04 nos per leaf - conforming to HSN 8302
Door Closer - conforming to HSN 8302
6mm thick VP Fire Rated Clear  - 200x300mm - conforming to HSN 7007
Trim- conforming to HSN 8302
Dash Fastner-08nos.per leaf- conforming to HSN 7318
Panic Bar conforming to HSN 8302 (Optional) cost to be separated
Note : Contracter shall need to submit the manufacturer shop drawing for the fire for approval before ordering.</t>
  </si>
  <si>
    <t xml:space="preserve">FRAMED GLASS PARTITION NON FIRE RATED : Providing and installation of framed allumunium with vision glass partition sytem of approved series and brand as per approved list of make, fixed glass partition using 12mm thick Non Fire Rated Toughened glass in proprietary natural anodised approved aluminium sections with Concealed sealing (No visible Gaskets/Seals)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Part2:1992 &amp; EN 1991-1-1:2002
• Acoustic test for sound insulation in accordance to DIN EN ISO 10140-2 ASTME-E 90
  </t>
  </si>
  <si>
    <t>PLY /BOARD CLADDING (Two Layer/Double Sided) : Providing and fixing 12mm thick Natural Fiber Polymer Composite Wood/Board (Eco freindly, Recyclable) Ply of approved make on existing M.S. frame work including all fixing arrangement   complete in all respect . (Partition Length to be measured only)</t>
  </si>
  <si>
    <t>PLY /BOARD CLADDING (One Layer/Single Sided) : Providing and fixing 12mm thick Natural Fiber Polymer Composite Wood/Board (Eco freindly, Recyclable) board of approved make on existing M.S. frame work including all fixing arrangement   complete in all respect . (Partition Length to be measured only)</t>
  </si>
  <si>
    <t>Providing &amp; fixing 1.2mm thick aluminium.  Skirting  PVDF coated (100mm height rose gold finish ) / anodised  as per approved sample over existing partition including all fixing arrangement complete in all respect. ( Basic cost Aluminium Skirting @ Rs. 450/-Rmtr)</t>
  </si>
  <si>
    <t>Providing and fixing  LIVE KITCHEN COUNTER  as per drawing structure made out of 19mm thick   Natural Fiber Polymer Composite Wood/Board (Eco freindly, Recyclable)  board structure partition with the help of all necessary hardware like nail and fasteners all internal area  of below structure surface to be finished with 1mm thick laminate from back side. Top / Front  side, external surface  to be finished with 20mm thick italion marble polished    with adhesive &amp; 100mm high rose gold finish Aluminium skirting at floor level all around ,    ( Base price of  external surface laminate@ Rs.90/-sft &amp; Basic cost Rose gold finish Aluminium Skirting @ Rs. 450/-Rmtr, Marble @ base price 450/- per sft )</t>
  </si>
  <si>
    <t>Providing and fixing  FEATURE BAR BACK HANGING  DESIGN ELEMENT  as per drawing made out of SS PVD finish Strips in variable sleek size as per the design, entire design to be create for Bar back use for Glass hanging/bottle shelve and accsories placement, Also the Screen shall be in Arch Jaali pattern for back of shlves suported from side vertical strips, where the shelves place ment shall be made of 12mm thick board with SS PVD finsh sheet wrap all over and place on the strip framing.  Entire sytem to be fix on wall/supported from ceiling with complete requirments as per drawing.</t>
  </si>
  <si>
    <t>SOILD PVD SHEET CLADDING :  Providing Making &amp; fixing/pasting with approved adhesive in position 1mm thick SS Sheet of grade 304 PVD coated with approved colour, shade, texture &amp; finish over 12mm thick base FLEXI Ply board of approved brand &amp; manufacture,  PVD coated sheet shall be wrapped around the base  ply   frame at site with approved quality adhesive etc complete as per drawings &amp; instructions of Project-in-Charge. cost include the provision of  offset spacing for light provision and any back base suface paint in matching shade of PVD finish prior installtion complete as per detail drawing.   ( Basic cost of PVD coated SS sheet @ Rs.410/- Sft) (Emboss Print design @ 100/- per sft)</t>
  </si>
  <si>
    <t xml:space="preserve">TOILET CUBICAL : Supply &amp; Installation of fixing 18mm box up series  Cubical of specified dimensions  ( approximately 1200 x 2000mm each ) made from solid grade compact high pressure laminate as per IS:2046 manufactured under high pressure &gt;5MPa and temperature 120degree  C  with bunch of Kraft papers, impregnated with thermo setting phenolic resin and decorative papers made of cellulose fibre, impregnated with thermosetting melamine resin which provides superior scratch , abrasion, heat, chemical, impact, graffiti moisture resistance along with anti bacterial properties of approved make Marion or equivalent; 
 </t>
  </si>
  <si>
    <t>JUICE BAR COUNTER :  Providing and fixing Juice Bar counter structure made in 19mm thick Natural Fiber Polymer Composite Wood/Board (Eco freindly, Recyclable) board /ply with double ht front counter, counter inner side will be finish in 1mm thick Laminate as approved with all exterior surface along with Top and Edge finish with 20mm thick Marble cladding as approved with Inlay / Strip marble cladding as per detail design drawing. Front surface also Embeded with Crystal element as per design, Bottom finish with 100mm high SS PVD Finsh Skirting all around complete as per detail drawing. (Base price of 1mm SS sheet  @ 450 per per sft) (Laminate @ 60/- persft) (Laminate @ 60/- per sft) (Marble @ 450/- per sft ) (Crystal Embed  feature @ 550/- per sft)   (Overall size 2700mm long x 800mm wide x 1550mm high)</t>
  </si>
  <si>
    <t xml:space="preserve">LIVE KITCHEN ABOVE COUNTER DESIGN FEATURE  :  Providing and fixing Live Kitchen above counter design fetaure made in existing wall / partition supported from ceilng /wall with making upto 150mm thick Boxing made in Natural Fiber Polymer Composite Wood/Board (Eco freindly, Recyclable) Ply supported and fix on Existing wall/Partition, Inner side will be finish in 1mm thick Laminate and bottom ledge with 1mm SS PVD finish sheet cladding + front side border Profile of 25mm wide as per design and detail drawing. Also the front area shall be finish with 6mm thick Tinted Mirror color as per approved pasted on base Natural Fiber Polymer Composite Wood/Board (Eco freindly, Recyclable) Ply surface complete as per the detail drawing.  . (Base price of 1mm SS sheet PVD finish @ 450 per per sft) (Laminate @ 60/- per sft ) ( Tinted Mirror @ 350/- per sft) (Front surface area to be measured and paid) </t>
  </si>
  <si>
    <t>BUFFET COUNTER :  Providing and fixing Buffet counter structure made in 19mm thick Natural Fiber Polymer Composite Wood/Board (Eco freindly, Recyclable) board /ply with openable shutter / Open shelf in front side, counter inner side will be finish in 1mm thick Laminate as approved with all exterior surface along with Top and Edge finish with 20mm thick Marble cladding as approved as per design, Bottom finish with 100mm high SS PVD Finsh Skirting all around complete as per detail drawing. (Base price of 1mm SS sheet  @ 450 per per sft) (Laminate @ 60/- persft) (Marble @ 450/- per sft)  (Overall size 6200mm long x 600mm wide x 850mm high)</t>
  </si>
  <si>
    <t>BOOK / LIBRARY STORAGE :  Providing and fixing book/Library storage with structure made in 19mm thick Natural Fiber Polymer Composite Wood/Board (Eco freindly, Recyclable) board /ply with open shelf and box in front side, storage inner side back and box shelf will be finish in 1mm thick Laminate as approved. Also the exterior surface along with Top /side /Back in Duco painted as per approved color. Front Edge Frame hall be offset to shelf deepness upto 20mm with Copping of 1mm thick SS PVD Finish Sheet all around as per design / drawing.  (Base price of 1mm SS sheet  @ 450 per per sft) (Laminate @ 60/- persft) (Overall size 2700mm long x 300mm deep x 2000mm high)</t>
  </si>
  <si>
    <t>SINK CABINET :  Providing and fixing Spa sink cabinet with structure made in 19mm thick Natural Fiber Polymer Composite Wood/Board (Eco freindly, Recyclable) board /ply with semi part of open shelf and box in front side and semi part with Louver shutter to cover the sink vanity as per design. storage inner side / open shelf front and exterior side will be finish in 1mm thick Laminate as approved. Also the exterior shutter area in Duco painted as per approved color. item also include the Marble Top along with splash and edge latak with V groove and tapper/round gola polish as per the design and drawing in all respact with required hardware and provsion with cutting for sink and allied fitment complete.  (Base price of marble @ 450/- per sft) (Laminate @ 60/- persft) (Overall size 1350mm long x 450mm deep x 900mm high)</t>
  </si>
  <si>
    <t>Fire Rated Board Gypsum False Ceiling :   Providing and fixing Single Layer Boarding with 12.5mm thick plain and split level with Firebloc gypsum plasterboards, This includes ST50 fully knurled Perimeter Channel (0.50mm thick having one flange of 20mm and another flange of 30mm and a web of 28mm) screw fixed to brick wall/partition/ hanging with existing ceiling / existing MS framework and suspended GI frame with the help of approved screws at 600mm centers. Then suspending  ST-50 fully knurled intermediate section (45mm x 0.90mm thick with two flanges of 15mm each) from the soffit at 1220mm centers with ST-50 fully knurled Ceiling L Angle (25x10mmx0.50mm thick) fixed to RCC Slab with USG Boral 227x35x1.5mm Soffit Cleat and 50mm Approved dash Fasteners @ 1200mm Centers respectively.  ST-50 profiles are rolled with G.I Steel (120GSM &amp; 230 MPa Yield Strength) Conforming to IS 277. ST-50 fully knurled Ceiling Section (51mm x 0.50mm thick with two flanges of 26mm each) is then fixed to the  Intermediate channel with the help of 2.5mm dia wire connecting in a perpendicular direction to the intermediate channel at 457mm centers. 12.5mm thick  Firebloc Pasteboards (Conforming to BS 1230 (Parti-1) is screw fixed with 25mm long Drywall screws at 230 mm centers. The screw fixing of gypsum boards to the metal framing at the periphery, openings, and cut edges should be at 150mm centers. All the fire Bloc gypsum plasterboards must be staggered. All joints are to be taped &amp; finished with Paper tape &amp; All-Purpose Joint Compound confirming to ASTM C475. above item include with all the vertical band, curve band, pelmet, cove, split level etc. also wall to wall plan area shall be measured for claim, vendor to quote as per design/dwg. and no extra item/charges will be entartain or approved in any manner.
Note : Above item excluding the cost of painting.</t>
  </si>
  <si>
    <t>MOISTURE RESISTANT GYPSUM CEILING : Providing and fixing MR grade gypsum board   false ceiling including  providing and fixing GI grade 175 (120 gm/m2) perimeter, channels (20 x 30 x 27 x 0.50mm thick) fixed to brick masonry / partition / hanging with existing ceiling / existing M.S. frame work  and suspended GI intermediate channel. Rate to include making necessary cut out/opening for light fitting A C diffuser, cove, pelmet, band etc. The cut out to have perimeter channel of size 20x27x30x.5mm all round and supported suitably and finally finished with gypsum board and finally finished with two or more coat of paint (Paint cost excluded) of approved make &amp;  shade with required tapping the joints, base primer, putty  complete in all respect. Rate quoted should be included for all design work,  Nothing to be paid extra for design work. ( Actual Plain Area to be measured &amp; paid ).( Male, Female, &amp; Handicap Toilet false ceiling )</t>
  </si>
  <si>
    <t xml:space="preserve">METAL GRID CEILING : Providing and fixing Gl Clip in Metal Ceiling System of 600x600 mm module which includes providing and fixing 'C' wall angle of size 20x30x20 mm made of 0.5 mm thick pre painted steel along the perimeter of the room with help of nylon sleeves and wooden screws at 300 mm center to centre, suspending the main C carrier of size 10x38x10 mm made of G.I steel 0.7 mm thick from the soffit with the help of soffit cleat 37x27x25x1.6 mm, rawl plugs of size 38x12 mm and C carrier suspension clip and main carrier bracket at 1000 mm c/c. Inverted triangle shaped Spring Tee having height of 24 mm and width of 34 mm made of Gl steel 0.45 mm thick is then fixed to the main C carrier and in direction perpendicular to it at 600 mm centers with help of suspension brackets. Wherever the main C carrier and spring T have to join, C carrier and spring T connectors have to be used. All sections to be galvanized @ 120 gms/sqm (both side inclusive), fixing with clip in tiles into spring T with :
</t>
  </si>
  <si>
    <t>GI Metal Ceiling Clip in plain Bevelled edge global white colour plain  tiles of size 600x600 and 0.5 mm thick with 25 mm height, made of G I sheet having galvanizing of 100 gms/ sqm (both sides inclusive) and electro statically polyester powder coated of thickness 60 microns (minimum), including factory painted after bending. ( For Kitchen false ceiling)</t>
  </si>
  <si>
    <t>POP CEILING ; Providing and making POP Ceiling with GI section of 0.55 mm thick having web of 51.5mm &amp; two flanges of 26mm each with lips of 10.5mm are fixed to the intermediate channels with help of connecting clips and in direction perpendicular to the intermediate channel with centers of 333 mm, entire surface to be cover with  rabbit wire mesh fixed to GI Frame and applied POP Puning over the mesh web in even level till dry, cost also include  the split level, curve design, cove, cornince, as per design and drawing or as per directions of Project-in-Charge. No Extra payment shall be payble for any vertical, bulkhead,lights &amp; services cutting etc.</t>
  </si>
  <si>
    <t>FEATURE IN POP CEILING :  Same as above item POP CEILING with extra vertical / Horizontal GI section with wiremesh web in eliptical / circular / Curve / Arch shape with random height level of upto 600mm with cove / deep niche as per the design and drawing. (Plan area shall be measure and paid, Paint not included)</t>
  </si>
  <si>
    <t xml:space="preserve">WOODEN CEILING  : Providing and fixing Wooden Ceiling made in MS Frame supported to existing sub frame / slab using mechanical fastners with chemical complete in all respact to ensure the Load bearing capacity technical requirements, Frame shall be finish at false ceiling level with 12mm thick Natural Fiber Polymer Composite Wood/Board (Eco freindly, Recyclable) Ply cladding as per design &amp; detail drawing. </t>
  </si>
  <si>
    <t xml:space="preserve">Feature Design Element in Wooden Ceiling : Providing and fixing Feature design element in Exsiting wooden ceiling with Feature Circular Natural Fiber Polymer Composite Wood/Board (Eco freindly, Recyclable) design Element finish in flower pattern with Mirror insert/pasted along with supported beading profile in Brass solid strip. Also the provision in center for backlit lighting and complete area shall be fininsh with Antique finish Texture Paint as per design complete. </t>
  </si>
  <si>
    <t xml:space="preserve">Texture Paint Type 1 - ( As per Selection ): Base Rate of Texture paint @ 200/- Per sft, </t>
  </si>
  <si>
    <t xml:space="preserve">Texture Paint Type 2 - ( As per Selection : Base Rate of Texture paint @ 150/- Per sft, </t>
  </si>
  <si>
    <t>Providing three or more coats of Plastic Emulsion  paint of approved make &amp; shade including preparation of base by cement based putty &amp; primer  complete in all respect. ( Ceiling/wall as per design and site)</t>
  </si>
  <si>
    <t xml:space="preserve">Providing &amp; fixing Fabric backed Vinyl Wall covering(10.05mtr. X .52mtr ) ( 300gsm Type-II)  fire  Retardant as per approved sample including all fixing arrangement complete in all respect. ( Basic cost of Fabric backed Vinyl Wall covering @ Rs. 150/- per sft ) </t>
  </si>
  <si>
    <t>PROJECT : CIP LOUNGE AT T1</t>
  </si>
  <si>
    <t>PROJECT : CIP LOUNGE AT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</si>
</sst>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0.0"/>
    <numFmt numFmtId="166" formatCode="0.000"/>
    <numFmt numFmtId="167" formatCode="&quot;Rs.&quot;#,##0.00"/>
  </numFmts>
  <fonts count="16">
    <font>
      <sz val="10"/>
      <name val="Arial"/>
      <charset val="134"/>
    </font>
    <font>
      <sz val="9"/>
      <name val="Century Gothic"/>
      <charset val="134"/>
    </font>
    <font>
      <b/>
      <sz val="9"/>
      <name val="Century Gothic"/>
      <charset val="134"/>
    </font>
    <font>
      <sz val="9"/>
      <color theme="1"/>
      <name val="Century Gothic"/>
      <charset val="134"/>
    </font>
    <font>
      <b/>
      <u/>
      <sz val="9"/>
      <name val="Century Gothic"/>
      <charset val="134"/>
    </font>
    <font>
      <vertAlign val="superscript"/>
      <sz val="9"/>
      <name val="Century Gothic"/>
      <charset val="134"/>
    </font>
    <font>
      <sz val="9"/>
      <color theme="1"/>
      <name val="Daytona"/>
      <charset val="134"/>
    </font>
    <font>
      <sz val="9"/>
      <color rgb="FFC00000"/>
      <name val="Century Gothic"/>
      <charset val="134"/>
    </font>
    <font>
      <b/>
      <sz val="9"/>
      <color rgb="FFFFFF00"/>
      <name val="Century Gothic"/>
      <charset val="134"/>
    </font>
    <font>
      <b/>
      <sz val="9"/>
      <color theme="2"/>
      <name val="Century Gothic"/>
      <charset val="134"/>
    </font>
    <font>
      <sz val="9"/>
      <name val="Daytona"/>
      <charset val="134"/>
    </font>
    <font>
      <sz val="10"/>
      <name val="Century Gothic"/>
      <charset val="134"/>
    </font>
    <font>
      <sz val="11"/>
      <color theme="1"/>
      <name val="Calibri"/>
      <charset val="134"/>
      <scheme val="minor"/>
    </font>
    <font>
      <sz val="10"/>
      <name val="MS Sans Serif"/>
      <charset val="134"/>
    </font>
    <font>
      <b/>
      <sz val="10"/>
      <name val="Arial"/>
      <charset val="134"/>
    </font>
    <font>
      <sz val="10"/>
      <name val="Arial"/>
      <charset val="134"/>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8458815271462"/>
        <bgColor indexed="64"/>
      </patternFill>
    </fill>
    <fill>
      <patternFill patternType="solid">
        <fgColor theme="9" tint="0.79982909634693444"/>
        <bgColor indexed="64"/>
      </patternFill>
    </fill>
    <fill>
      <patternFill patternType="solid">
        <fgColor theme="1" tint="0.34998626667073579"/>
        <bgColor indexed="64"/>
      </patternFill>
    </fill>
    <fill>
      <patternFill patternType="solid">
        <fgColor rgb="FFD60093"/>
        <bgColor indexed="64"/>
      </patternFill>
    </fill>
    <fill>
      <patternFill patternType="solid">
        <fgColor theme="6" tint="0.79992065187536243"/>
        <bgColor indexed="64"/>
      </patternFill>
    </fill>
    <fill>
      <patternFill patternType="solid">
        <fgColor theme="2"/>
        <bgColor indexed="64"/>
      </patternFill>
    </fill>
    <fill>
      <patternFill patternType="solid">
        <fgColor rgb="FFFFFFFF"/>
        <bgColor rgb="FF00000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1">
    <xf numFmtId="0" fontId="0" fillId="0" borderId="0"/>
    <xf numFmtId="164"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0" fontId="15" fillId="0" borderId="0"/>
    <xf numFmtId="0" fontId="13" fillId="0" borderId="0"/>
    <xf numFmtId="0" fontId="15" fillId="0" borderId="0"/>
    <xf numFmtId="0" fontId="15" fillId="0" borderId="0"/>
    <xf numFmtId="0" fontId="15" fillId="0" borderId="0"/>
    <xf numFmtId="0" fontId="15" fillId="0" borderId="0"/>
    <xf numFmtId="0" fontId="15" fillId="0" borderId="0"/>
    <xf numFmtId="0" fontId="12" fillId="0" borderId="0"/>
    <xf numFmtId="0" fontId="15" fillId="0" borderId="0"/>
    <xf numFmtId="0" fontId="15" fillId="0" borderId="0"/>
    <xf numFmtId="0" fontId="12" fillId="0" borderId="0" applyAlignment="0"/>
    <xf numFmtId="0" fontId="12" fillId="0" borderId="0"/>
    <xf numFmtId="0" fontId="14" fillId="0" borderId="0"/>
  </cellStyleXfs>
  <cellXfs count="265">
    <xf numFmtId="0" fontId="0" fillId="0" borderId="0" xfId="0"/>
    <xf numFmtId="0" fontId="1" fillId="0" borderId="0" xfId="0" applyFont="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justify" vertical="top" wrapText="1"/>
    </xf>
    <xf numFmtId="0" fontId="1" fillId="0" borderId="1" xfId="1" applyNumberFormat="1" applyFont="1" applyFill="1" applyBorder="1" applyAlignment="1">
      <alignment horizontal="center" vertical="top"/>
    </xf>
    <xf numFmtId="164" fontId="1" fillId="0" borderId="1" xfId="1" applyFont="1" applyBorder="1" applyAlignment="1">
      <alignment horizontal="center" vertical="top"/>
    </xf>
    <xf numFmtId="0" fontId="1" fillId="0" borderId="0" xfId="0" applyFont="1" applyAlignment="1">
      <alignment horizontal="left" vertical="top"/>
    </xf>
    <xf numFmtId="0" fontId="1" fillId="0" borderId="0" xfId="0" applyFont="1" applyAlignment="1">
      <alignment vertical="top"/>
    </xf>
    <xf numFmtId="0" fontId="2" fillId="0" borderId="1" xfId="0" applyFont="1" applyBorder="1" applyAlignment="1">
      <alignment horizontal="center" vertical="top"/>
    </xf>
    <xf numFmtId="0" fontId="1" fillId="0" borderId="1" xfId="0" applyFont="1" applyBorder="1" applyAlignment="1">
      <alignment horizontal="center" vertical="center" wrapText="1"/>
    </xf>
    <xf numFmtId="164" fontId="1" fillId="0" borderId="1" xfId="1" applyFont="1" applyBorder="1" applyAlignment="1">
      <alignment horizontal="center" vertical="center"/>
    </xf>
    <xf numFmtId="0" fontId="2" fillId="0" borderId="1" xfId="0" applyFont="1" applyBorder="1" applyAlignment="1">
      <alignment horizontal="justify"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64" fontId="1" fillId="0" borderId="1" xfId="1" applyFont="1" applyBorder="1" applyAlignment="1">
      <alignment vertical="center"/>
    </xf>
    <xf numFmtId="0" fontId="1" fillId="0" borderId="1" xfId="0" applyFont="1" applyBorder="1" applyAlignment="1">
      <alignment vertical="top"/>
    </xf>
    <xf numFmtId="164" fontId="1" fillId="0" borderId="1" xfId="1" applyFont="1" applyBorder="1" applyAlignment="1">
      <alignment vertical="top"/>
    </xf>
    <xf numFmtId="0" fontId="1" fillId="0" borderId="1" xfId="0" applyFont="1" applyBorder="1" applyAlignment="1">
      <alignment horizontal="left" vertical="top"/>
    </xf>
    <xf numFmtId="0" fontId="3" fillId="0" borderId="1" xfId="0" applyFont="1" applyBorder="1" applyAlignment="1">
      <alignment vertical="top"/>
    </xf>
    <xf numFmtId="0" fontId="1" fillId="0" borderId="0" xfId="0" applyFont="1"/>
    <xf numFmtId="0" fontId="1" fillId="0" borderId="1" xfId="0" applyFont="1" applyBorder="1" applyAlignment="1">
      <alignment horizontal="left" vertical="top" wrapText="1"/>
    </xf>
    <xf numFmtId="0" fontId="2" fillId="4" borderId="1" xfId="0" applyFont="1" applyFill="1" applyBorder="1" applyAlignment="1">
      <alignment horizontal="center" vertical="top"/>
    </xf>
    <xf numFmtId="0" fontId="2" fillId="4" borderId="1" xfId="0" applyFont="1" applyFill="1" applyBorder="1" applyAlignment="1">
      <alignment horizontal="justify" vertical="top" wrapText="1"/>
    </xf>
    <xf numFmtId="164" fontId="2" fillId="4" borderId="1" xfId="1" applyFont="1" applyFill="1" applyBorder="1" applyAlignment="1">
      <alignment horizontal="center" vertical="top"/>
    </xf>
    <xf numFmtId="0" fontId="1" fillId="0" borderId="0" xfId="0" applyFont="1" applyAlignment="1">
      <alignment horizontal="justify" vertical="top" wrapText="1"/>
    </xf>
    <xf numFmtId="164" fontId="1" fillId="0" borderId="0" xfId="1" applyFont="1" applyAlignment="1">
      <alignment horizontal="center" vertical="top"/>
    </xf>
    <xf numFmtId="0" fontId="2" fillId="4" borderId="1" xfId="0" applyFont="1" applyFill="1" applyBorder="1" applyAlignment="1">
      <alignment horizontal="left" vertical="top"/>
    </xf>
    <xf numFmtId="0" fontId="3" fillId="0" borderId="1" xfId="0" applyFont="1" applyBorder="1" applyAlignment="1">
      <alignment vertical="top" wrapText="1"/>
    </xf>
    <xf numFmtId="164" fontId="1" fillId="0" borderId="1" xfId="1" applyFont="1" applyFill="1" applyBorder="1" applyAlignment="1">
      <alignment horizontal="right" vertical="center" wrapText="1"/>
    </xf>
    <xf numFmtId="0" fontId="3" fillId="0" borderId="0" xfId="0" applyFont="1" applyAlignment="1">
      <alignment vertical="top"/>
    </xf>
    <xf numFmtId="0" fontId="2" fillId="0" borderId="0" xfId="0" applyFont="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5" xfId="0" applyFont="1" applyBorder="1" applyAlignment="1">
      <alignment vertical="top"/>
    </xf>
    <xf numFmtId="0" fontId="2" fillId="0" borderId="1" xfId="0" applyFont="1" applyBorder="1" applyAlignment="1">
      <alignment horizontal="left" vertical="top"/>
    </xf>
    <xf numFmtId="0" fontId="2" fillId="0" borderId="1" xfId="0" applyFont="1" applyBorder="1" applyAlignment="1">
      <alignment vertical="top"/>
    </xf>
    <xf numFmtId="0" fontId="1" fillId="0" borderId="1" xfId="0" applyFont="1" applyBorder="1" applyAlignment="1">
      <alignment vertical="top" wrapText="1"/>
    </xf>
    <xf numFmtId="0" fontId="1" fillId="0" borderId="0" xfId="0" applyFont="1" applyAlignment="1">
      <alignment vertical="top" wrapText="1"/>
    </xf>
    <xf numFmtId="0" fontId="2" fillId="0" borderId="0" xfId="17" applyFont="1" applyAlignment="1">
      <alignment horizontal="center" vertical="center"/>
    </xf>
    <xf numFmtId="0" fontId="1" fillId="0" borderId="0" xfId="17" applyFont="1" applyAlignment="1">
      <alignment horizontal="left"/>
    </xf>
    <xf numFmtId="0" fontId="6" fillId="0" borderId="0" xfId="0" applyFont="1" applyAlignment="1">
      <alignment vertical="top"/>
    </xf>
    <xf numFmtId="0" fontId="7" fillId="0" borderId="0" xfId="0" applyFont="1" applyAlignment="1">
      <alignment horizontal="left" vertical="top"/>
    </xf>
    <xf numFmtId="2" fontId="1" fillId="0" borderId="0" xfId="17" applyNumberFormat="1" applyFont="1" applyAlignment="1">
      <alignment horizontal="center" vertical="top"/>
    </xf>
    <xf numFmtId="0" fontId="1" fillId="0" borderId="0" xfId="17" applyFont="1" applyAlignment="1">
      <alignment horizontal="justify" vertical="top"/>
    </xf>
    <xf numFmtId="0" fontId="1" fillId="0" borderId="0" xfId="17" applyFont="1" applyAlignment="1">
      <alignment horizontal="center" vertical="top"/>
    </xf>
    <xf numFmtId="0" fontId="1" fillId="0" borderId="0" xfId="17" applyFont="1" applyAlignment="1">
      <alignment horizontal="center"/>
    </xf>
    <xf numFmtId="164" fontId="1" fillId="0" borderId="0" xfId="10" applyFont="1" applyFill="1" applyBorder="1" applyAlignment="1">
      <alignment horizontal="center"/>
    </xf>
    <xf numFmtId="164" fontId="1" fillId="0" borderId="0" xfId="1" applyFont="1" applyFill="1" applyBorder="1" applyAlignment="1">
      <alignment horizontal="center"/>
    </xf>
    <xf numFmtId="164" fontId="1" fillId="5" borderId="0" xfId="1" applyFont="1" applyFill="1"/>
    <xf numFmtId="0" fontId="1" fillId="0" borderId="0" xfId="17" applyFont="1"/>
    <xf numFmtId="2" fontId="2" fillId="0" borderId="0" xfId="17" applyNumberFormat="1" applyFont="1" applyAlignment="1">
      <alignment horizontal="left" vertical="top"/>
    </xf>
    <xf numFmtId="2" fontId="2" fillId="4" borderId="1" xfId="17" applyNumberFormat="1" applyFont="1" applyFill="1" applyBorder="1" applyAlignment="1">
      <alignment horizontal="center" vertical="center"/>
    </xf>
    <xf numFmtId="0" fontId="2" fillId="4" borderId="1" xfId="17" applyFont="1" applyFill="1" applyBorder="1" applyAlignment="1">
      <alignment horizontal="justify" vertical="center"/>
    </xf>
    <xf numFmtId="0" fontId="2" fillId="4" borderId="1" xfId="17" applyFont="1" applyFill="1" applyBorder="1" applyAlignment="1">
      <alignment horizontal="center" vertical="center"/>
    </xf>
    <xf numFmtId="164" fontId="2" fillId="4" borderId="1" xfId="10" applyFont="1" applyFill="1" applyBorder="1" applyAlignment="1">
      <alignment horizontal="center" vertical="center"/>
    </xf>
    <xf numFmtId="2" fontId="1" fillId="0" borderId="1" xfId="17" applyNumberFormat="1" applyFont="1" applyBorder="1" applyAlignment="1">
      <alignment horizontal="center" vertical="top"/>
    </xf>
    <xf numFmtId="0" fontId="2" fillId="0" borderId="1" xfId="17" applyFont="1" applyBorder="1" applyAlignment="1">
      <alignment horizontal="justify" vertical="top"/>
    </xf>
    <xf numFmtId="0" fontId="2" fillId="0" borderId="1" xfId="17" applyFont="1" applyBorder="1" applyAlignment="1">
      <alignment horizontal="center" vertical="top"/>
    </xf>
    <xf numFmtId="0" fontId="1" fillId="0" borderId="1" xfId="17" applyFont="1" applyBorder="1" applyAlignment="1">
      <alignment horizontal="center" vertical="center"/>
    </xf>
    <xf numFmtId="164" fontId="1" fillId="0" borderId="1" xfId="10" applyFont="1" applyFill="1" applyBorder="1" applyAlignment="1">
      <alignment horizontal="center" vertical="center"/>
    </xf>
    <xf numFmtId="0" fontId="1" fillId="0" borderId="1" xfId="17" applyFont="1" applyBorder="1" applyAlignment="1">
      <alignment horizontal="justify" vertical="top"/>
    </xf>
    <xf numFmtId="2" fontId="2" fillId="0" borderId="1" xfId="0" applyNumberFormat="1" applyFont="1" applyBorder="1" applyAlignment="1">
      <alignment horizontal="center" vertical="top"/>
    </xf>
    <xf numFmtId="2" fontId="1" fillId="0" borderId="1" xfId="0" applyNumberFormat="1" applyFont="1" applyBorder="1" applyAlignment="1">
      <alignment horizontal="center" vertical="top"/>
    </xf>
    <xf numFmtId="2" fontId="2" fillId="0" borderId="1" xfId="17" applyNumberFormat="1" applyFont="1" applyBorder="1" applyAlignment="1">
      <alignment horizontal="center" vertical="top"/>
    </xf>
    <xf numFmtId="0" fontId="1" fillId="0" borderId="1" xfId="17" applyFont="1" applyBorder="1" applyAlignment="1">
      <alignment horizontal="center" vertical="top"/>
    </xf>
    <xf numFmtId="0" fontId="1" fillId="0" borderId="1" xfId="17" applyFont="1" applyBorder="1" applyAlignment="1">
      <alignment horizontal="center"/>
    </xf>
    <xf numFmtId="164" fontId="1" fillId="0" borderId="1" xfId="10" applyFont="1" applyFill="1" applyBorder="1" applyAlignment="1">
      <alignment horizontal="center"/>
    </xf>
    <xf numFmtId="0" fontId="1" fillId="0" borderId="1" xfId="10" applyNumberFormat="1" applyFont="1" applyFill="1" applyBorder="1" applyAlignment="1">
      <alignment horizontal="center"/>
    </xf>
    <xf numFmtId="0" fontId="2" fillId="0" borderId="1" xfId="17" applyFont="1" applyBorder="1" applyAlignment="1">
      <alignment horizontal="left"/>
    </xf>
    <xf numFmtId="164" fontId="1" fillId="0" borderId="1" xfId="10" applyFont="1" applyFill="1" applyBorder="1" applyAlignment="1">
      <alignment horizontal="right"/>
    </xf>
    <xf numFmtId="0" fontId="1" fillId="0" borderId="1" xfId="17" applyFont="1" applyBorder="1" applyAlignment="1">
      <alignment horizontal="left"/>
    </xf>
    <xf numFmtId="0" fontId="2" fillId="0" borderId="1" xfId="10" applyNumberFormat="1" applyFont="1" applyFill="1" applyBorder="1" applyAlignment="1">
      <alignment horizontal="center"/>
    </xf>
    <xf numFmtId="43" fontId="1" fillId="0" borderId="1" xfId="17" applyNumberFormat="1" applyFont="1" applyBorder="1" applyAlignment="1">
      <alignment horizontal="center"/>
    </xf>
    <xf numFmtId="164" fontId="1" fillId="0" borderId="1" xfId="17" applyNumberFormat="1" applyFont="1" applyBorder="1" applyAlignment="1">
      <alignment horizontal="center"/>
    </xf>
    <xf numFmtId="164" fontId="2" fillId="5" borderId="0" xfId="1" applyFont="1" applyFill="1" applyAlignment="1">
      <alignment horizontal="center" vertical="center"/>
    </xf>
    <xf numFmtId="164" fontId="2" fillId="4" borderId="1" xfId="1" applyFont="1" applyFill="1" applyBorder="1" applyAlignment="1">
      <alignment horizontal="center" vertical="center"/>
    </xf>
    <xf numFmtId="9" fontId="8" fillId="6" borderId="0" xfId="2" applyFont="1" applyFill="1" applyAlignment="1">
      <alignment horizontal="center"/>
    </xf>
    <xf numFmtId="164" fontId="2" fillId="0" borderId="1" xfId="1" applyFont="1" applyFill="1" applyBorder="1" applyAlignment="1">
      <alignment horizontal="center" vertical="center"/>
    </xf>
    <xf numFmtId="164" fontId="2" fillId="5" borderId="0" xfId="1" applyFont="1" applyFill="1" applyAlignment="1">
      <alignment horizontal="left"/>
    </xf>
    <xf numFmtId="164" fontId="1" fillId="0" borderId="1" xfId="1" applyFont="1" applyFill="1" applyBorder="1" applyAlignment="1">
      <alignment horizontal="center" vertical="center"/>
    </xf>
    <xf numFmtId="164" fontId="1" fillId="5" borderId="0" xfId="1" applyFont="1" applyFill="1" applyAlignment="1">
      <alignment horizontal="left"/>
    </xf>
    <xf numFmtId="164" fontId="2" fillId="0" borderId="1" xfId="1" applyFont="1" applyFill="1" applyBorder="1" applyAlignment="1">
      <alignment horizontal="center"/>
    </xf>
    <xf numFmtId="164" fontId="1" fillId="0" borderId="1" xfId="1" applyFont="1" applyFill="1" applyBorder="1" applyAlignment="1">
      <alignment horizontal="center"/>
    </xf>
    <xf numFmtId="43" fontId="1" fillId="0" borderId="0" xfId="17" applyNumberFormat="1" applyFont="1" applyAlignment="1">
      <alignment horizontal="left"/>
    </xf>
    <xf numFmtId="2" fontId="1" fillId="0" borderId="1" xfId="17" applyNumberFormat="1" applyFont="1" applyBorder="1" applyAlignment="1">
      <alignment horizontal="justify" vertical="top"/>
    </xf>
    <xf numFmtId="164" fontId="1" fillId="0" borderId="1" xfId="10" applyFont="1" applyFill="1" applyBorder="1" applyAlignment="1">
      <alignment horizontal="center" wrapText="1"/>
    </xf>
    <xf numFmtId="0" fontId="1" fillId="0" borderId="1" xfId="10" applyNumberFormat="1" applyFont="1" applyFill="1" applyBorder="1" applyAlignment="1">
      <alignment horizontal="center" wrapText="1"/>
    </xf>
    <xf numFmtId="0" fontId="4" fillId="0" borderId="1" xfId="17" applyFont="1" applyBorder="1" applyAlignment="1">
      <alignment horizontal="justify" vertical="top"/>
    </xf>
    <xf numFmtId="164" fontId="9" fillId="7" borderId="1" xfId="10" applyFont="1" applyFill="1" applyBorder="1" applyAlignment="1">
      <alignment horizontal="center"/>
    </xf>
    <xf numFmtId="164" fontId="1" fillId="0" borderId="1" xfId="1" applyFont="1" applyFill="1" applyBorder="1" applyAlignment="1">
      <alignment horizontal="center" vertical="top"/>
    </xf>
    <xf numFmtId="0" fontId="4" fillId="0" borderId="1" xfId="0" applyFont="1" applyBorder="1" applyAlignment="1">
      <alignment horizontal="justify" vertical="top" wrapText="1"/>
    </xf>
    <xf numFmtId="164" fontId="1" fillId="0" borderId="1" xfId="1" applyFont="1" applyBorder="1" applyAlignment="1">
      <alignment horizontal="center"/>
    </xf>
    <xf numFmtId="0" fontId="1" fillId="0" borderId="1" xfId="17" applyFont="1" applyBorder="1" applyAlignment="1">
      <alignment horizontal="center" wrapText="1"/>
    </xf>
    <xf numFmtId="43" fontId="1" fillId="0" borderId="1" xfId="10" applyNumberFormat="1" applyFont="1" applyFill="1" applyBorder="1" applyAlignment="1">
      <alignment horizontal="center"/>
    </xf>
    <xf numFmtId="0" fontId="2" fillId="0" borderId="1" xfId="17" applyFont="1" applyBorder="1" applyAlignment="1">
      <alignment horizontal="center"/>
    </xf>
    <xf numFmtId="164" fontId="1" fillId="0" borderId="1" xfId="17" applyNumberFormat="1" applyFont="1" applyBorder="1" applyAlignment="1">
      <alignment horizontal="left"/>
    </xf>
    <xf numFmtId="0" fontId="2" fillId="0" borderId="1" xfId="17" applyFont="1" applyBorder="1" applyAlignment="1">
      <alignment horizontal="justify" vertical="justify"/>
    </xf>
    <xf numFmtId="0" fontId="2" fillId="0" borderId="1" xfId="17" applyFont="1" applyBorder="1" applyAlignment="1">
      <alignment horizontal="center" vertical="justify"/>
    </xf>
    <xf numFmtId="0" fontId="1" fillId="0" borderId="1" xfId="17" applyFont="1" applyBorder="1" applyAlignment="1">
      <alignment horizontal="justify" vertical="justify"/>
    </xf>
    <xf numFmtId="0" fontId="1" fillId="0" borderId="1" xfId="17" applyFont="1" applyBorder="1" applyAlignment="1">
      <alignment horizontal="center" vertical="justify"/>
    </xf>
    <xf numFmtId="166" fontId="1" fillId="0" borderId="1" xfId="10" applyNumberFormat="1" applyFont="1" applyFill="1" applyBorder="1" applyAlignment="1">
      <alignment horizontal="center"/>
    </xf>
    <xf numFmtId="0" fontId="1" fillId="0" borderId="1" xfId="17" applyFont="1" applyBorder="1" applyAlignment="1">
      <alignment horizontal="left" wrapText="1"/>
    </xf>
    <xf numFmtId="0" fontId="2" fillId="0" borderId="1" xfId="17" applyFont="1" applyBorder="1" applyAlignment="1">
      <alignment horizontal="left" wrapText="1"/>
    </xf>
    <xf numFmtId="2" fontId="2" fillId="0" borderId="1" xfId="17" applyNumberFormat="1" applyFont="1" applyBorder="1" applyAlignment="1">
      <alignment horizontal="center"/>
    </xf>
    <xf numFmtId="2" fontId="1" fillId="0" borderId="1" xfId="17" applyNumberFormat="1" applyFont="1" applyBorder="1" applyAlignment="1">
      <alignment horizontal="left"/>
    </xf>
    <xf numFmtId="0" fontId="2" fillId="0" borderId="1" xfId="0" applyFont="1" applyBorder="1" applyAlignment="1">
      <alignment horizontal="justify" vertical="top"/>
    </xf>
    <xf numFmtId="0" fontId="2" fillId="0" borderId="0" xfId="17" applyFont="1" applyAlignment="1">
      <alignment horizontal="left"/>
    </xf>
    <xf numFmtId="0" fontId="1" fillId="0" borderId="1" xfId="0" applyFont="1" applyBorder="1" applyAlignment="1">
      <alignment horizontal="justify" vertical="top"/>
    </xf>
    <xf numFmtId="165" fontId="2" fillId="0" borderId="1" xfId="17" applyNumberFormat="1" applyFont="1" applyBorder="1" applyAlignment="1">
      <alignment horizontal="left" vertical="top" wrapText="1"/>
    </xf>
    <xf numFmtId="165" fontId="2" fillId="0" borderId="1" xfId="17" applyNumberFormat="1" applyFont="1" applyBorder="1" applyAlignment="1">
      <alignment horizontal="center" vertical="top" wrapText="1"/>
    </xf>
    <xf numFmtId="9" fontId="1" fillId="0" borderId="1" xfId="17" applyNumberFormat="1" applyFont="1" applyBorder="1" applyAlignment="1">
      <alignment horizontal="center" vertical="top"/>
    </xf>
    <xf numFmtId="0" fontId="10" fillId="0" borderId="1" xfId="0" applyFont="1" applyBorder="1" applyAlignment="1">
      <alignment horizontal="center" vertical="top" wrapText="1"/>
    </xf>
    <xf numFmtId="164" fontId="10" fillId="0" borderId="1" xfId="1" applyFont="1" applyFill="1" applyBorder="1" applyAlignment="1">
      <alignment vertical="top" wrapText="1"/>
    </xf>
    <xf numFmtId="164" fontId="10" fillId="0" borderId="1" xfId="1" applyFont="1" applyFill="1" applyBorder="1" applyAlignment="1">
      <alignment horizontal="right" vertical="top" wrapText="1"/>
    </xf>
    <xf numFmtId="164" fontId="2" fillId="0" borderId="1" xfId="1" applyFont="1" applyFill="1" applyBorder="1" applyAlignment="1">
      <alignment horizontal="center" vertical="top"/>
    </xf>
    <xf numFmtId="4" fontId="10" fillId="0" borderId="1" xfId="0" applyNumberFormat="1" applyFont="1" applyBorder="1" applyAlignment="1">
      <alignment horizontal="center" vertical="top" wrapText="1"/>
    </xf>
    <xf numFmtId="0" fontId="10" fillId="0" borderId="1" xfId="0" applyFont="1" applyBorder="1" applyAlignment="1">
      <alignment vertical="top" wrapText="1"/>
    </xf>
    <xf numFmtId="164" fontId="1" fillId="0" borderId="1" xfId="1" applyFont="1" applyFill="1" applyBorder="1" applyAlignment="1">
      <alignment vertical="top"/>
    </xf>
    <xf numFmtId="164" fontId="1" fillId="0" borderId="1" xfId="1" applyFont="1" applyFill="1" applyBorder="1" applyAlignment="1">
      <alignment horizontal="right" vertical="top"/>
    </xf>
    <xf numFmtId="164" fontId="1" fillId="0" borderId="1" xfId="1" applyFont="1" applyBorder="1" applyAlignment="1">
      <alignment horizontal="center" vertical="top" wrapText="1"/>
    </xf>
    <xf numFmtId="164" fontId="1" fillId="0" borderId="1" xfId="1" applyFont="1" applyFill="1" applyBorder="1" applyAlignment="1">
      <alignment horizontal="center" vertical="top" wrapText="1"/>
    </xf>
    <xf numFmtId="0" fontId="2" fillId="0" borderId="0" xfId="0" applyFont="1" applyAlignment="1">
      <alignment horizontal="center" vertical="top"/>
    </xf>
    <xf numFmtId="0" fontId="1" fillId="8" borderId="0" xfId="0" applyFont="1" applyFill="1" applyAlignment="1">
      <alignment horizontal="left" vertical="top"/>
    </xf>
    <xf numFmtId="0" fontId="1" fillId="2" borderId="0" xfId="0" applyFont="1" applyFill="1" applyAlignment="1">
      <alignment horizontal="left" vertical="top"/>
    </xf>
    <xf numFmtId="164" fontId="1" fillId="0" borderId="0" xfId="1" applyFont="1" applyFill="1" applyBorder="1" applyAlignment="1">
      <alignment vertical="top"/>
    </xf>
    <xf numFmtId="164" fontId="1" fillId="0" borderId="0" xfId="1" applyFont="1" applyFill="1" applyBorder="1" applyAlignment="1">
      <alignment horizontal="right" vertical="top"/>
    </xf>
    <xf numFmtId="164" fontId="2" fillId="0" borderId="0" xfId="1" applyFont="1" applyFill="1" applyBorder="1" applyAlignment="1">
      <alignment horizontal="center" vertical="top"/>
    </xf>
    <xf numFmtId="164" fontId="1" fillId="0" borderId="0" xfId="1" applyFont="1" applyFill="1" applyBorder="1" applyAlignment="1">
      <alignment horizontal="center" vertical="top"/>
    </xf>
    <xf numFmtId="0" fontId="2" fillId="4" borderId="1" xfId="0" applyFont="1" applyFill="1" applyBorder="1" applyAlignment="1">
      <alignment horizontal="center" vertical="top" wrapText="1"/>
    </xf>
    <xf numFmtId="164" fontId="2" fillId="4" borderId="1" xfId="1" applyFont="1" applyFill="1" applyBorder="1" applyAlignment="1">
      <alignment horizontal="center" vertical="top" wrapText="1"/>
    </xf>
    <xf numFmtId="164" fontId="1" fillId="0" borderId="1" xfId="1" applyFont="1" applyFill="1" applyBorder="1" applyAlignment="1">
      <alignment vertical="top" wrapText="1"/>
    </xf>
    <xf numFmtId="164" fontId="2" fillId="0" borderId="1" xfId="1" applyFont="1" applyBorder="1" applyAlignment="1">
      <alignment horizontal="center" vertical="top" wrapText="1"/>
    </xf>
    <xf numFmtId="164" fontId="1" fillId="0" borderId="1" xfId="1" applyFont="1" applyFill="1" applyBorder="1" applyAlignment="1">
      <alignment vertical="center"/>
    </xf>
    <xf numFmtId="164" fontId="1" fillId="0" borderId="1" xfId="1" applyFont="1" applyFill="1" applyBorder="1" applyAlignment="1">
      <alignment horizontal="right" vertical="center"/>
    </xf>
    <xf numFmtId="164" fontId="1" fillId="0" borderId="1" xfId="1" applyFont="1" applyBorder="1" applyAlignment="1">
      <alignment horizontal="center" vertical="center" wrapText="1"/>
    </xf>
    <xf numFmtId="0" fontId="1" fillId="10" borderId="1" xfId="0" applyFont="1" applyFill="1" applyBorder="1" applyAlignment="1">
      <alignment vertical="top" wrapText="1"/>
    </xf>
    <xf numFmtId="0" fontId="1" fillId="10" borderId="1" xfId="0" applyFont="1" applyFill="1" applyBorder="1" applyAlignment="1">
      <alignment horizontal="center" vertical="top" wrapText="1"/>
    </xf>
    <xf numFmtId="164" fontId="1" fillId="10" borderId="1" xfId="1" applyFont="1" applyFill="1" applyBorder="1" applyAlignment="1">
      <alignment horizontal="center" vertical="top" wrapText="1"/>
    </xf>
    <xf numFmtId="0" fontId="1" fillId="10" borderId="1" xfId="0" applyFont="1" applyFill="1" applyBorder="1" applyAlignment="1">
      <alignment horizontal="center" vertical="center" wrapText="1"/>
    </xf>
    <xf numFmtId="164" fontId="1" fillId="10" borderId="1" xfId="1" applyFont="1" applyFill="1" applyBorder="1" applyAlignment="1">
      <alignment horizontal="center" vertical="center" wrapText="1"/>
    </xf>
    <xf numFmtId="164" fontId="1" fillId="4" borderId="1" xfId="1" applyFont="1" applyFill="1" applyBorder="1" applyAlignment="1">
      <alignment vertical="top"/>
    </xf>
    <xf numFmtId="164" fontId="1" fillId="4" borderId="1" xfId="1" applyFont="1" applyFill="1" applyBorder="1" applyAlignment="1">
      <alignment horizontal="right" vertical="top"/>
    </xf>
    <xf numFmtId="0" fontId="1" fillId="8" borderId="1" xfId="0" applyFont="1" applyFill="1" applyBorder="1" applyAlignment="1">
      <alignment horizontal="center" vertical="top"/>
    </xf>
    <xf numFmtId="0" fontId="1" fillId="8" borderId="1" xfId="0" applyFont="1" applyFill="1" applyBorder="1" applyAlignment="1">
      <alignment horizontal="justify" vertical="top" wrapText="1"/>
    </xf>
    <xf numFmtId="164" fontId="1" fillId="8" borderId="1" xfId="1" applyFont="1" applyFill="1" applyBorder="1" applyAlignment="1">
      <alignment vertical="top"/>
    </xf>
    <xf numFmtId="164" fontId="1" fillId="8" borderId="1" xfId="1" applyFont="1" applyFill="1" applyBorder="1" applyAlignment="1">
      <alignment horizontal="right" vertical="top"/>
    </xf>
    <xf numFmtId="164" fontId="2" fillId="8" borderId="1" xfId="1" applyFont="1" applyFill="1" applyBorder="1" applyAlignment="1">
      <alignment horizontal="center" vertical="top"/>
    </xf>
    <xf numFmtId="164" fontId="1" fillId="8" borderId="1" xfId="1" applyFont="1" applyFill="1" applyBorder="1" applyAlignment="1">
      <alignment horizontal="center" vertical="top"/>
    </xf>
    <xf numFmtId="49" fontId="11" fillId="0" borderId="1" xfId="0" applyNumberFormat="1" applyFont="1" applyBorder="1" applyAlignment="1">
      <alignment horizontal="center" vertical="center" wrapText="1"/>
    </xf>
    <xf numFmtId="164" fontId="1" fillId="0" borderId="1" xfId="1" applyFont="1" applyFill="1" applyBorder="1" applyAlignment="1">
      <alignment vertical="center" wrapText="1"/>
    </xf>
    <xf numFmtId="2" fontId="1" fillId="0" borderId="1" xfId="0" applyNumberFormat="1" applyFont="1" applyBorder="1" applyAlignment="1">
      <alignment horizontal="justify" vertical="top"/>
    </xf>
    <xf numFmtId="164" fontId="1" fillId="0" borderId="1" xfId="1" applyFont="1" applyFill="1" applyBorder="1" applyAlignment="1">
      <alignment horizontal="center" vertical="center" wrapText="1"/>
    </xf>
    <xf numFmtId="164" fontId="1" fillId="8" borderId="1" xfId="1" applyFont="1" applyFill="1" applyBorder="1" applyAlignment="1">
      <alignment horizontal="center" vertical="top" wrapText="1"/>
    </xf>
    <xf numFmtId="0" fontId="1" fillId="4" borderId="1" xfId="0" applyFont="1" applyFill="1" applyBorder="1" applyAlignment="1">
      <alignment horizontal="center" vertical="top"/>
    </xf>
    <xf numFmtId="164" fontId="1" fillId="4" borderId="1" xfId="1" applyFont="1" applyFill="1" applyBorder="1" applyAlignment="1">
      <alignment horizontal="center" vertical="top"/>
    </xf>
    <xf numFmtId="164" fontId="1" fillId="0" borderId="1" xfId="1" applyFont="1" applyFill="1" applyBorder="1" applyAlignment="1">
      <alignment horizontal="right" vertical="top" wrapText="1"/>
    </xf>
    <xf numFmtId="0" fontId="1" fillId="8" borderId="1" xfId="0" applyFont="1" applyFill="1" applyBorder="1" applyAlignment="1">
      <alignment vertical="top" wrapText="1"/>
    </xf>
    <xf numFmtId="0" fontId="1" fillId="0" borderId="1" xfId="18" applyFont="1" applyBorder="1" applyAlignment="1">
      <alignment horizontal="justify" vertical="top" wrapText="1"/>
    </xf>
    <xf numFmtId="0" fontId="1" fillId="2" borderId="1" xfId="0" applyFont="1" applyFill="1" applyBorder="1" applyAlignment="1">
      <alignment horizontal="center" vertical="top"/>
    </xf>
    <xf numFmtId="0" fontId="1" fillId="2" borderId="1" xfId="0" applyFont="1" applyFill="1" applyBorder="1" applyAlignment="1">
      <alignment vertical="top" wrapText="1"/>
    </xf>
    <xf numFmtId="164" fontId="1" fillId="2" borderId="1" xfId="1" applyFont="1" applyFill="1" applyBorder="1" applyAlignment="1">
      <alignment vertical="top"/>
    </xf>
    <xf numFmtId="164" fontId="1" fillId="2" borderId="1" xfId="1" applyFont="1" applyFill="1" applyBorder="1" applyAlignment="1">
      <alignment horizontal="right" vertical="top"/>
    </xf>
    <xf numFmtId="164" fontId="2" fillId="2" borderId="1" xfId="1" applyFont="1" applyFill="1" applyBorder="1" applyAlignment="1">
      <alignment horizontal="center" vertical="top"/>
    </xf>
    <xf numFmtId="164" fontId="1" fillId="2" borderId="1" xfId="1" applyFont="1" applyFill="1" applyBorder="1" applyAlignment="1">
      <alignment horizontal="center" vertical="top"/>
    </xf>
    <xf numFmtId="164" fontId="1" fillId="2" borderId="1" xfId="1" applyFont="1" applyFill="1" applyBorder="1" applyAlignment="1">
      <alignment vertical="top" wrapText="1"/>
    </xf>
    <xf numFmtId="164" fontId="1" fillId="2" borderId="1" xfId="1" applyFont="1" applyFill="1" applyBorder="1" applyAlignment="1">
      <alignment horizontal="right" vertical="top" wrapText="1"/>
    </xf>
    <xf numFmtId="164" fontId="1" fillId="0" borderId="1" xfId="1" applyFont="1" applyBorder="1" applyAlignment="1">
      <alignment horizontal="right" vertical="top"/>
    </xf>
    <xf numFmtId="0" fontId="1" fillId="2" borderId="1" xfId="0" applyFont="1" applyFill="1" applyBorder="1" applyAlignment="1">
      <alignment horizontal="justify" vertical="top" wrapText="1"/>
    </xf>
    <xf numFmtId="0" fontId="1" fillId="2" borderId="1" xfId="0" applyFont="1" applyFill="1" applyBorder="1" applyAlignment="1">
      <alignment horizontal="justify" vertical="top"/>
    </xf>
    <xf numFmtId="164" fontId="1" fillId="2" borderId="1" xfId="1" applyFont="1" applyFill="1" applyBorder="1" applyAlignment="1">
      <alignment horizontal="center" vertical="top" wrapText="1"/>
    </xf>
    <xf numFmtId="0" fontId="1" fillId="8" borderId="1" xfId="0" applyFont="1" applyFill="1" applyBorder="1" applyAlignment="1">
      <alignment horizontal="center" vertical="center"/>
    </xf>
    <xf numFmtId="164" fontId="1" fillId="8" borderId="1" xfId="1" applyFont="1" applyFill="1" applyBorder="1" applyAlignment="1">
      <alignment vertical="center"/>
    </xf>
    <xf numFmtId="164" fontId="1" fillId="8" borderId="1" xfId="1" applyFont="1" applyFill="1" applyBorder="1" applyAlignment="1">
      <alignment horizontal="right" vertical="center"/>
    </xf>
    <xf numFmtId="164" fontId="2" fillId="8" borderId="1" xfId="1" applyFont="1" applyFill="1" applyBorder="1" applyAlignment="1">
      <alignment horizontal="center" vertical="center"/>
    </xf>
    <xf numFmtId="164" fontId="1" fillId="8" borderId="1" xfId="1" applyFont="1" applyFill="1" applyBorder="1" applyAlignment="1">
      <alignment horizontal="center" vertical="center"/>
    </xf>
    <xf numFmtId="0" fontId="1" fillId="8" borderId="1" xfId="0" applyFont="1" applyFill="1" applyBorder="1" applyAlignment="1">
      <alignment horizontal="justify" vertical="top"/>
    </xf>
    <xf numFmtId="0" fontId="2" fillId="4" borderId="1" xfId="0" applyFont="1" applyFill="1" applyBorder="1" applyAlignment="1">
      <alignment horizontal="justify" vertical="top"/>
    </xf>
    <xf numFmtId="0" fontId="1" fillId="0" borderId="1" xfId="18" applyFont="1" applyBorder="1" applyAlignment="1">
      <alignment horizontal="justify" vertical="top"/>
    </xf>
    <xf numFmtId="164" fontId="1" fillId="8" borderId="1" xfId="1" applyFont="1" applyFill="1" applyBorder="1" applyAlignment="1">
      <alignment horizontal="center" vertical="center" wrapText="1"/>
    </xf>
    <xf numFmtId="43" fontId="1" fillId="0" borderId="0" xfId="0" applyNumberFormat="1" applyFont="1" applyAlignment="1">
      <alignment horizontal="left" vertical="top"/>
    </xf>
    <xf numFmtId="0" fontId="1" fillId="4" borderId="1" xfId="0" applyFont="1" applyFill="1" applyBorder="1" applyAlignment="1">
      <alignment horizontal="left" vertical="top"/>
    </xf>
    <xf numFmtId="164" fontId="1" fillId="0" borderId="1" xfId="1" applyFont="1" applyFill="1" applyBorder="1" applyAlignment="1">
      <alignment horizontal="left" vertical="top"/>
    </xf>
    <xf numFmtId="164" fontId="1" fillId="0" borderId="1" xfId="1" applyFont="1" applyBorder="1" applyAlignment="1">
      <alignment horizontal="right" vertical="center"/>
    </xf>
    <xf numFmtId="164" fontId="1" fillId="2" borderId="1" xfId="1" applyFont="1" applyFill="1" applyBorder="1" applyAlignment="1">
      <alignment horizontal="left" vertical="top"/>
    </xf>
    <xf numFmtId="0" fontId="1" fillId="2" borderId="1" xfId="0" applyFont="1" applyFill="1" applyBorder="1" applyAlignment="1">
      <alignment horizontal="center" vertical="center"/>
    </xf>
    <xf numFmtId="164" fontId="1" fillId="2" borderId="1" xfId="1" applyFont="1" applyFill="1" applyBorder="1" applyAlignment="1">
      <alignment vertical="center"/>
    </xf>
    <xf numFmtId="164" fontId="1" fillId="2" borderId="1" xfId="1" applyFont="1" applyFill="1" applyBorder="1" applyAlignment="1">
      <alignment horizontal="right" vertical="center"/>
    </xf>
    <xf numFmtId="164" fontId="2" fillId="2" borderId="1" xfId="1" applyFont="1" applyFill="1" applyBorder="1" applyAlignment="1">
      <alignment horizontal="center" vertical="center"/>
    </xf>
    <xf numFmtId="164" fontId="1" fillId="2" borderId="1" xfId="1" applyFont="1" applyFill="1" applyBorder="1" applyAlignment="1">
      <alignment horizontal="center" vertical="center"/>
    </xf>
    <xf numFmtId="164" fontId="1" fillId="2" borderId="1" xfId="1" applyFont="1" applyFill="1" applyBorder="1" applyAlignment="1">
      <alignment horizontal="center" vertical="center" wrapText="1"/>
    </xf>
    <xf numFmtId="164" fontId="1" fillId="0" borderId="4" xfId="1" applyFont="1" applyFill="1" applyBorder="1" applyAlignment="1">
      <alignment vertical="center"/>
    </xf>
    <xf numFmtId="164" fontId="1" fillId="0" borderId="4" xfId="1" applyFont="1" applyFill="1" applyBorder="1" applyAlignment="1">
      <alignment horizontal="right" vertical="center"/>
    </xf>
    <xf numFmtId="164" fontId="1" fillId="0" borderId="4" xfId="1" applyFont="1" applyFill="1" applyBorder="1" applyAlignment="1">
      <alignment vertical="top"/>
    </xf>
    <xf numFmtId="164" fontId="1" fillId="0" borderId="4" xfId="1" applyFont="1" applyFill="1" applyBorder="1" applyAlignment="1">
      <alignment horizontal="right" vertical="top"/>
    </xf>
    <xf numFmtId="0" fontId="1" fillId="0" borderId="4" xfId="0" applyFont="1" applyBorder="1" applyAlignment="1">
      <alignment horizontal="center" vertical="top"/>
    </xf>
    <xf numFmtId="0" fontId="1" fillId="0" borderId="4" xfId="0" applyFont="1" applyBorder="1" applyAlignment="1">
      <alignment horizontal="justify" vertical="top" wrapText="1"/>
    </xf>
    <xf numFmtId="164" fontId="1" fillId="0" borderId="4" xfId="1" applyFont="1" applyFill="1" applyBorder="1" applyAlignment="1">
      <alignment horizontal="center" vertical="top"/>
    </xf>
    <xf numFmtId="0" fontId="1" fillId="0" borderId="0" xfId="0" applyFont="1" applyAlignment="1">
      <alignment horizontal="justify" vertical="top"/>
    </xf>
    <xf numFmtId="0" fontId="1" fillId="0" borderId="0" xfId="0" applyFont="1" applyAlignment="1">
      <alignment horizontal="right"/>
    </xf>
    <xf numFmtId="167" fontId="1" fillId="0" borderId="0" xfId="0" applyNumberFormat="1" applyFont="1"/>
    <xf numFmtId="0" fontId="1" fillId="3" borderId="7" xfId="0" applyFont="1" applyFill="1" applyBorder="1" applyAlignment="1">
      <alignment horizontal="justify" vertical="top"/>
    </xf>
    <xf numFmtId="0" fontId="1" fillId="3" borderId="8" xfId="0" applyFont="1" applyFill="1" applyBorder="1" applyAlignment="1">
      <alignment horizontal="right"/>
    </xf>
    <xf numFmtId="167" fontId="1" fillId="3" borderId="8" xfId="0" applyNumberFormat="1" applyFont="1" applyFill="1" applyBorder="1"/>
    <xf numFmtId="167" fontId="1" fillId="3" borderId="9" xfId="0" applyNumberFormat="1" applyFont="1" applyFill="1" applyBorder="1"/>
    <xf numFmtId="0" fontId="1" fillId="3" borderId="10" xfId="0" applyFont="1" applyFill="1" applyBorder="1" applyAlignment="1">
      <alignment horizontal="justify" vertical="top"/>
    </xf>
    <xf numFmtId="0" fontId="1" fillId="3" borderId="0" xfId="0" applyFont="1" applyFill="1" applyAlignment="1">
      <alignment horizontal="right"/>
    </xf>
    <xf numFmtId="167" fontId="1" fillId="3" borderId="0" xfId="0" applyNumberFormat="1" applyFont="1" applyFill="1"/>
    <xf numFmtId="167" fontId="1" fillId="3" borderId="11" xfId="0" applyNumberFormat="1" applyFont="1" applyFill="1" applyBorder="1"/>
    <xf numFmtId="0" fontId="2" fillId="3" borderId="10" xfId="0" applyFont="1" applyFill="1" applyBorder="1" applyAlignment="1">
      <alignment vertical="center" wrapText="1"/>
    </xf>
    <xf numFmtId="0" fontId="2" fillId="3" borderId="0" xfId="0" applyFont="1" applyFill="1" applyAlignment="1">
      <alignment vertical="center" wrapText="1"/>
    </xf>
    <xf numFmtId="0" fontId="2" fillId="3" borderId="11" xfId="0" applyFont="1" applyFill="1" applyBorder="1" applyAlignment="1">
      <alignment vertical="center" wrapText="1"/>
    </xf>
    <xf numFmtId="0" fontId="1" fillId="3" borderId="10" xfId="0" applyFont="1" applyFill="1" applyBorder="1" applyAlignment="1">
      <alignment horizontal="left" vertical="top"/>
    </xf>
    <xf numFmtId="0" fontId="1" fillId="3" borderId="0" xfId="0" applyFont="1" applyFill="1" applyAlignment="1">
      <alignment horizontal="left" vertical="top"/>
    </xf>
    <xf numFmtId="0" fontId="1" fillId="3" borderId="11" xfId="0" applyFont="1" applyFill="1" applyBorder="1" applyAlignment="1">
      <alignment horizontal="left" vertical="top"/>
    </xf>
    <xf numFmtId="0" fontId="2" fillId="9" borderId="2" xfId="0" applyFont="1" applyFill="1" applyBorder="1" applyAlignment="1">
      <alignment horizontal="left" vertical="top"/>
    </xf>
    <xf numFmtId="0" fontId="2" fillId="9" borderId="3" xfId="0" applyFont="1" applyFill="1" applyBorder="1" applyAlignment="1">
      <alignment horizontal="left" vertical="top"/>
    </xf>
    <xf numFmtId="0" fontId="2" fillId="9" borderId="5" xfId="0" applyFont="1" applyFill="1" applyBorder="1" applyAlignment="1">
      <alignment horizontal="left" vertical="top"/>
    </xf>
    <xf numFmtId="0" fontId="1" fillId="0" borderId="1" xfId="0" applyFont="1" applyFill="1" applyBorder="1" applyAlignment="1">
      <alignment horizontal="center" vertical="top"/>
    </xf>
    <xf numFmtId="0" fontId="1" fillId="0" borderId="1" xfId="0" applyFont="1" applyFill="1" applyBorder="1" applyAlignment="1">
      <alignment horizontal="justify" vertical="top" wrapText="1"/>
    </xf>
    <xf numFmtId="0" fontId="1" fillId="0" borderId="1" xfId="0" applyFont="1" applyFill="1" applyBorder="1" applyAlignment="1">
      <alignment horizontal="center" vertical="center"/>
    </xf>
    <xf numFmtId="0" fontId="1" fillId="0" borderId="0" xfId="0" applyFont="1" applyFill="1" applyAlignment="1">
      <alignment horizontal="left" vertical="top"/>
    </xf>
    <xf numFmtId="0" fontId="1" fillId="0" borderId="0" xfId="0" applyFont="1" applyFill="1" applyAlignment="1">
      <alignment vertical="top"/>
    </xf>
    <xf numFmtId="0" fontId="1" fillId="0" borderId="1" xfId="0" applyFont="1" applyFill="1" applyBorder="1" applyAlignment="1">
      <alignment horizontal="justify" vertical="top"/>
    </xf>
    <xf numFmtId="0" fontId="1" fillId="10" borderId="1" xfId="0" applyFont="1" applyFill="1" applyBorder="1" applyAlignment="1">
      <alignment vertical="top"/>
    </xf>
    <xf numFmtId="49" fontId="11" fillId="0" borderId="6" xfId="0" applyNumberFormat="1" applyFont="1" applyBorder="1" applyAlignment="1">
      <alignment horizontal="left" vertical="top"/>
    </xf>
    <xf numFmtId="0" fontId="1" fillId="8" borderId="1" xfId="0" applyFont="1" applyFill="1" applyBorder="1" applyAlignment="1">
      <alignment vertical="top"/>
    </xf>
    <xf numFmtId="0" fontId="1" fillId="2" borderId="1" xfId="0" applyFont="1" applyFill="1" applyBorder="1" applyAlignment="1">
      <alignment vertical="top"/>
    </xf>
    <xf numFmtId="0" fontId="1" fillId="0" borderId="4" xfId="0" applyFont="1" applyBorder="1" applyAlignment="1">
      <alignment horizontal="justify" vertical="top"/>
    </xf>
    <xf numFmtId="0" fontId="10" fillId="0" borderId="1" xfId="0" applyFont="1" applyBorder="1" applyAlignment="1">
      <alignment vertical="top"/>
    </xf>
    <xf numFmtId="0" fontId="2" fillId="3" borderId="10" xfId="0" applyFont="1" applyFill="1" applyBorder="1" applyAlignment="1">
      <alignment horizontal="center" vertical="center"/>
    </xf>
    <xf numFmtId="0" fontId="2" fillId="3" borderId="0" xfId="0" applyFont="1" applyFill="1" applyAlignment="1">
      <alignment horizontal="center" vertical="center"/>
    </xf>
    <xf numFmtId="0" fontId="2" fillId="3" borderId="11" xfId="0" applyFont="1" applyFill="1" applyBorder="1" applyAlignment="1">
      <alignment horizontal="center" vertical="center"/>
    </xf>
    <xf numFmtId="0" fontId="1" fillId="3" borderId="10" xfId="0" applyFont="1" applyFill="1" applyBorder="1" applyAlignment="1">
      <alignment horizontal="center" vertical="top"/>
    </xf>
    <xf numFmtId="0" fontId="1" fillId="3" borderId="0" xfId="0" applyFont="1" applyFill="1" applyAlignment="1">
      <alignment horizontal="center" vertical="top"/>
    </xf>
    <xf numFmtId="0" fontId="1" fillId="3" borderId="11" xfId="0" applyFont="1" applyFill="1" applyBorder="1" applyAlignment="1">
      <alignment horizontal="center" vertical="top"/>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4" borderId="7" xfId="0" applyFont="1" applyFill="1" applyBorder="1" applyAlignment="1">
      <alignment horizontal="center" vertical="center" wrapText="1"/>
    </xf>
    <xf numFmtId="0" fontId="1" fillId="4" borderId="8" xfId="0" applyFont="1" applyFill="1" applyBorder="1"/>
    <xf numFmtId="0" fontId="1" fillId="4" borderId="9" xfId="0" applyFont="1" applyFill="1" applyBorder="1"/>
    <xf numFmtId="0" fontId="1" fillId="4" borderId="10" xfId="0" applyFont="1" applyFill="1" applyBorder="1"/>
    <xf numFmtId="0" fontId="1" fillId="4" borderId="0" xfId="0" applyFont="1" applyFill="1"/>
    <xf numFmtId="0" fontId="1" fillId="4" borderId="11" xfId="0" applyFont="1" applyFill="1" applyBorder="1"/>
    <xf numFmtId="0" fontId="1" fillId="4" borderId="10" xfId="0" applyFont="1" applyFill="1" applyBorder="1" applyAlignment="1">
      <alignment horizontal="center" vertical="top"/>
    </xf>
    <xf numFmtId="0" fontId="1" fillId="4" borderId="0" xfId="0" applyFont="1" applyFill="1" applyAlignment="1">
      <alignment horizontal="center" vertical="top"/>
    </xf>
    <xf numFmtId="0" fontId="1" fillId="4" borderId="11" xfId="0" applyFont="1" applyFill="1" applyBorder="1" applyAlignment="1">
      <alignment horizontal="center" vertical="top"/>
    </xf>
    <xf numFmtId="0" fontId="1" fillId="4" borderId="15" xfId="0" applyFont="1" applyFill="1" applyBorder="1" applyAlignment="1">
      <alignment horizontal="center" vertical="top"/>
    </xf>
    <xf numFmtId="0" fontId="1" fillId="4" borderId="16" xfId="0" applyFont="1" applyFill="1" applyBorder="1" applyAlignment="1">
      <alignment horizontal="center" vertical="top"/>
    </xf>
    <xf numFmtId="0" fontId="1" fillId="4" borderId="17" xfId="0" applyFont="1" applyFill="1" applyBorder="1" applyAlignment="1">
      <alignment horizontal="center" vertical="top"/>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1" fillId="4" borderId="10" xfId="0" applyFont="1" applyFill="1" applyBorder="1" applyAlignment="1">
      <alignment horizontal="center" vertical="top" wrapText="1"/>
    </xf>
    <xf numFmtId="0" fontId="1" fillId="4" borderId="0" xfId="0" applyFont="1" applyFill="1" applyAlignment="1">
      <alignment horizontal="center" vertical="top" wrapText="1"/>
    </xf>
    <xf numFmtId="0" fontId="1" fillId="4" borderId="11" xfId="0" applyFont="1" applyFill="1" applyBorder="1" applyAlignment="1">
      <alignment horizontal="center" vertical="top"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5" fillId="0" borderId="1" xfId="0" applyFont="1" applyBorder="1" applyAlignment="1">
      <alignment horizontal="left" vertical="top" wrapText="1"/>
    </xf>
  </cellXfs>
  <cellStyles count="31">
    <cellStyle name="Comma" xfId="1" builtinId="3"/>
    <cellStyle name="Comma 10" xfId="3"/>
    <cellStyle name="Comma 2" xfId="4"/>
    <cellStyle name="Comma 2 2" xfId="5"/>
    <cellStyle name="Comma 2 2 2" xfId="6"/>
    <cellStyle name="Comma 2 2 2 2" xfId="7"/>
    <cellStyle name="Comma 2 3" xfId="8"/>
    <cellStyle name="Comma 2 3 2" xfId="9"/>
    <cellStyle name="Comma 26" xfId="10"/>
    <cellStyle name="Comma 26 2" xfId="11"/>
    <cellStyle name="Comma 26 2 2" xfId="12"/>
    <cellStyle name="Comma 3" xfId="13"/>
    <cellStyle name="Comma 3 2" xfId="14"/>
    <cellStyle name="Comma 42" xfId="15"/>
    <cellStyle name="Normal" xfId="0" builtinId="0"/>
    <cellStyle name="Normal 10" xfId="16"/>
    <cellStyle name="Normal 11 2" xfId="17"/>
    <cellStyle name="Normal 11 2 2" xfId="18"/>
    <cellStyle name="Normal 2" xfId="19"/>
    <cellStyle name="Normal 2 2" xfId="20"/>
    <cellStyle name="Normal 22" xfId="21"/>
    <cellStyle name="Normal 23" xfId="22"/>
    <cellStyle name="Normal 24" xfId="23"/>
    <cellStyle name="Normal 25" xfId="24"/>
    <cellStyle name="Normal 28" xfId="25"/>
    <cellStyle name="Normal 3" xfId="26"/>
    <cellStyle name="Normal 4" xfId="27"/>
    <cellStyle name="Normal 4 3 2" xfId="28"/>
    <cellStyle name="Normal 41" xfId="29"/>
    <cellStyle name="Percent" xfId="2" builtinId="5"/>
    <cellStyle name="Style 1 2" xfId="30"/>
  </cellStyles>
  <dxfs count="20">
    <dxf>
      <font>
        <b/>
        <i val="0"/>
        <color rgb="FFC00000"/>
      </font>
      <numFmt numFmtId="168" formatCode="\R\O"/>
      <fill>
        <patternFill patternType="none"/>
      </fill>
    </dxf>
    <dxf>
      <font>
        <b/>
        <i val="0"/>
        <color rgb="FFC00000"/>
      </font>
      <numFmt numFmtId="168" formatCode="\R\O"/>
      <fill>
        <patternFill patternType="none"/>
      </fill>
    </dxf>
    <dxf>
      <font>
        <b/>
        <i val="0"/>
        <color rgb="FFC00000"/>
      </font>
      <numFmt numFmtId="168" formatCode="\R\O"/>
      <fill>
        <patternFill patternType="none"/>
      </fill>
    </dxf>
    <dxf>
      <font>
        <b/>
        <i val="0"/>
        <color rgb="FFC00000"/>
      </font>
      <numFmt numFmtId="168" formatCode="\R\O"/>
      <fill>
        <patternFill patternType="none"/>
      </fill>
    </dxf>
    <dxf>
      <font>
        <b/>
        <i val="0"/>
        <color rgb="FFC00000"/>
      </font>
      <numFmt numFmtId="168" formatCode="\R\O"/>
      <fill>
        <patternFill patternType="none"/>
      </fill>
    </dxf>
    <dxf>
      <font>
        <b/>
        <i val="0"/>
        <color rgb="FFC00000"/>
      </font>
      <numFmt numFmtId="168" formatCode="\R\O"/>
      <fill>
        <patternFill patternType="none"/>
      </fill>
    </dxf>
    <dxf>
      <font>
        <b/>
        <i val="0"/>
        <color rgb="FFC00000"/>
      </font>
      <numFmt numFmtId="168" formatCode="\R\O"/>
      <fill>
        <patternFill patternType="none"/>
      </fill>
    </dxf>
    <dxf>
      <font>
        <b/>
        <i val="0"/>
      </font>
      <numFmt numFmtId="168" formatCode="\R\O"/>
    </dxf>
    <dxf>
      <font>
        <b/>
        <i val="0"/>
        <color rgb="FFC00000"/>
      </font>
      <numFmt numFmtId="168" formatCode="\R\O"/>
      <fill>
        <patternFill patternType="none"/>
      </fill>
    </dxf>
    <dxf>
      <font>
        <color auto="1"/>
      </font>
    </dxf>
    <dxf>
      <font>
        <color auto="1"/>
      </font>
    </dxf>
    <dxf>
      <font>
        <color auto="1"/>
      </font>
    </dxf>
    <dxf>
      <font>
        <color auto="1"/>
      </font>
    </dxf>
    <dxf>
      <font>
        <color auto="1"/>
      </font>
    </dxf>
    <dxf>
      <font>
        <b/>
        <i val="0"/>
        <color rgb="FFC00000"/>
      </font>
      <numFmt numFmtId="168" formatCode="\R\O"/>
      <fill>
        <patternFill patternType="none"/>
      </fill>
    </dxf>
    <dxf>
      <font>
        <color auto="1"/>
      </font>
    </dxf>
    <dxf>
      <font>
        <color auto="1"/>
      </font>
    </dxf>
    <dxf>
      <font>
        <color auto="1"/>
      </font>
    </dxf>
    <dxf>
      <font>
        <b val="0"/>
        <i val="0"/>
        <color rgb="FFC00000"/>
      </font>
      <numFmt numFmtId="168" formatCode="\R\O"/>
    </dxf>
    <dxf>
      <font>
        <color auto="1"/>
      </font>
    </dxf>
  </dxfs>
  <tableStyles count="0" defaultTableStyle="TableStyleMedium9" defaultPivotStyle="PivotStyleLight16"/>
  <colors>
    <mruColors>
      <color rgb="FFCC0066"/>
      <color rgb="FFFF3399"/>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velfoodservices-my.sharepoint.com/personal/trupti_dalvi_travelfoodservices_com/Documents/Documents/Ahmedabad%20T1/Adani%20(CIP)%20Lounge/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ummary"/>
    </sheetNames>
    <sheetDataSet>
      <sheetData sheetId="0" refreshError="1">
        <row r="1">
          <cell r="A1" t="str">
            <v>PROJECT : AMD, CIP LOUNGE AT T1, AHEMDABAD AIRPORT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election activeCell="P27" sqref="P27"/>
    </sheetView>
  </sheetViews>
  <sheetFormatPr defaultColWidth="9.140625" defaultRowHeight="14.25"/>
  <cols>
    <col min="1" max="1" width="40.7109375" style="198" customWidth="1"/>
    <col min="2" max="2" width="7" style="199" customWidth="1"/>
    <col min="3" max="3" width="9.85546875" style="199" customWidth="1"/>
    <col min="4" max="4" width="9.85546875" style="200" customWidth="1"/>
    <col min="5" max="5" width="27.140625" style="200" customWidth="1"/>
    <col min="6" max="16384" width="9.140625" style="20"/>
  </cols>
  <sheetData>
    <row r="1" spans="1:5">
      <c r="A1" s="201"/>
      <c r="B1" s="202"/>
      <c r="C1" s="202"/>
      <c r="D1" s="203"/>
      <c r="E1" s="204"/>
    </row>
    <row r="2" spans="1:5">
      <c r="A2" s="205"/>
      <c r="B2" s="206"/>
      <c r="C2" s="206"/>
      <c r="D2" s="207"/>
      <c r="E2" s="208"/>
    </row>
    <row r="3" spans="1:5">
      <c r="A3" s="205"/>
      <c r="B3" s="206"/>
      <c r="C3" s="206"/>
      <c r="D3" s="207"/>
      <c r="E3" s="208"/>
    </row>
    <row r="4" spans="1:5">
      <c r="A4" s="205"/>
      <c r="B4" s="206"/>
      <c r="C4" s="206"/>
      <c r="D4" s="207"/>
      <c r="E4" s="208"/>
    </row>
    <row r="5" spans="1:5">
      <c r="A5" s="205"/>
      <c r="B5" s="206"/>
      <c r="C5" s="206"/>
      <c r="D5" s="207"/>
      <c r="E5" s="208"/>
    </row>
    <row r="6" spans="1:5">
      <c r="A6" s="205"/>
      <c r="B6" s="206"/>
      <c r="C6" s="206"/>
      <c r="D6" s="207"/>
      <c r="E6" s="208"/>
    </row>
    <row r="7" spans="1:5">
      <c r="A7" s="205"/>
      <c r="B7" s="206"/>
      <c r="C7" s="206"/>
      <c r="D7" s="207"/>
      <c r="E7" s="208"/>
    </row>
    <row r="8" spans="1:5" ht="34.5" customHeight="1">
      <c r="A8" s="257" t="s">
        <v>0</v>
      </c>
      <c r="B8" s="258"/>
      <c r="C8" s="258"/>
      <c r="D8" s="258"/>
      <c r="E8" s="259"/>
    </row>
    <row r="9" spans="1:5">
      <c r="A9" s="205"/>
      <c r="B9" s="206"/>
      <c r="C9" s="206"/>
      <c r="D9" s="207"/>
      <c r="E9" s="208"/>
    </row>
    <row r="10" spans="1:5">
      <c r="A10" s="205"/>
      <c r="B10" s="206"/>
      <c r="C10" s="206"/>
      <c r="D10" s="207"/>
      <c r="E10" s="208"/>
    </row>
    <row r="11" spans="1:5" ht="12.75" customHeight="1">
      <c r="A11" s="209"/>
      <c r="B11" s="210"/>
      <c r="C11" s="210"/>
      <c r="D11" s="210"/>
      <c r="E11" s="211"/>
    </row>
    <row r="12" spans="1:5" ht="12.75" customHeight="1">
      <c r="A12" s="209"/>
      <c r="B12" s="210"/>
      <c r="C12" s="210"/>
      <c r="D12" s="210"/>
      <c r="E12" s="211"/>
    </row>
    <row r="13" spans="1:5" ht="12.75" customHeight="1">
      <c r="A13" s="209"/>
      <c r="B13" s="210"/>
      <c r="C13" s="210"/>
      <c r="D13" s="210"/>
      <c r="E13" s="211"/>
    </row>
    <row r="14" spans="1:5" ht="12.75" customHeight="1">
      <c r="A14" s="209"/>
      <c r="B14" s="210"/>
      <c r="C14" s="210"/>
      <c r="D14" s="210"/>
      <c r="E14" s="211"/>
    </row>
    <row r="15" spans="1:5" ht="12.75" customHeight="1">
      <c r="A15" s="209"/>
      <c r="B15" s="210"/>
      <c r="C15" s="210"/>
      <c r="D15" s="210"/>
      <c r="E15" s="211"/>
    </row>
    <row r="16" spans="1:5" ht="12.75" customHeight="1">
      <c r="A16" s="209"/>
      <c r="B16" s="210"/>
      <c r="C16" s="210"/>
      <c r="D16" s="210"/>
      <c r="E16" s="211"/>
    </row>
    <row r="17" spans="1:5" ht="15" customHeight="1">
      <c r="A17" s="239" t="s">
        <v>1</v>
      </c>
      <c r="B17" s="240"/>
      <c r="C17" s="240"/>
      <c r="D17" s="240"/>
      <c r="E17" s="241"/>
    </row>
    <row r="18" spans="1:5" ht="15" customHeight="1">
      <c r="A18" s="242"/>
      <c r="B18" s="243"/>
      <c r="C18" s="243"/>
      <c r="D18" s="243"/>
      <c r="E18" s="244"/>
    </row>
    <row r="19" spans="1:5" ht="16.5" customHeight="1">
      <c r="A19" s="260" t="s">
        <v>2</v>
      </c>
      <c r="B19" s="243"/>
      <c r="C19" s="243"/>
      <c r="D19" s="243"/>
      <c r="E19" s="244"/>
    </row>
    <row r="20" spans="1:5" ht="23.25" customHeight="1">
      <c r="A20" s="260" t="s">
        <v>3</v>
      </c>
      <c r="B20" s="243"/>
      <c r="C20" s="243"/>
      <c r="D20" s="243"/>
      <c r="E20" s="244"/>
    </row>
    <row r="21" spans="1:5" ht="17.25" customHeight="1">
      <c r="A21" s="261" t="s">
        <v>4</v>
      </c>
      <c r="B21" s="262"/>
      <c r="C21" s="262"/>
      <c r="D21" s="262"/>
      <c r="E21" s="263"/>
    </row>
    <row r="22" spans="1:5" ht="14.25" customHeight="1">
      <c r="A22" s="230"/>
      <c r="B22" s="231"/>
      <c r="C22" s="231"/>
      <c r="D22" s="231"/>
      <c r="E22" s="232"/>
    </row>
    <row r="23" spans="1:5">
      <c r="A23" s="233"/>
      <c r="B23" s="234"/>
      <c r="C23" s="234"/>
      <c r="D23" s="234"/>
      <c r="E23" s="235"/>
    </row>
    <row r="24" spans="1:5">
      <c r="A24" s="212"/>
      <c r="B24" s="213"/>
      <c r="C24" s="213"/>
      <c r="D24" s="213"/>
      <c r="E24" s="214"/>
    </row>
    <row r="25" spans="1:5" ht="17.25" customHeight="1">
      <c r="A25" s="230"/>
      <c r="B25" s="231"/>
      <c r="C25" s="231"/>
      <c r="D25" s="231"/>
      <c r="E25" s="232"/>
    </row>
    <row r="26" spans="1:5" ht="17.25" customHeight="1">
      <c r="A26" s="230"/>
      <c r="B26" s="231"/>
      <c r="C26" s="231"/>
      <c r="D26" s="231"/>
      <c r="E26" s="232"/>
    </row>
    <row r="27" spans="1:5" ht="14.25" customHeight="1">
      <c r="A27" s="230"/>
      <c r="B27" s="231"/>
      <c r="C27" s="231"/>
      <c r="D27" s="231"/>
      <c r="E27" s="232"/>
    </row>
    <row r="28" spans="1:5">
      <c r="A28" s="233"/>
      <c r="B28" s="234"/>
      <c r="C28" s="234"/>
      <c r="D28" s="234"/>
      <c r="E28" s="235"/>
    </row>
    <row r="29" spans="1:5" ht="17.25" customHeight="1">
      <c r="A29" s="230"/>
      <c r="B29" s="231"/>
      <c r="C29" s="231"/>
      <c r="D29" s="231"/>
      <c r="E29" s="232"/>
    </row>
    <row r="30" spans="1:5" ht="17.25" customHeight="1">
      <c r="A30" s="230"/>
      <c r="B30" s="231"/>
      <c r="C30" s="231"/>
      <c r="D30" s="231"/>
      <c r="E30" s="232"/>
    </row>
    <row r="31" spans="1:5" ht="14.25" customHeight="1">
      <c r="A31" s="230"/>
      <c r="B31" s="231"/>
      <c r="C31" s="231"/>
      <c r="D31" s="231"/>
      <c r="E31" s="232"/>
    </row>
    <row r="32" spans="1:5">
      <c r="A32" s="233"/>
      <c r="B32" s="234"/>
      <c r="C32" s="234"/>
      <c r="D32" s="234"/>
      <c r="E32" s="235"/>
    </row>
    <row r="33" spans="1:5">
      <c r="A33" s="212"/>
      <c r="B33" s="213"/>
      <c r="C33" s="213"/>
      <c r="D33" s="213"/>
      <c r="E33" s="214"/>
    </row>
    <row r="34" spans="1:5" ht="17.25" customHeight="1">
      <c r="A34" s="230"/>
      <c r="B34" s="231"/>
      <c r="C34" s="231"/>
      <c r="D34" s="231"/>
      <c r="E34" s="232"/>
    </row>
    <row r="35" spans="1:5" ht="17.25" customHeight="1">
      <c r="A35" s="230"/>
      <c r="B35" s="231"/>
      <c r="C35" s="231"/>
      <c r="D35" s="231"/>
      <c r="E35" s="232"/>
    </row>
    <row r="36" spans="1:5" ht="14.25" customHeight="1">
      <c r="A36" s="230"/>
      <c r="B36" s="231"/>
      <c r="C36" s="231"/>
      <c r="D36" s="231"/>
      <c r="E36" s="232"/>
    </row>
    <row r="37" spans="1:5">
      <c r="A37" s="233"/>
      <c r="B37" s="234"/>
      <c r="C37" s="234"/>
      <c r="D37" s="234"/>
      <c r="E37" s="235"/>
    </row>
    <row r="38" spans="1:5">
      <c r="A38" s="212"/>
      <c r="B38" s="213"/>
      <c r="C38" s="213"/>
      <c r="D38" s="213"/>
      <c r="E38" s="214"/>
    </row>
    <row r="39" spans="1:5">
      <c r="A39" s="251" t="s">
        <v>5</v>
      </c>
      <c r="B39" s="252"/>
      <c r="C39" s="252"/>
      <c r="D39" s="252"/>
      <c r="E39" s="253"/>
    </row>
    <row r="40" spans="1:5" ht="18" customHeight="1">
      <c r="A40" s="254" t="s">
        <v>6</v>
      </c>
      <c r="B40" s="255"/>
      <c r="C40" s="255"/>
      <c r="D40" s="255"/>
      <c r="E40" s="256"/>
    </row>
    <row r="41" spans="1:5">
      <c r="A41" s="245" t="s">
        <v>7</v>
      </c>
      <c r="B41" s="246"/>
      <c r="C41" s="246"/>
      <c r="D41" s="246"/>
      <c r="E41" s="247"/>
    </row>
    <row r="42" spans="1:5">
      <c r="A42" s="245" t="s">
        <v>8</v>
      </c>
      <c r="B42" s="246"/>
      <c r="C42" s="246"/>
      <c r="D42" s="246"/>
      <c r="E42" s="247"/>
    </row>
    <row r="43" spans="1:5">
      <c r="A43" s="248" t="s">
        <v>9</v>
      </c>
      <c r="B43" s="249"/>
      <c r="C43" s="249"/>
      <c r="D43" s="249"/>
      <c r="E43" s="250"/>
    </row>
    <row r="44" spans="1:5">
      <c r="A44" s="233"/>
      <c r="B44" s="234"/>
      <c r="C44" s="234"/>
      <c r="D44" s="234"/>
      <c r="E44" s="235"/>
    </row>
    <row r="45" spans="1:5" ht="17.25" customHeight="1">
      <c r="A45" s="230"/>
      <c r="B45" s="231"/>
      <c r="C45" s="231"/>
      <c r="D45" s="231"/>
      <c r="E45" s="232"/>
    </row>
    <row r="46" spans="1:5" ht="14.25" customHeight="1">
      <c r="A46" s="230"/>
      <c r="B46" s="231"/>
      <c r="C46" s="231"/>
      <c r="D46" s="231"/>
      <c r="E46" s="232"/>
    </row>
    <row r="47" spans="1:5">
      <c r="A47" s="233"/>
      <c r="B47" s="234"/>
      <c r="C47" s="234"/>
      <c r="D47" s="234"/>
      <c r="E47" s="235"/>
    </row>
    <row r="48" spans="1:5">
      <c r="A48" s="212"/>
      <c r="B48" s="213"/>
      <c r="C48" s="213"/>
      <c r="D48" s="213"/>
      <c r="E48" s="214"/>
    </row>
    <row r="49" spans="1:5" ht="17.25" customHeight="1">
      <c r="A49" s="236"/>
      <c r="B49" s="237"/>
      <c r="C49" s="237"/>
      <c r="D49" s="237"/>
      <c r="E49" s="238"/>
    </row>
    <row r="50" spans="1:5">
      <c r="D50" s="20"/>
      <c r="E50" s="20"/>
    </row>
    <row r="51" spans="1:5">
      <c r="C51" s="20"/>
      <c r="D51" s="20"/>
      <c r="E51" s="20"/>
    </row>
    <row r="52" spans="1:5">
      <c r="D52" s="199"/>
      <c r="E52" s="199"/>
    </row>
    <row r="53" spans="1:5">
      <c r="C53" s="20"/>
      <c r="D53" s="20"/>
      <c r="E53" s="20"/>
    </row>
    <row r="54" spans="1:5">
      <c r="D54" s="20"/>
      <c r="E54" s="20"/>
    </row>
    <row r="55" spans="1:5">
      <c r="D55" s="20"/>
      <c r="E55" s="20"/>
    </row>
    <row r="56" spans="1:5">
      <c r="D56" s="20"/>
      <c r="E56" s="20"/>
    </row>
    <row r="57" spans="1:5">
      <c r="D57" s="20"/>
      <c r="E57" s="20"/>
    </row>
    <row r="58" spans="1:5">
      <c r="D58" s="20"/>
      <c r="E58" s="20"/>
    </row>
    <row r="59" spans="1:5">
      <c r="D59" s="20"/>
      <c r="E59" s="20"/>
    </row>
    <row r="60" spans="1:5">
      <c r="D60" s="20"/>
      <c r="E60" s="20"/>
    </row>
    <row r="61" spans="1:5">
      <c r="D61" s="20"/>
      <c r="E61" s="20"/>
    </row>
    <row r="62" spans="1:5">
      <c r="D62" s="20"/>
      <c r="E62" s="20"/>
    </row>
    <row r="63" spans="1:5">
      <c r="D63" s="20"/>
      <c r="E63" s="20"/>
    </row>
    <row r="64" spans="1:5">
      <c r="D64" s="20"/>
      <c r="E64" s="20"/>
    </row>
    <row r="65" spans="4:5">
      <c r="D65" s="20"/>
      <c r="E65" s="20"/>
    </row>
    <row r="66" spans="4:5">
      <c r="D66" s="20"/>
      <c r="E66" s="20"/>
    </row>
    <row r="67" spans="4:5">
      <c r="D67" s="20"/>
      <c r="E67" s="20"/>
    </row>
    <row r="68" spans="4:5">
      <c r="D68" s="20"/>
      <c r="E68" s="20"/>
    </row>
    <row r="69" spans="4:5">
      <c r="D69" s="20"/>
      <c r="E69" s="20"/>
    </row>
    <row r="70" spans="4:5">
      <c r="D70" s="20"/>
      <c r="E70" s="20"/>
    </row>
    <row r="71" spans="4:5">
      <c r="D71" s="20"/>
      <c r="E71" s="20"/>
    </row>
    <row r="72" spans="4:5">
      <c r="D72" s="20"/>
      <c r="E72" s="20"/>
    </row>
    <row r="73" spans="4:5">
      <c r="D73" s="20"/>
      <c r="E73" s="20"/>
    </row>
    <row r="74" spans="4:5">
      <c r="D74" s="20"/>
      <c r="E74" s="20"/>
    </row>
    <row r="75" spans="4:5">
      <c r="D75" s="20"/>
      <c r="E75" s="20"/>
    </row>
    <row r="76" spans="4:5">
      <c r="D76" s="20"/>
      <c r="E76" s="20"/>
    </row>
    <row r="77" spans="4:5">
      <c r="D77" s="20"/>
      <c r="E77" s="20"/>
    </row>
    <row r="78" spans="4:5">
      <c r="D78" s="20"/>
      <c r="E78" s="20"/>
    </row>
  </sheetData>
  <mergeCells count="29">
    <mergeCell ref="A8:E8"/>
    <mergeCell ref="A19:E19"/>
    <mergeCell ref="A20:E20"/>
    <mergeCell ref="A21:E21"/>
    <mergeCell ref="A22:E22"/>
    <mergeCell ref="A31:E31"/>
    <mergeCell ref="A32:E32"/>
    <mergeCell ref="A34:E34"/>
    <mergeCell ref="A23:E23"/>
    <mergeCell ref="A25:E25"/>
    <mergeCell ref="A26:E26"/>
    <mergeCell ref="A27:E27"/>
    <mergeCell ref="A28:E28"/>
    <mergeCell ref="A46:E46"/>
    <mergeCell ref="A47:E47"/>
    <mergeCell ref="A49:E49"/>
    <mergeCell ref="A17:E18"/>
    <mergeCell ref="A41:E41"/>
    <mergeCell ref="A42:E42"/>
    <mergeCell ref="A43:E43"/>
    <mergeCell ref="A44:E44"/>
    <mergeCell ref="A45:E45"/>
    <mergeCell ref="A35:E35"/>
    <mergeCell ref="A36:E36"/>
    <mergeCell ref="A37:E37"/>
    <mergeCell ref="A39:E39"/>
    <mergeCell ref="A40:E40"/>
    <mergeCell ref="A29:E29"/>
    <mergeCell ref="A30:E30"/>
  </mergeCells>
  <pageMargins left="0.62" right="0.35433070866141703" top="0.47244094488188998" bottom="0.511811023622047" header="0.31496062992126" footer="0.1574803149606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6"/>
  <sheetViews>
    <sheetView zoomScale="85" zoomScaleNormal="85" zoomScaleSheetLayoutView="100" workbookViewId="0">
      <selection activeCell="A2" sqref="A2"/>
    </sheetView>
  </sheetViews>
  <sheetFormatPr defaultColWidth="9.140625" defaultRowHeight="14.25" outlineLevelRow="1"/>
  <cols>
    <col min="1" max="1" width="7.85546875" style="1" customWidth="1"/>
    <col min="2" max="2" width="84.7109375" style="198" customWidth="1"/>
    <col min="3" max="3" width="26.28515625" style="25" hidden="1" customWidth="1"/>
    <col min="4" max="4" width="16.5703125" style="1" customWidth="1"/>
    <col min="5" max="5" width="14.7109375" style="125" hidden="1" customWidth="1"/>
    <col min="6" max="6" width="12.28515625" style="126" hidden="1" customWidth="1"/>
    <col min="7" max="7" width="9.7109375" style="127" bestFit="1" customWidth="1"/>
    <col min="8" max="8" width="12.5703125" style="26" customWidth="1"/>
    <col min="9" max="9" width="24.85546875" style="128" customWidth="1"/>
    <col min="10" max="10" width="13.7109375" style="7" customWidth="1"/>
    <col min="11" max="16384" width="9.140625" style="7"/>
  </cols>
  <sheetData>
    <row r="1" spans="1:9" s="1" customFormat="1">
      <c r="A1" s="215" t="s">
        <v>678</v>
      </c>
      <c r="B1" s="216"/>
      <c r="C1" s="216"/>
      <c r="D1" s="216"/>
      <c r="E1" s="216"/>
      <c r="F1" s="216"/>
      <c r="G1" s="216"/>
      <c r="H1" s="216"/>
      <c r="I1" s="217"/>
    </row>
    <row r="2" spans="1:9" s="122" customFormat="1" ht="13.5">
      <c r="A2" s="22" t="s">
        <v>14</v>
      </c>
      <c r="B2" s="177" t="s">
        <v>15</v>
      </c>
      <c r="C2" s="129" t="s">
        <v>16</v>
      </c>
      <c r="D2" s="22" t="s">
        <v>17</v>
      </c>
      <c r="E2" s="24" t="s">
        <v>18</v>
      </c>
      <c r="F2" s="24" t="s">
        <v>18</v>
      </c>
      <c r="G2" s="24" t="s">
        <v>19</v>
      </c>
      <c r="H2" s="130" t="s">
        <v>20</v>
      </c>
      <c r="I2" s="24" t="s">
        <v>21</v>
      </c>
    </row>
    <row r="3" spans="1:9" s="122" customFormat="1" ht="28.5">
      <c r="A3" s="8"/>
      <c r="B3" s="106"/>
      <c r="C3" s="11"/>
      <c r="D3" s="8"/>
      <c r="E3" s="131" t="s">
        <v>22</v>
      </c>
      <c r="F3" s="121" t="s">
        <v>23</v>
      </c>
      <c r="G3" s="115"/>
      <c r="H3" s="132"/>
      <c r="I3" s="115"/>
    </row>
    <row r="4" spans="1:9" s="122" customFormat="1">
      <c r="A4" s="8">
        <v>1</v>
      </c>
      <c r="B4" s="106" t="s">
        <v>24</v>
      </c>
      <c r="C4" s="11"/>
      <c r="D4" s="8"/>
      <c r="E4" s="118"/>
      <c r="F4" s="119"/>
      <c r="G4" s="115"/>
      <c r="H4" s="132"/>
      <c r="I4" s="115"/>
    </row>
    <row r="5" spans="1:9" s="30" customFormat="1" outlineLevel="1">
      <c r="A5" s="12">
        <v>1</v>
      </c>
      <c r="B5" s="16" t="s">
        <v>25</v>
      </c>
      <c r="C5" s="37"/>
      <c r="D5" s="9" t="s">
        <v>26</v>
      </c>
      <c r="E5" s="133">
        <v>300</v>
      </c>
      <c r="F5" s="134">
        <v>0</v>
      </c>
      <c r="G5" s="78">
        <v>300</v>
      </c>
      <c r="H5" s="135">
        <v>347.01249999999999</v>
      </c>
      <c r="I5" s="135">
        <v>104103.75</v>
      </c>
    </row>
    <row r="6" spans="1:9" s="30" customFormat="1" outlineLevel="1">
      <c r="A6" s="12"/>
      <c r="B6" s="16"/>
      <c r="C6" s="37"/>
      <c r="D6" s="12"/>
      <c r="E6" s="118"/>
      <c r="F6" s="119"/>
      <c r="G6" s="115"/>
      <c r="H6" s="120"/>
      <c r="I6" s="120"/>
    </row>
    <row r="7" spans="1:9" s="30" customFormat="1" outlineLevel="1">
      <c r="A7" s="12">
        <v>2</v>
      </c>
      <c r="B7" s="224" t="s">
        <v>27</v>
      </c>
      <c r="C7" s="136"/>
      <c r="D7" s="137"/>
      <c r="E7" s="118"/>
      <c r="F7" s="119"/>
      <c r="G7" s="115"/>
      <c r="H7" s="138"/>
      <c r="I7" s="120"/>
    </row>
    <row r="8" spans="1:9" s="30" customFormat="1" outlineLevel="1">
      <c r="A8" s="137" t="s">
        <v>30</v>
      </c>
      <c r="B8" s="224" t="s">
        <v>31</v>
      </c>
      <c r="C8" s="136"/>
      <c r="D8" s="137" t="s">
        <v>32</v>
      </c>
      <c r="E8" s="118">
        <v>15</v>
      </c>
      <c r="F8" s="119"/>
      <c r="G8" s="115">
        <v>15</v>
      </c>
      <c r="H8" s="138">
        <v>317.6875</v>
      </c>
      <c r="I8" s="120">
        <v>4765.3125</v>
      </c>
    </row>
    <row r="9" spans="1:9" s="30" customFormat="1" outlineLevel="1">
      <c r="A9" s="137"/>
      <c r="B9" s="224"/>
      <c r="C9" s="136"/>
      <c r="D9" s="139"/>
      <c r="E9" s="133"/>
      <c r="F9" s="134"/>
      <c r="G9" s="78"/>
      <c r="H9" s="140"/>
      <c r="I9" s="135"/>
    </row>
    <row r="10" spans="1:9" s="30" customFormat="1" outlineLevel="1">
      <c r="A10" s="137">
        <v>3</v>
      </c>
      <c r="B10" s="224" t="s">
        <v>33</v>
      </c>
      <c r="C10" s="136"/>
      <c r="D10" s="137" t="s">
        <v>32</v>
      </c>
      <c r="E10" s="118">
        <v>300</v>
      </c>
      <c r="F10" s="119">
        <v>0</v>
      </c>
      <c r="G10" s="115">
        <v>300</v>
      </c>
      <c r="H10" s="138">
        <v>351.9</v>
      </c>
      <c r="I10" s="120">
        <v>105570</v>
      </c>
    </row>
    <row r="11" spans="1:9" s="30" customFormat="1" outlineLevel="1">
      <c r="A11" s="137"/>
      <c r="B11" s="224"/>
      <c r="C11" s="136"/>
      <c r="D11" s="139"/>
      <c r="E11" s="133"/>
      <c r="F11" s="134"/>
      <c r="G11" s="78"/>
      <c r="H11" s="140"/>
      <c r="I11" s="135"/>
    </row>
    <row r="12" spans="1:9" s="30" customFormat="1" outlineLevel="1">
      <c r="A12" s="137"/>
      <c r="B12" s="224"/>
      <c r="C12" s="136"/>
      <c r="D12" s="139"/>
      <c r="E12" s="133"/>
      <c r="F12" s="134"/>
      <c r="G12" s="78"/>
      <c r="H12" s="140"/>
      <c r="I12" s="135"/>
    </row>
    <row r="13" spans="1:9" s="30" customFormat="1" outlineLevel="1">
      <c r="A13" s="137">
        <v>5</v>
      </c>
      <c r="B13" s="224" t="s">
        <v>34</v>
      </c>
      <c r="C13" s="136"/>
      <c r="D13" s="137" t="s">
        <v>29</v>
      </c>
      <c r="E13" s="118">
        <v>5</v>
      </c>
      <c r="F13" s="119">
        <v>0</v>
      </c>
      <c r="G13" s="115">
        <v>5</v>
      </c>
      <c r="H13" s="138">
        <v>7820</v>
      </c>
      <c r="I13" s="120">
        <v>39100</v>
      </c>
    </row>
    <row r="14" spans="1:9" s="6" customFormat="1" outlineLevel="1">
      <c r="A14" s="2"/>
      <c r="B14" s="225"/>
      <c r="C14" s="136"/>
      <c r="D14" s="2"/>
      <c r="E14" s="118"/>
      <c r="F14" s="119"/>
      <c r="G14" s="115"/>
      <c r="H14" s="90"/>
      <c r="I14" s="120"/>
    </row>
    <row r="15" spans="1:9" s="6" customFormat="1" outlineLevel="1">
      <c r="A15" s="2">
        <v>6</v>
      </c>
      <c r="B15" s="225" t="s">
        <v>35</v>
      </c>
      <c r="C15" s="136"/>
      <c r="D15" s="13" t="s">
        <v>29</v>
      </c>
      <c r="E15" s="133">
        <v>50</v>
      </c>
      <c r="F15" s="134">
        <v>0</v>
      </c>
      <c r="G15" s="78">
        <v>50</v>
      </c>
      <c r="H15" s="80">
        <v>830.875</v>
      </c>
      <c r="I15" s="135">
        <v>41543.75</v>
      </c>
    </row>
    <row r="16" spans="1:9" s="6" customFormat="1" outlineLevel="1">
      <c r="A16" s="2"/>
      <c r="B16" s="108"/>
      <c r="C16" s="136"/>
      <c r="D16" s="2"/>
      <c r="E16" s="118"/>
      <c r="F16" s="119"/>
      <c r="G16" s="115"/>
      <c r="H16" s="90"/>
      <c r="I16" s="120"/>
    </row>
    <row r="17" spans="1:9" s="122" customFormat="1">
      <c r="A17" s="137"/>
      <c r="B17" s="106"/>
      <c r="C17" s="11"/>
      <c r="D17" s="137"/>
      <c r="E17" s="118"/>
      <c r="F17" s="119"/>
      <c r="G17" s="115"/>
      <c r="H17" s="138"/>
      <c r="I17" s="132"/>
    </row>
    <row r="18" spans="1:9" s="6" customFormat="1" ht="40.5">
      <c r="A18" s="8">
        <v>10</v>
      </c>
      <c r="B18" s="106" t="s">
        <v>36</v>
      </c>
      <c r="C18" s="11"/>
      <c r="D18" s="2"/>
      <c r="E18" s="118"/>
      <c r="F18" s="119"/>
      <c r="G18" s="115"/>
      <c r="H18" s="90"/>
      <c r="I18" s="90"/>
    </row>
    <row r="19" spans="1:9" s="6" customFormat="1" outlineLevel="1">
      <c r="A19" s="2" t="s">
        <v>37</v>
      </c>
      <c r="B19" s="108" t="s">
        <v>38</v>
      </c>
      <c r="C19" s="3"/>
      <c r="D19" s="2" t="s">
        <v>39</v>
      </c>
      <c r="E19" s="118">
        <v>18</v>
      </c>
      <c r="F19" s="119">
        <v>0</v>
      </c>
      <c r="G19" s="115">
        <v>18</v>
      </c>
      <c r="H19" s="90">
        <v>1466.25</v>
      </c>
      <c r="I19" s="90">
        <v>26392.5</v>
      </c>
    </row>
    <row r="20" spans="1:9" s="6" customFormat="1" outlineLevel="1">
      <c r="A20" s="2"/>
      <c r="B20" s="108"/>
      <c r="C20" s="3"/>
      <c r="D20" s="2"/>
      <c r="E20" s="118"/>
      <c r="F20" s="119"/>
      <c r="G20" s="115"/>
      <c r="H20" s="90"/>
      <c r="I20" s="120"/>
    </row>
    <row r="21" spans="1:9" s="6" customFormat="1" ht="71.25" outlineLevel="1">
      <c r="A21" s="2">
        <v>11</v>
      </c>
      <c r="B21" s="108" t="s">
        <v>42</v>
      </c>
      <c r="C21" s="3"/>
      <c r="D21" s="13" t="s">
        <v>43</v>
      </c>
      <c r="E21" s="133">
        <v>82.5</v>
      </c>
      <c r="F21" s="134">
        <v>55</v>
      </c>
      <c r="G21" s="78">
        <v>137.5</v>
      </c>
      <c r="H21" s="80">
        <v>1422.2625</v>
      </c>
      <c r="I21" s="135">
        <v>195561.09375</v>
      </c>
    </row>
    <row r="22" spans="1:9" s="6" customFormat="1" outlineLevel="1">
      <c r="A22" s="2"/>
      <c r="B22" s="108"/>
      <c r="C22" s="3"/>
      <c r="D22" s="2"/>
      <c r="E22" s="118"/>
      <c r="F22" s="119"/>
      <c r="G22" s="115"/>
      <c r="H22" s="90"/>
      <c r="I22" s="120"/>
    </row>
    <row r="23" spans="1:9" s="6" customFormat="1" ht="71.25" outlineLevel="1">
      <c r="A23" s="2">
        <v>12</v>
      </c>
      <c r="B23" s="108" t="s">
        <v>44</v>
      </c>
      <c r="C23" s="3"/>
      <c r="D23" s="149" t="s">
        <v>45</v>
      </c>
      <c r="E23" s="150">
        <v>0</v>
      </c>
      <c r="F23" s="29">
        <v>3</v>
      </c>
      <c r="G23" s="78">
        <v>3</v>
      </c>
      <c r="H23" s="80">
        <v>10263.75</v>
      </c>
      <c r="I23" s="135">
        <v>30791.25</v>
      </c>
    </row>
    <row r="24" spans="1:9" s="6" customFormat="1" outlineLevel="1">
      <c r="A24" s="2"/>
      <c r="B24" s="108"/>
      <c r="C24" s="3"/>
      <c r="D24" s="2"/>
      <c r="E24" s="118"/>
      <c r="F24" s="119"/>
      <c r="G24" s="115"/>
      <c r="H24" s="90"/>
      <c r="I24" s="120"/>
    </row>
    <row r="25" spans="1:9" s="6" customFormat="1" outlineLevel="1">
      <c r="A25" s="2"/>
      <c r="B25" s="108" t="s">
        <v>46</v>
      </c>
      <c r="C25" s="3"/>
      <c r="D25" s="13"/>
      <c r="E25" s="133"/>
      <c r="F25" s="134"/>
      <c r="G25" s="78"/>
      <c r="H25" s="80"/>
      <c r="I25" s="135">
        <v>547827.65625</v>
      </c>
    </row>
    <row r="26" spans="1:9" s="6" customFormat="1" outlineLevel="1">
      <c r="A26" s="2"/>
      <c r="B26" s="108"/>
      <c r="C26" s="3"/>
      <c r="D26" s="2"/>
      <c r="E26" s="118"/>
      <c r="F26" s="119"/>
      <c r="G26" s="115"/>
      <c r="H26" s="90"/>
      <c r="I26" s="120"/>
    </row>
    <row r="27" spans="1:9" s="6" customFormat="1" outlineLevel="1">
      <c r="A27" s="2">
        <v>2</v>
      </c>
      <c r="B27" s="108" t="s">
        <v>11</v>
      </c>
      <c r="C27" s="3"/>
      <c r="D27" s="13"/>
      <c r="E27" s="133"/>
      <c r="F27" s="134"/>
      <c r="G27" s="78"/>
      <c r="H27" s="80"/>
      <c r="I27" s="135"/>
    </row>
    <row r="28" spans="1:9" s="6" customFormat="1" ht="85.5" outlineLevel="1">
      <c r="A28" s="2">
        <v>1</v>
      </c>
      <c r="B28" s="151" t="s">
        <v>631</v>
      </c>
      <c r="C28" s="151"/>
      <c r="D28" s="2"/>
      <c r="E28" s="118"/>
      <c r="F28" s="119"/>
      <c r="G28" s="115"/>
      <c r="H28" s="90"/>
      <c r="I28" s="120"/>
    </row>
    <row r="29" spans="1:9" s="6" customFormat="1" outlineLevel="1">
      <c r="A29" s="2" t="s">
        <v>37</v>
      </c>
      <c r="B29" s="108" t="s">
        <v>47</v>
      </c>
      <c r="C29" s="3"/>
      <c r="D29" s="13" t="s">
        <v>32</v>
      </c>
      <c r="E29" s="133">
        <v>518.16819999999996</v>
      </c>
      <c r="F29" s="134">
        <v>33.572879999999998</v>
      </c>
      <c r="G29" s="78">
        <v>551.74108000000001</v>
      </c>
      <c r="H29" s="80">
        <v>1168.1125</v>
      </c>
      <c r="I29" s="135">
        <v>644495.65231150005</v>
      </c>
    </row>
    <row r="30" spans="1:9" s="6" customFormat="1" outlineLevel="1">
      <c r="A30" s="2"/>
      <c r="B30" s="108"/>
      <c r="C30" s="3"/>
      <c r="D30" s="13"/>
      <c r="E30" s="133"/>
      <c r="F30" s="134"/>
      <c r="G30" s="78"/>
      <c r="H30" s="80"/>
      <c r="I30" s="135">
        <v>0</v>
      </c>
    </row>
    <row r="31" spans="1:9" s="6" customFormat="1" ht="85.5" outlineLevel="1">
      <c r="A31" s="2">
        <v>3</v>
      </c>
      <c r="B31" s="108" t="s">
        <v>632</v>
      </c>
      <c r="C31" s="3"/>
      <c r="D31" s="2" t="s">
        <v>48</v>
      </c>
      <c r="E31" s="118">
        <v>411.37139999999999</v>
      </c>
      <c r="F31" s="119">
        <v>31.184999999999999</v>
      </c>
      <c r="G31" s="115">
        <v>442.5564</v>
      </c>
      <c r="H31" s="90">
        <v>210.16249999999999</v>
      </c>
      <c r="I31" s="120">
        <v>93008.759414999993</v>
      </c>
    </row>
    <row r="32" spans="1:9" s="6" customFormat="1" outlineLevel="1">
      <c r="A32" s="2"/>
      <c r="B32" s="16"/>
      <c r="C32" s="37"/>
      <c r="D32" s="13"/>
      <c r="E32" s="133"/>
      <c r="F32" s="134"/>
      <c r="G32" s="78"/>
      <c r="H32" s="80"/>
      <c r="I32" s="135">
        <v>0</v>
      </c>
    </row>
    <row r="33" spans="1:9" s="6" customFormat="1" ht="99.75" outlineLevel="1">
      <c r="A33" s="2">
        <v>5</v>
      </c>
      <c r="B33" s="108" t="s">
        <v>633</v>
      </c>
      <c r="C33" s="3"/>
      <c r="D33" s="2" t="s">
        <v>48</v>
      </c>
      <c r="E33" s="118">
        <v>11.099</v>
      </c>
      <c r="F33" s="119">
        <v>0</v>
      </c>
      <c r="G33" s="115">
        <v>11.099</v>
      </c>
      <c r="H33" s="90">
        <v>7331.25</v>
      </c>
      <c r="I33" s="120">
        <v>81369.543749999997</v>
      </c>
    </row>
    <row r="34" spans="1:9" s="6" customFormat="1">
      <c r="A34" s="154"/>
      <c r="B34" s="177"/>
      <c r="C34" s="23"/>
      <c r="D34" s="154"/>
      <c r="E34" s="141"/>
      <c r="F34" s="142"/>
      <c r="G34" s="24"/>
      <c r="H34" s="155"/>
      <c r="I34" s="24">
        <v>0</v>
      </c>
    </row>
    <row r="35" spans="1:9" s="6" customFormat="1" ht="256.5">
      <c r="A35" s="2">
        <v>6</v>
      </c>
      <c r="B35" s="106" t="s">
        <v>634</v>
      </c>
      <c r="C35" s="11"/>
      <c r="D35" s="2" t="s">
        <v>32</v>
      </c>
      <c r="E35" s="118">
        <v>309.78199999999998</v>
      </c>
      <c r="F35" s="119">
        <v>0</v>
      </c>
      <c r="G35" s="115">
        <v>309.78199999999998</v>
      </c>
      <c r="H35" s="90">
        <v>967.72500000000002</v>
      </c>
      <c r="I35" s="115">
        <v>299783.78594999999</v>
      </c>
    </row>
    <row r="36" spans="1:9" s="6" customFormat="1" outlineLevel="1">
      <c r="A36" s="8"/>
      <c r="B36" s="106"/>
      <c r="C36" s="11"/>
      <c r="D36" s="2"/>
      <c r="E36" s="118"/>
      <c r="F36" s="119"/>
      <c r="G36" s="115"/>
      <c r="H36" s="90"/>
      <c r="I36" s="90">
        <v>0</v>
      </c>
    </row>
    <row r="37" spans="1:9" s="6" customFormat="1" outlineLevel="1">
      <c r="A37" s="2">
        <v>8</v>
      </c>
      <c r="B37" s="16" t="s">
        <v>49</v>
      </c>
      <c r="C37" s="37"/>
      <c r="D37" s="2" t="s">
        <v>32</v>
      </c>
      <c r="E37" s="131">
        <v>309.78199999999998</v>
      </c>
      <c r="F37" s="156">
        <v>0</v>
      </c>
      <c r="G37" s="115">
        <v>309.78199999999998</v>
      </c>
      <c r="H37" s="90">
        <v>415.4375</v>
      </c>
      <c r="I37" s="90">
        <v>128695.05962499999</v>
      </c>
    </row>
    <row r="38" spans="1:9" s="123" customFormat="1" outlineLevel="1">
      <c r="A38" s="143"/>
      <c r="B38" s="226"/>
      <c r="C38" s="157"/>
      <c r="D38" s="143"/>
      <c r="E38" s="145"/>
      <c r="F38" s="146"/>
      <c r="G38" s="147"/>
      <c r="H38" s="148"/>
      <c r="I38" s="153">
        <v>0</v>
      </c>
    </row>
    <row r="39" spans="1:9" s="6" customFormat="1" ht="42.75" outlineLevel="1">
      <c r="A39" s="2">
        <v>9</v>
      </c>
      <c r="B39" s="108" t="s">
        <v>635</v>
      </c>
      <c r="C39" s="3"/>
      <c r="D39" s="2" t="s">
        <v>29</v>
      </c>
      <c r="E39" s="131">
        <v>13.656499999999999</v>
      </c>
      <c r="F39" s="156">
        <v>48.913150000000002</v>
      </c>
      <c r="G39" s="115">
        <v>62.569650000000003</v>
      </c>
      <c r="H39" s="90">
        <v>5894.3249999999998</v>
      </c>
      <c r="I39" s="120">
        <v>368805.85223625001</v>
      </c>
    </row>
    <row r="40" spans="1:9" s="6" customFormat="1" outlineLevel="1">
      <c r="A40" s="8"/>
      <c r="B40" s="106"/>
      <c r="C40" s="11"/>
      <c r="D40" s="12"/>
      <c r="E40" s="131"/>
      <c r="F40" s="156"/>
      <c r="G40" s="115"/>
      <c r="H40" s="90"/>
      <c r="I40" s="120">
        <v>0</v>
      </c>
    </row>
    <row r="41" spans="1:9" s="123" customFormat="1" outlineLevel="1">
      <c r="A41" s="143">
        <v>11</v>
      </c>
      <c r="B41" s="226" t="s">
        <v>636</v>
      </c>
      <c r="C41" s="157"/>
      <c r="D41" s="143" t="s">
        <v>32</v>
      </c>
      <c r="E41" s="145">
        <v>1321.1923999999999</v>
      </c>
      <c r="F41" s="146">
        <v>236.72175999999999</v>
      </c>
      <c r="G41" s="147">
        <v>1557.9141599999998</v>
      </c>
      <c r="H41" s="148">
        <v>491.6825</v>
      </c>
      <c r="I41" s="153">
        <v>765999.12897419988</v>
      </c>
    </row>
    <row r="42" spans="1:9" s="6" customFormat="1" outlineLevel="1">
      <c r="A42" s="2"/>
      <c r="B42" s="178"/>
      <c r="C42" s="158"/>
      <c r="D42" s="2"/>
      <c r="E42" s="131"/>
      <c r="F42" s="156"/>
      <c r="G42" s="115"/>
      <c r="H42" s="90"/>
      <c r="I42" s="120"/>
    </row>
    <row r="43" spans="1:9" s="6" customFormat="1" ht="171" outlineLevel="1">
      <c r="A43" s="2">
        <v>12</v>
      </c>
      <c r="B43" s="178" t="s">
        <v>637</v>
      </c>
      <c r="C43" s="158"/>
      <c r="D43" s="2" t="s">
        <v>43</v>
      </c>
      <c r="E43" s="131">
        <v>0</v>
      </c>
      <c r="F43" s="156">
        <v>48.091999999999999</v>
      </c>
      <c r="G43" s="115">
        <v>48.091999999999999</v>
      </c>
      <c r="H43" s="90">
        <v>987.27499999999998</v>
      </c>
      <c r="I43" s="120">
        <v>47480.029299999995</v>
      </c>
    </row>
    <row r="44" spans="1:9" s="124" customFormat="1" outlineLevel="1">
      <c r="A44" s="159"/>
      <c r="B44" s="227"/>
      <c r="C44" s="160"/>
      <c r="D44" s="159"/>
      <c r="E44" s="165"/>
      <c r="F44" s="166"/>
      <c r="G44" s="163"/>
      <c r="H44" s="164"/>
      <c r="I44" s="170">
        <v>0</v>
      </c>
    </row>
    <row r="45" spans="1:9" s="6" customFormat="1" ht="99.75" outlineLevel="1">
      <c r="A45" s="2">
        <v>13</v>
      </c>
      <c r="B45" s="178" t="s">
        <v>638</v>
      </c>
      <c r="C45" s="158"/>
      <c r="D45" s="2" t="s">
        <v>43</v>
      </c>
      <c r="E45" s="131">
        <v>178.49700000000001</v>
      </c>
      <c r="F45" s="156">
        <v>281.47789999999998</v>
      </c>
      <c r="G45" s="115">
        <v>459.97489999999999</v>
      </c>
      <c r="H45" s="90">
        <v>275.65499999999997</v>
      </c>
      <c r="I45" s="120">
        <v>126794.38105949998</v>
      </c>
    </row>
    <row r="46" spans="1:9" s="6" customFormat="1" outlineLevel="1">
      <c r="A46" s="2"/>
      <c r="B46" s="108"/>
      <c r="C46" s="3"/>
      <c r="D46" s="13"/>
      <c r="E46" s="133"/>
      <c r="F46" s="134"/>
      <c r="G46" s="78"/>
      <c r="H46" s="80"/>
      <c r="I46" s="135">
        <v>0</v>
      </c>
    </row>
    <row r="47" spans="1:9" s="6" customFormat="1" outlineLevel="1">
      <c r="A47" s="2"/>
      <c r="B47" s="108"/>
      <c r="C47" s="3"/>
      <c r="D47" s="13"/>
      <c r="E47" s="133"/>
      <c r="F47" s="134"/>
      <c r="G47" s="78"/>
      <c r="H47" s="80"/>
      <c r="I47" s="135"/>
    </row>
    <row r="48" spans="1:9" s="6" customFormat="1" ht="71.25" outlineLevel="1">
      <c r="A48" s="2">
        <v>15</v>
      </c>
      <c r="B48" s="108" t="s">
        <v>639</v>
      </c>
      <c r="C48" s="3"/>
      <c r="D48" s="2" t="s">
        <v>29</v>
      </c>
      <c r="E48" s="118">
        <v>72.555999999999997</v>
      </c>
      <c r="F48" s="119">
        <v>3.7905120000000001</v>
      </c>
      <c r="G48" s="115">
        <v>76.346512000000004</v>
      </c>
      <c r="H48" s="90">
        <v>7350.8</v>
      </c>
      <c r="I48" s="120">
        <v>561207.94040960004</v>
      </c>
    </row>
    <row r="49" spans="1:9" s="6" customFormat="1" outlineLevel="1">
      <c r="A49" s="8"/>
      <c r="B49" s="106"/>
      <c r="C49" s="11"/>
      <c r="D49" s="2"/>
      <c r="E49" s="118"/>
      <c r="F49" s="119"/>
      <c r="G49" s="115"/>
      <c r="H49" s="90"/>
      <c r="I49" s="120"/>
    </row>
    <row r="50" spans="1:9" s="6" customFormat="1" outlineLevel="1">
      <c r="A50" s="2"/>
      <c r="B50" s="108" t="s">
        <v>50</v>
      </c>
      <c r="C50" s="3"/>
      <c r="D50" s="12"/>
      <c r="E50" s="131"/>
      <c r="F50" s="156"/>
      <c r="G50" s="115"/>
      <c r="H50" s="90"/>
      <c r="I50" s="120">
        <v>3117640.1330310497</v>
      </c>
    </row>
    <row r="51" spans="1:9" s="6" customFormat="1" outlineLevel="1">
      <c r="A51" s="2"/>
      <c r="B51" s="108"/>
      <c r="C51" s="3"/>
      <c r="D51" s="2"/>
      <c r="E51" s="131"/>
      <c r="F51" s="156"/>
      <c r="G51" s="115"/>
      <c r="H51" s="90"/>
      <c r="I51" s="120"/>
    </row>
    <row r="52" spans="1:9" s="6" customFormat="1" outlineLevel="1">
      <c r="A52" s="2">
        <v>3</v>
      </c>
      <c r="B52" s="108" t="s">
        <v>51</v>
      </c>
      <c r="C52" s="3"/>
      <c r="D52" s="2"/>
      <c r="E52" s="131"/>
      <c r="F52" s="156"/>
      <c r="G52" s="115"/>
      <c r="H52" s="90"/>
      <c r="I52" s="120"/>
    </row>
    <row r="53" spans="1:9" s="6" customFormat="1" outlineLevel="1">
      <c r="A53" s="2"/>
      <c r="B53" s="108"/>
      <c r="C53" s="3"/>
      <c r="D53" s="2"/>
      <c r="E53" s="131"/>
      <c r="F53" s="156"/>
      <c r="G53" s="115"/>
      <c r="H53" s="90"/>
      <c r="I53" s="120"/>
    </row>
    <row r="54" spans="1:9" s="6" customFormat="1" outlineLevel="1">
      <c r="A54" s="2">
        <v>3.1</v>
      </c>
      <c r="B54" s="108" t="s">
        <v>52</v>
      </c>
      <c r="C54" s="3"/>
      <c r="D54" s="2"/>
      <c r="E54" s="17"/>
      <c r="F54" s="167"/>
      <c r="G54" s="115"/>
      <c r="H54" s="90"/>
      <c r="I54" s="120"/>
    </row>
    <row r="55" spans="1:9" s="123" customFormat="1" ht="128.25" outlineLevel="1">
      <c r="A55" s="143">
        <v>1</v>
      </c>
      <c r="B55" s="176" t="s">
        <v>53</v>
      </c>
      <c r="C55" s="144"/>
      <c r="D55" s="143"/>
      <c r="E55" s="145"/>
      <c r="F55" s="146"/>
      <c r="G55" s="147"/>
      <c r="H55" s="148"/>
      <c r="I55" s="153"/>
    </row>
    <row r="56" spans="1:9" s="123" customFormat="1" outlineLevel="1">
      <c r="A56" s="143" t="s">
        <v>37</v>
      </c>
      <c r="B56" s="176" t="s">
        <v>54</v>
      </c>
      <c r="C56" s="144"/>
      <c r="D56" s="143" t="s">
        <v>43</v>
      </c>
      <c r="E56" s="145">
        <v>88.77</v>
      </c>
      <c r="F56" s="146">
        <v>0</v>
      </c>
      <c r="G56" s="147">
        <v>88.77</v>
      </c>
      <c r="H56" s="148">
        <v>1221.875</v>
      </c>
      <c r="I56" s="153">
        <v>108465.84375</v>
      </c>
    </row>
    <row r="57" spans="1:9" s="6" customFormat="1" outlineLevel="1">
      <c r="A57" s="2"/>
      <c r="B57" s="108"/>
      <c r="C57" s="3"/>
      <c r="D57" s="2"/>
      <c r="E57" s="17"/>
      <c r="F57" s="167"/>
      <c r="G57" s="115"/>
      <c r="H57" s="90"/>
      <c r="I57" s="120"/>
    </row>
    <row r="58" spans="1:9" s="6" customFormat="1" outlineLevel="1">
      <c r="A58" s="2">
        <v>3.2</v>
      </c>
      <c r="B58" s="108" t="s">
        <v>55</v>
      </c>
      <c r="C58" s="3"/>
      <c r="D58" s="2"/>
      <c r="E58" s="131"/>
      <c r="F58" s="156"/>
      <c r="G58" s="115"/>
      <c r="H58" s="90"/>
      <c r="I58" s="120"/>
    </row>
    <row r="59" spans="1:9" s="6" customFormat="1" ht="85.5" outlineLevel="1">
      <c r="A59" s="2">
        <v>1</v>
      </c>
      <c r="B59" s="108" t="s">
        <v>56</v>
      </c>
      <c r="C59" s="108"/>
      <c r="D59" s="2"/>
      <c r="E59" s="131"/>
      <c r="F59" s="156"/>
      <c r="G59" s="115"/>
      <c r="H59" s="90"/>
      <c r="I59" s="120"/>
    </row>
    <row r="60" spans="1:9" s="6" customFormat="1" outlineLevel="1">
      <c r="A60" s="2" t="s">
        <v>37</v>
      </c>
      <c r="B60" s="108" t="s">
        <v>57</v>
      </c>
      <c r="C60" s="108"/>
      <c r="D60" s="2" t="s">
        <v>43</v>
      </c>
      <c r="E60" s="131">
        <v>176.80410000000001</v>
      </c>
      <c r="F60" s="156">
        <v>0</v>
      </c>
      <c r="G60" s="115">
        <v>176.80410000000001</v>
      </c>
      <c r="H60" s="90">
        <v>1221.875</v>
      </c>
      <c r="I60" s="120">
        <v>216032.50968750002</v>
      </c>
    </row>
    <row r="61" spans="1:9" s="124" customFormat="1" outlineLevel="1">
      <c r="A61" s="159" t="s">
        <v>40</v>
      </c>
      <c r="B61" s="169" t="s">
        <v>58</v>
      </c>
      <c r="C61" s="169"/>
      <c r="D61" s="159" t="s">
        <v>43</v>
      </c>
      <c r="E61" s="161">
        <v>281.85300000000001</v>
      </c>
      <c r="F61" s="162">
        <v>0</v>
      </c>
      <c r="G61" s="163">
        <v>281.85300000000001</v>
      </c>
      <c r="H61" s="164">
        <v>1173</v>
      </c>
      <c r="I61" s="170">
        <v>330613.56900000002</v>
      </c>
    </row>
    <row r="62" spans="1:9" s="6" customFormat="1" outlineLevel="1">
      <c r="A62" s="2"/>
      <c r="B62" s="108"/>
      <c r="C62" s="108"/>
      <c r="D62" s="2"/>
      <c r="E62" s="131"/>
      <c r="F62" s="156"/>
      <c r="G62" s="115"/>
      <c r="H62" s="90"/>
      <c r="I62" s="120"/>
    </row>
    <row r="63" spans="1:9" s="123" customFormat="1" ht="85.5" outlineLevel="1">
      <c r="A63" s="143">
        <v>2</v>
      </c>
      <c r="B63" s="176" t="s">
        <v>59</v>
      </c>
      <c r="C63" s="144"/>
      <c r="D63" s="171"/>
      <c r="E63" s="172"/>
      <c r="F63" s="173"/>
      <c r="G63" s="174"/>
      <c r="H63" s="175"/>
      <c r="I63" s="179"/>
    </row>
    <row r="64" spans="1:9" s="6" customFormat="1" outlineLevel="1">
      <c r="A64" s="2" t="s">
        <v>40</v>
      </c>
      <c r="B64" s="108" t="s">
        <v>60</v>
      </c>
      <c r="C64" s="3"/>
      <c r="D64" s="12" t="s">
        <v>32</v>
      </c>
      <c r="E64" s="118">
        <v>90.947999999999993</v>
      </c>
      <c r="F64" s="119">
        <v>11.2035</v>
      </c>
      <c r="G64" s="115">
        <v>102.1515</v>
      </c>
      <c r="H64" s="90">
        <v>4451.5349999999999</v>
      </c>
      <c r="I64" s="120">
        <v>454730.97755249997</v>
      </c>
    </row>
    <row r="65" spans="1:9" s="6" customFormat="1" outlineLevel="1">
      <c r="A65" s="8"/>
      <c r="B65" s="106"/>
      <c r="C65" s="108"/>
      <c r="D65" s="2"/>
      <c r="E65" s="118"/>
      <c r="F65" s="119"/>
      <c r="G65" s="115"/>
      <c r="H65" s="90"/>
      <c r="I65" s="121"/>
    </row>
    <row r="66" spans="1:9" s="123" customFormat="1" ht="99.75" outlineLevel="1">
      <c r="A66" s="143">
        <v>3</v>
      </c>
      <c r="B66" s="176" t="s">
        <v>640</v>
      </c>
      <c r="C66" s="176"/>
      <c r="D66" s="171" t="s">
        <v>32</v>
      </c>
      <c r="E66" s="172">
        <v>5</v>
      </c>
      <c r="F66" s="173">
        <v>0</v>
      </c>
      <c r="G66" s="174">
        <v>5</v>
      </c>
      <c r="H66" s="175">
        <v>1148.5625</v>
      </c>
      <c r="I66" s="179">
        <v>5742.8125</v>
      </c>
    </row>
    <row r="67" spans="1:9" s="123" customFormat="1" outlineLevel="1">
      <c r="A67" s="143"/>
      <c r="B67" s="176"/>
      <c r="C67" s="176"/>
      <c r="D67" s="171"/>
      <c r="E67" s="172"/>
      <c r="F67" s="173"/>
      <c r="G67" s="174"/>
      <c r="H67" s="175"/>
      <c r="I67" s="179"/>
    </row>
    <row r="68" spans="1:9" s="6" customFormat="1" ht="71.25" outlineLevel="1">
      <c r="A68" s="2">
        <v>4</v>
      </c>
      <c r="B68" s="108" t="s">
        <v>641</v>
      </c>
      <c r="C68" s="108"/>
      <c r="D68" s="2" t="s">
        <v>48</v>
      </c>
      <c r="E68" s="118">
        <v>15</v>
      </c>
      <c r="F68" s="119">
        <v>0</v>
      </c>
      <c r="G68" s="115">
        <v>15</v>
      </c>
      <c r="H68" s="90">
        <v>1197.4375</v>
      </c>
      <c r="I68" s="121">
        <v>17961.5625</v>
      </c>
    </row>
    <row r="69" spans="1:9" s="6" customFormat="1" outlineLevel="1">
      <c r="A69" s="2"/>
      <c r="B69" s="108"/>
      <c r="C69" s="108"/>
      <c r="D69" s="2"/>
      <c r="E69" s="131"/>
      <c r="F69" s="156"/>
      <c r="G69" s="115"/>
      <c r="H69" s="90"/>
      <c r="I69" s="121">
        <v>0</v>
      </c>
    </row>
    <row r="70" spans="1:9" s="123" customFormat="1" outlineLevel="1">
      <c r="A70" s="143">
        <v>3.3</v>
      </c>
      <c r="B70" s="176" t="s">
        <v>61</v>
      </c>
      <c r="C70" s="144"/>
      <c r="D70" s="171"/>
      <c r="E70" s="172"/>
      <c r="F70" s="173"/>
      <c r="G70" s="174"/>
      <c r="H70" s="175"/>
      <c r="I70" s="179">
        <v>0</v>
      </c>
    </row>
    <row r="71" spans="1:9" s="6" customFormat="1" outlineLevel="1">
      <c r="A71" s="2"/>
      <c r="B71" s="108"/>
      <c r="C71" s="108"/>
      <c r="D71" s="2"/>
      <c r="E71" s="131"/>
      <c r="F71" s="156"/>
      <c r="G71" s="115"/>
      <c r="H71" s="90"/>
      <c r="I71" s="120">
        <v>0</v>
      </c>
    </row>
    <row r="72" spans="1:9" s="6" customFormat="1" outlineLevel="1">
      <c r="A72" s="2" t="s">
        <v>28</v>
      </c>
      <c r="B72" s="108" t="s">
        <v>62</v>
      </c>
      <c r="C72" s="108"/>
      <c r="D72" s="2" t="s">
        <v>32</v>
      </c>
      <c r="E72" s="118">
        <v>8.5305</v>
      </c>
      <c r="F72" s="119">
        <v>0</v>
      </c>
      <c r="G72" s="115">
        <v>8.5305</v>
      </c>
      <c r="H72" s="90">
        <v>13372.2</v>
      </c>
      <c r="I72" s="120">
        <v>114071.5521</v>
      </c>
    </row>
    <row r="73" spans="1:9" s="6" customFormat="1" outlineLevel="1">
      <c r="A73" s="2"/>
      <c r="B73" s="108"/>
      <c r="C73" s="108"/>
      <c r="D73" s="2"/>
      <c r="E73" s="118"/>
      <c r="F73" s="119"/>
      <c r="G73" s="115"/>
      <c r="H73" s="90"/>
      <c r="I73" s="135">
        <v>0</v>
      </c>
    </row>
    <row r="74" spans="1:9" s="6" customFormat="1" ht="114" outlineLevel="1">
      <c r="A74" s="2">
        <v>5</v>
      </c>
      <c r="B74" s="108" t="s">
        <v>642</v>
      </c>
      <c r="C74" s="108"/>
      <c r="D74" s="2"/>
      <c r="E74" s="118"/>
      <c r="F74" s="119"/>
      <c r="G74" s="115"/>
      <c r="H74" s="90"/>
      <c r="I74" s="120">
        <v>0</v>
      </c>
    </row>
    <row r="75" spans="1:9" s="6" customFormat="1" outlineLevel="1">
      <c r="A75" s="2" t="s">
        <v>37</v>
      </c>
      <c r="B75" s="178" t="s">
        <v>63</v>
      </c>
      <c r="C75" s="178" t="s">
        <v>64</v>
      </c>
      <c r="D75" s="13" t="s">
        <v>43</v>
      </c>
      <c r="E75" s="133">
        <v>12.98</v>
      </c>
      <c r="F75" s="134">
        <v>501.00182000000001</v>
      </c>
      <c r="G75" s="78">
        <v>513.98181999999997</v>
      </c>
      <c r="H75" s="80">
        <v>6109.375</v>
      </c>
      <c r="I75" s="135">
        <v>3140107.6815624996</v>
      </c>
    </row>
    <row r="76" spans="1:9" s="6" customFormat="1" outlineLevel="1">
      <c r="A76" s="2" t="s">
        <v>40</v>
      </c>
      <c r="B76" s="108" t="s">
        <v>65</v>
      </c>
      <c r="C76" s="108" t="s">
        <v>66</v>
      </c>
      <c r="D76" s="2" t="s">
        <v>43</v>
      </c>
      <c r="E76" s="118">
        <v>0</v>
      </c>
      <c r="F76" s="119">
        <v>34.636800000000001</v>
      </c>
      <c r="G76" s="115">
        <v>34.636800000000001</v>
      </c>
      <c r="H76" s="90">
        <v>7086.875</v>
      </c>
      <c r="I76" s="120">
        <v>245466.67200000002</v>
      </c>
    </row>
    <row r="77" spans="1:9" s="6" customFormat="1" outlineLevel="1">
      <c r="A77" s="2"/>
      <c r="B77" s="178"/>
      <c r="C77" s="178"/>
      <c r="D77" s="2"/>
      <c r="E77" s="118"/>
      <c r="F77" s="119"/>
      <c r="G77" s="115"/>
      <c r="H77" s="5"/>
      <c r="I77" s="120">
        <v>0</v>
      </c>
    </row>
    <row r="78" spans="1:9" s="6" customFormat="1" ht="128.25" outlineLevel="1">
      <c r="A78" s="2">
        <v>6</v>
      </c>
      <c r="B78" s="178" t="s">
        <v>643</v>
      </c>
      <c r="C78" s="178"/>
      <c r="D78" s="2"/>
      <c r="E78" s="118"/>
      <c r="F78" s="119"/>
      <c r="G78" s="115"/>
      <c r="H78" s="5"/>
      <c r="I78" s="120">
        <v>0</v>
      </c>
    </row>
    <row r="79" spans="1:9" s="6" customFormat="1" outlineLevel="1">
      <c r="A79" s="2" t="s">
        <v>37</v>
      </c>
      <c r="B79" s="108" t="s">
        <v>68</v>
      </c>
      <c r="C79" s="108"/>
      <c r="D79" s="2" t="s">
        <v>48</v>
      </c>
      <c r="E79" s="118">
        <v>65</v>
      </c>
      <c r="F79" s="119">
        <v>70.400000000000006</v>
      </c>
      <c r="G79" s="115">
        <v>135.4</v>
      </c>
      <c r="H79" s="90">
        <v>3411.4749999999999</v>
      </c>
      <c r="I79" s="120">
        <v>461913.71500000003</v>
      </c>
    </row>
    <row r="80" spans="1:9" s="6" customFormat="1" outlineLevel="1">
      <c r="A80" s="2" t="s">
        <v>40</v>
      </c>
      <c r="B80" s="108" t="s">
        <v>69</v>
      </c>
      <c r="C80" s="3"/>
      <c r="D80" s="2" t="s">
        <v>48</v>
      </c>
      <c r="E80" s="118">
        <v>65</v>
      </c>
      <c r="F80" s="119">
        <v>0</v>
      </c>
      <c r="G80" s="115">
        <v>65</v>
      </c>
      <c r="H80" s="90">
        <v>3665.625</v>
      </c>
      <c r="I80" s="120">
        <v>238265.625</v>
      </c>
    </row>
    <row r="81" spans="1:9" s="6" customFormat="1" outlineLevel="1">
      <c r="A81" s="2"/>
      <c r="B81" s="16"/>
      <c r="C81" s="37"/>
      <c r="D81" s="2"/>
      <c r="E81" s="118"/>
      <c r="F81" s="119"/>
      <c r="G81" s="115"/>
      <c r="H81" s="90"/>
      <c r="I81" s="120">
        <v>0</v>
      </c>
    </row>
    <row r="82" spans="1:9" s="6" customFormat="1" outlineLevel="1">
      <c r="A82" s="2">
        <v>7</v>
      </c>
      <c r="B82" s="16" t="s">
        <v>644</v>
      </c>
      <c r="C82" s="37"/>
      <c r="D82" s="2"/>
      <c r="E82" s="118"/>
      <c r="F82" s="119"/>
      <c r="G82" s="115"/>
      <c r="H82" s="90"/>
      <c r="I82" s="120">
        <v>0</v>
      </c>
    </row>
    <row r="83" spans="1:9" s="6" customFormat="1" outlineLevel="1">
      <c r="A83" s="2" t="s">
        <v>37</v>
      </c>
      <c r="B83" s="16" t="s">
        <v>70</v>
      </c>
      <c r="C83" s="37" t="s">
        <v>66</v>
      </c>
      <c r="D83" s="2" t="s">
        <v>43</v>
      </c>
      <c r="E83" s="118">
        <v>3.6783999999999999</v>
      </c>
      <c r="F83" s="119">
        <v>6.38</v>
      </c>
      <c r="G83" s="115">
        <v>10.058399999999999</v>
      </c>
      <c r="H83" s="90">
        <v>6617.6750000000002</v>
      </c>
      <c r="I83" s="120">
        <v>66563.222219999996</v>
      </c>
    </row>
    <row r="84" spans="1:9" s="6" customFormat="1" outlineLevel="1">
      <c r="A84" s="2" t="s">
        <v>41</v>
      </c>
      <c r="B84" s="108" t="s">
        <v>71</v>
      </c>
      <c r="C84" s="3" t="s">
        <v>66</v>
      </c>
      <c r="D84" s="2" t="s">
        <v>48</v>
      </c>
      <c r="E84" s="118">
        <v>27.5</v>
      </c>
      <c r="F84" s="119">
        <v>38.5</v>
      </c>
      <c r="G84" s="115">
        <v>66</v>
      </c>
      <c r="H84" s="90">
        <v>7443.6625000000004</v>
      </c>
      <c r="I84" s="120">
        <v>491281.72500000003</v>
      </c>
    </row>
    <row r="85" spans="1:9" s="6" customFormat="1" outlineLevel="1">
      <c r="A85" s="2"/>
      <c r="B85" s="178"/>
      <c r="C85" s="178"/>
      <c r="D85" s="2"/>
      <c r="E85" s="118"/>
      <c r="F85" s="119"/>
      <c r="G85" s="115"/>
      <c r="H85" s="90"/>
      <c r="I85" s="120">
        <v>0</v>
      </c>
    </row>
    <row r="86" spans="1:9" s="6" customFormat="1" ht="171" outlineLevel="1">
      <c r="A86" s="2">
        <v>8</v>
      </c>
      <c r="B86" s="178" t="s">
        <v>645</v>
      </c>
      <c r="C86" s="178"/>
      <c r="D86" s="2"/>
      <c r="E86" s="118"/>
      <c r="F86" s="119"/>
      <c r="G86" s="115"/>
      <c r="H86" s="90"/>
      <c r="I86" s="120">
        <v>0</v>
      </c>
    </row>
    <row r="87" spans="1:9" s="6" customFormat="1" outlineLevel="1">
      <c r="A87" s="2" t="s">
        <v>37</v>
      </c>
      <c r="B87" s="108" t="s">
        <v>70</v>
      </c>
      <c r="C87" s="3" t="s">
        <v>67</v>
      </c>
      <c r="D87" s="2" t="s">
        <v>43</v>
      </c>
      <c r="E87" s="118">
        <v>122.38545000000001</v>
      </c>
      <c r="F87" s="119">
        <v>0</v>
      </c>
      <c r="G87" s="115">
        <v>122.38545000000001</v>
      </c>
      <c r="H87" s="90">
        <v>7810.2250000000004</v>
      </c>
      <c r="I87" s="120">
        <v>955857.90122625011</v>
      </c>
    </row>
    <row r="88" spans="1:9" s="6" customFormat="1" outlineLevel="1">
      <c r="A88" s="2"/>
      <c r="B88" s="178"/>
      <c r="C88" s="178"/>
      <c r="D88" s="2"/>
      <c r="E88" s="118"/>
      <c r="F88" s="119"/>
      <c r="G88" s="115"/>
      <c r="H88" s="90"/>
      <c r="I88" s="120">
        <v>0</v>
      </c>
    </row>
    <row r="89" spans="1:9" s="6" customFormat="1" ht="85.5" outlineLevel="1">
      <c r="A89" s="2">
        <v>9</v>
      </c>
      <c r="B89" s="108" t="s">
        <v>646</v>
      </c>
      <c r="C89" s="3" t="s">
        <v>72</v>
      </c>
      <c r="D89" s="2" t="s">
        <v>73</v>
      </c>
      <c r="E89" s="118">
        <v>118.01900000000001</v>
      </c>
      <c r="F89" s="119">
        <v>0</v>
      </c>
      <c r="G89" s="115">
        <v>118.01900000000001</v>
      </c>
      <c r="H89" s="90">
        <v>1319.625</v>
      </c>
      <c r="I89" s="120">
        <v>155740.82287500001</v>
      </c>
    </row>
    <row r="90" spans="1:9" s="6" customFormat="1" outlineLevel="1">
      <c r="A90" s="2"/>
      <c r="B90" s="108"/>
      <c r="C90" s="3"/>
      <c r="D90" s="2"/>
      <c r="E90" s="118"/>
      <c r="F90" s="119"/>
      <c r="G90" s="115"/>
      <c r="H90" s="90"/>
      <c r="I90" s="120">
        <v>0</v>
      </c>
    </row>
    <row r="91" spans="1:9" s="6" customFormat="1" ht="142.5" outlineLevel="1">
      <c r="A91" s="2">
        <v>3.6</v>
      </c>
      <c r="B91" s="108" t="s">
        <v>647</v>
      </c>
      <c r="C91" s="3"/>
      <c r="D91" s="12"/>
      <c r="E91" s="118"/>
      <c r="F91" s="119"/>
      <c r="G91" s="115"/>
      <c r="H91" s="90"/>
      <c r="I91" s="120">
        <v>0</v>
      </c>
    </row>
    <row r="92" spans="1:9" s="6" customFormat="1" ht="28.5" outlineLevel="1">
      <c r="A92" s="2" t="s">
        <v>37</v>
      </c>
      <c r="B92" s="108" t="s">
        <v>74</v>
      </c>
      <c r="C92" s="3" t="s">
        <v>75</v>
      </c>
      <c r="D92" s="9" t="s">
        <v>32</v>
      </c>
      <c r="E92" s="133">
        <v>0</v>
      </c>
      <c r="F92" s="134">
        <v>50.49</v>
      </c>
      <c r="G92" s="78">
        <v>50.49</v>
      </c>
      <c r="H92" s="80">
        <v>15987.99</v>
      </c>
      <c r="I92" s="135">
        <v>807233.61510000005</v>
      </c>
    </row>
    <row r="93" spans="1:9" s="6" customFormat="1" ht="28.5" outlineLevel="1">
      <c r="A93" s="2" t="s">
        <v>40</v>
      </c>
      <c r="B93" s="108" t="s">
        <v>76</v>
      </c>
      <c r="C93" s="3" t="s">
        <v>77</v>
      </c>
      <c r="D93" s="12" t="s">
        <v>32</v>
      </c>
      <c r="E93" s="118">
        <v>0</v>
      </c>
      <c r="F93" s="119">
        <v>81.454999999999998</v>
      </c>
      <c r="G93" s="115">
        <v>81.454999999999998</v>
      </c>
      <c r="H93" s="90">
        <v>15987.99</v>
      </c>
      <c r="I93" s="120">
        <v>1302301.72545</v>
      </c>
    </row>
    <row r="94" spans="1:9" s="6" customFormat="1" outlineLevel="1">
      <c r="A94" s="2"/>
      <c r="B94" s="108"/>
      <c r="C94" s="3"/>
      <c r="D94" s="9"/>
      <c r="E94" s="133"/>
      <c r="F94" s="134"/>
      <c r="G94" s="78"/>
      <c r="H94" s="80"/>
      <c r="I94" s="135">
        <v>0</v>
      </c>
    </row>
    <row r="95" spans="1:9" s="6" customFormat="1" ht="409.5" outlineLevel="1">
      <c r="A95" s="2">
        <v>8</v>
      </c>
      <c r="B95" s="108" t="s">
        <v>648</v>
      </c>
      <c r="C95" s="3"/>
      <c r="D95" s="12"/>
      <c r="E95" s="118"/>
      <c r="F95" s="119"/>
      <c r="G95" s="115"/>
      <c r="H95" s="90"/>
      <c r="I95" s="120">
        <v>0</v>
      </c>
    </row>
    <row r="96" spans="1:9" s="6" customFormat="1" ht="28.5" outlineLevel="1">
      <c r="A96" s="2" t="s">
        <v>37</v>
      </c>
      <c r="B96" s="108" t="s">
        <v>78</v>
      </c>
      <c r="C96" s="3" t="s">
        <v>66</v>
      </c>
      <c r="D96" s="9" t="s">
        <v>43</v>
      </c>
      <c r="E96" s="133">
        <v>0</v>
      </c>
      <c r="F96" s="134">
        <v>56.32</v>
      </c>
      <c r="G96" s="78">
        <v>56.32</v>
      </c>
      <c r="H96" s="80">
        <v>7859.1</v>
      </c>
      <c r="I96" s="135">
        <v>442624.51200000005</v>
      </c>
    </row>
    <row r="97" spans="1:9" s="6" customFormat="1" outlineLevel="1">
      <c r="A97" s="2"/>
      <c r="B97" s="108"/>
      <c r="C97" s="3"/>
      <c r="D97" s="9"/>
      <c r="E97" s="133"/>
      <c r="F97" s="134"/>
      <c r="G97" s="78"/>
      <c r="H97" s="80"/>
      <c r="I97" s="135">
        <v>0</v>
      </c>
    </row>
    <row r="98" spans="1:9" s="6" customFormat="1" outlineLevel="1">
      <c r="A98" s="2"/>
      <c r="B98" s="108"/>
      <c r="C98" s="3"/>
      <c r="D98" s="9"/>
      <c r="E98" s="133"/>
      <c r="F98" s="134"/>
      <c r="G98" s="78"/>
      <c r="H98" s="80"/>
      <c r="I98" s="135">
        <v>0</v>
      </c>
    </row>
    <row r="99" spans="1:9" s="6" customFormat="1" outlineLevel="1">
      <c r="A99" s="2"/>
      <c r="B99" s="108" t="s">
        <v>79</v>
      </c>
      <c r="C99" s="3"/>
      <c r="D99" s="9"/>
      <c r="E99" s="133"/>
      <c r="F99" s="134"/>
      <c r="G99" s="78"/>
      <c r="H99" s="80"/>
      <c r="I99" s="135">
        <v>9554976.0445237495</v>
      </c>
    </row>
    <row r="100" spans="1:9" s="6" customFormat="1" outlineLevel="1">
      <c r="A100" s="2"/>
      <c r="B100" s="108"/>
      <c r="C100" s="3"/>
      <c r="D100" s="9"/>
      <c r="E100" s="133"/>
      <c r="F100" s="134"/>
      <c r="G100" s="78"/>
      <c r="H100" s="80"/>
      <c r="I100" s="135"/>
    </row>
    <row r="101" spans="1:9" s="6" customFormat="1" outlineLevel="1">
      <c r="A101" s="2">
        <v>4</v>
      </c>
      <c r="B101" s="108" t="s">
        <v>80</v>
      </c>
      <c r="C101" s="3"/>
      <c r="D101" s="12"/>
      <c r="E101" s="118"/>
      <c r="F101" s="119"/>
      <c r="G101" s="115"/>
      <c r="H101" s="90"/>
      <c r="I101" s="120"/>
    </row>
    <row r="102" spans="1:9" s="6" customFormat="1">
      <c r="A102" s="181"/>
      <c r="B102" s="27"/>
      <c r="C102" s="27"/>
      <c r="D102" s="154"/>
      <c r="E102" s="141"/>
      <c r="F102" s="142"/>
      <c r="G102" s="24"/>
      <c r="H102" s="155"/>
      <c r="I102" s="24"/>
    </row>
    <row r="103" spans="1:9" s="6" customFormat="1">
      <c r="A103" s="18">
        <v>1</v>
      </c>
      <c r="B103" s="18" t="s">
        <v>649</v>
      </c>
      <c r="C103" s="18"/>
      <c r="D103" s="2" t="s">
        <v>29</v>
      </c>
      <c r="E103" s="118">
        <v>0.27252500000000002</v>
      </c>
      <c r="F103" s="119">
        <v>8.6514999999999995E-2</v>
      </c>
      <c r="G103" s="115">
        <v>0.35904000000000003</v>
      </c>
      <c r="H103" s="90">
        <v>24437.5</v>
      </c>
      <c r="I103" s="90">
        <v>8774.0400000000009</v>
      </c>
    </row>
    <row r="104" spans="1:9" s="6" customFormat="1">
      <c r="A104" s="8"/>
      <c r="B104" s="106"/>
      <c r="C104" s="106"/>
      <c r="D104" s="2"/>
      <c r="E104" s="118"/>
      <c r="F104" s="119"/>
      <c r="G104" s="115"/>
      <c r="H104" s="90"/>
      <c r="I104" s="90">
        <v>0</v>
      </c>
    </row>
    <row r="105" spans="1:9" s="6" customFormat="1" ht="108" outlineLevel="1">
      <c r="A105" s="8">
        <v>2</v>
      </c>
      <c r="B105" s="106" t="s">
        <v>650</v>
      </c>
      <c r="C105" s="106"/>
      <c r="D105" s="2"/>
      <c r="E105" s="118"/>
      <c r="F105" s="119"/>
      <c r="G105" s="115"/>
      <c r="H105" s="90"/>
      <c r="I105" s="90">
        <v>0</v>
      </c>
    </row>
    <row r="106" spans="1:9" s="123" customFormat="1" outlineLevel="1">
      <c r="A106" s="143" t="s">
        <v>37</v>
      </c>
      <c r="B106" s="176" t="s">
        <v>81</v>
      </c>
      <c r="C106" s="144"/>
      <c r="D106" s="171" t="s">
        <v>32</v>
      </c>
      <c r="E106" s="172">
        <v>5.28</v>
      </c>
      <c r="F106" s="173">
        <v>0</v>
      </c>
      <c r="G106" s="174">
        <v>5.28</v>
      </c>
      <c r="H106" s="175">
        <v>9110.2999999999993</v>
      </c>
      <c r="I106" s="179">
        <v>48102.383999999998</v>
      </c>
    </row>
    <row r="107" spans="1:9" s="6" customFormat="1" ht="28.5" outlineLevel="1">
      <c r="A107" s="2" t="s">
        <v>40</v>
      </c>
      <c r="B107" s="108" t="s">
        <v>82</v>
      </c>
      <c r="C107" s="3" t="s">
        <v>83</v>
      </c>
      <c r="D107" s="13" t="s">
        <v>32</v>
      </c>
      <c r="E107" s="133">
        <v>16.367999999999999</v>
      </c>
      <c r="F107" s="134">
        <v>6.6</v>
      </c>
      <c r="G107" s="78">
        <v>22.967999999999996</v>
      </c>
      <c r="H107" s="80">
        <v>7707.5874999999996</v>
      </c>
      <c r="I107" s="135">
        <v>177027.86969999995</v>
      </c>
    </row>
    <row r="108" spans="1:9" s="6" customFormat="1" outlineLevel="1">
      <c r="A108" s="2"/>
      <c r="B108" s="108"/>
      <c r="C108" s="3"/>
      <c r="D108" s="13"/>
      <c r="E108" s="133"/>
      <c r="F108" s="134"/>
      <c r="G108" s="78">
        <v>0</v>
      </c>
      <c r="H108" s="80">
        <v>0</v>
      </c>
      <c r="I108" s="135">
        <v>0</v>
      </c>
    </row>
    <row r="109" spans="1:9" s="6" customFormat="1" ht="99.75" outlineLevel="1">
      <c r="A109" s="2">
        <v>3</v>
      </c>
      <c r="B109" s="108" t="s">
        <v>651</v>
      </c>
      <c r="C109" s="3" t="s">
        <v>84</v>
      </c>
      <c r="D109" s="2" t="s">
        <v>32</v>
      </c>
      <c r="E109" s="118">
        <v>6.7320000000000002</v>
      </c>
      <c r="F109" s="119">
        <v>3.1680000000000001</v>
      </c>
      <c r="G109" s="115">
        <v>9.9</v>
      </c>
      <c r="H109" s="90">
        <v>7311.7</v>
      </c>
      <c r="I109" s="120">
        <v>72385.83</v>
      </c>
    </row>
    <row r="110" spans="1:9" s="6" customFormat="1" outlineLevel="1">
      <c r="A110" s="2"/>
      <c r="B110" s="108"/>
      <c r="C110" s="108"/>
      <c r="D110" s="13"/>
      <c r="E110" s="133"/>
      <c r="F110" s="134"/>
      <c r="G110" s="78">
        <v>0</v>
      </c>
      <c r="H110" s="80">
        <v>0</v>
      </c>
      <c r="I110" s="135">
        <v>0</v>
      </c>
    </row>
    <row r="111" spans="1:9" s="6" customFormat="1" ht="384.75" outlineLevel="1">
      <c r="A111" s="2">
        <v>4</v>
      </c>
      <c r="B111" s="108" t="s">
        <v>652</v>
      </c>
      <c r="C111" s="3"/>
      <c r="D111" s="13"/>
      <c r="E111" s="133"/>
      <c r="F111" s="134"/>
      <c r="G111" s="78">
        <v>0</v>
      </c>
      <c r="H111" s="80">
        <v>0</v>
      </c>
      <c r="I111" s="135">
        <v>0</v>
      </c>
    </row>
    <row r="112" spans="1:9" s="123" customFormat="1" outlineLevel="1">
      <c r="A112" s="143" t="s">
        <v>28</v>
      </c>
      <c r="B112" s="176" t="s">
        <v>85</v>
      </c>
      <c r="C112" s="176" t="s">
        <v>86</v>
      </c>
      <c r="D112" s="171" t="s">
        <v>87</v>
      </c>
      <c r="E112" s="172">
        <v>5</v>
      </c>
      <c r="F112" s="173">
        <v>0</v>
      </c>
      <c r="G112" s="174">
        <v>5</v>
      </c>
      <c r="H112" s="175">
        <v>36656.25</v>
      </c>
      <c r="I112" s="179">
        <v>183281.25</v>
      </c>
    </row>
    <row r="113" spans="1:9" s="6" customFormat="1" outlineLevel="1">
      <c r="A113" s="2" t="s">
        <v>30</v>
      </c>
      <c r="B113" s="108" t="s">
        <v>88</v>
      </c>
      <c r="C113" s="3" t="s">
        <v>86</v>
      </c>
      <c r="D113" s="13" t="s">
        <v>87</v>
      </c>
      <c r="E113" s="133">
        <v>2</v>
      </c>
      <c r="F113" s="134">
        <v>0</v>
      </c>
      <c r="G113" s="78">
        <v>2</v>
      </c>
      <c r="H113" s="80">
        <v>66958.75</v>
      </c>
      <c r="I113" s="135">
        <v>133917.5</v>
      </c>
    </row>
    <row r="114" spans="1:9" s="123" customFormat="1" outlineLevel="1">
      <c r="A114" s="143"/>
      <c r="B114" s="176"/>
      <c r="C114" s="176"/>
      <c r="D114" s="171"/>
      <c r="E114" s="172"/>
      <c r="F114" s="173"/>
      <c r="G114" s="174"/>
      <c r="H114" s="175"/>
      <c r="I114" s="179">
        <v>0</v>
      </c>
    </row>
    <row r="115" spans="1:9" s="6" customFormat="1" ht="213.75" outlineLevel="1">
      <c r="A115" s="2">
        <v>6</v>
      </c>
      <c r="B115" s="108" t="s">
        <v>653</v>
      </c>
      <c r="C115" s="108"/>
      <c r="D115" s="13"/>
      <c r="E115" s="133"/>
      <c r="F115" s="134"/>
      <c r="G115" s="78">
        <v>0</v>
      </c>
      <c r="H115" s="80">
        <v>0</v>
      </c>
      <c r="I115" s="135">
        <v>0</v>
      </c>
    </row>
    <row r="116" spans="1:9" s="6" customFormat="1" ht="28.5" outlineLevel="1">
      <c r="A116" s="2" t="s">
        <v>41</v>
      </c>
      <c r="B116" s="108" t="s">
        <v>89</v>
      </c>
      <c r="C116" s="3" t="s">
        <v>90</v>
      </c>
      <c r="D116" s="13" t="s">
        <v>26</v>
      </c>
      <c r="E116" s="133">
        <v>5.6760000000000002</v>
      </c>
      <c r="F116" s="134">
        <v>0</v>
      </c>
      <c r="G116" s="78">
        <v>5.6760000000000002</v>
      </c>
      <c r="H116" s="80">
        <v>5004.8</v>
      </c>
      <c r="I116" s="135">
        <v>28407.2448</v>
      </c>
    </row>
    <row r="117" spans="1:9" s="6" customFormat="1" outlineLevel="1">
      <c r="A117" s="2">
        <v>11</v>
      </c>
      <c r="B117" s="182" t="s">
        <v>92</v>
      </c>
      <c r="C117" s="182"/>
      <c r="D117" s="2" t="s">
        <v>91</v>
      </c>
      <c r="E117" s="118">
        <v>4</v>
      </c>
      <c r="F117" s="119">
        <v>1</v>
      </c>
      <c r="G117" s="115">
        <v>5</v>
      </c>
      <c r="H117" s="90">
        <v>4398.75</v>
      </c>
      <c r="I117" s="120">
        <v>21993.75</v>
      </c>
    </row>
    <row r="118" spans="1:9" s="6" customFormat="1" outlineLevel="1">
      <c r="A118" s="2"/>
      <c r="B118" s="108"/>
      <c r="C118" s="3"/>
      <c r="D118" s="2"/>
      <c r="E118" s="118"/>
      <c r="F118" s="119"/>
      <c r="G118" s="115"/>
      <c r="H118" s="90"/>
      <c r="I118" s="120">
        <v>0</v>
      </c>
    </row>
    <row r="119" spans="1:9" s="6" customFormat="1" outlineLevel="1">
      <c r="A119" s="2">
        <v>12</v>
      </c>
      <c r="B119" s="182" t="s">
        <v>93</v>
      </c>
      <c r="C119" s="182"/>
      <c r="D119" s="2" t="s">
        <v>91</v>
      </c>
      <c r="E119" s="118">
        <v>4</v>
      </c>
      <c r="F119" s="119">
        <v>1</v>
      </c>
      <c r="G119" s="115">
        <v>5</v>
      </c>
      <c r="H119" s="90">
        <v>3079.125</v>
      </c>
      <c r="I119" s="120">
        <v>15395.625</v>
      </c>
    </row>
    <row r="120" spans="1:9" s="6" customFormat="1" outlineLevel="1">
      <c r="A120" s="2"/>
      <c r="B120" s="108"/>
      <c r="C120" s="3"/>
      <c r="D120" s="13"/>
      <c r="E120" s="15"/>
      <c r="F120" s="183"/>
      <c r="G120" s="78">
        <v>0</v>
      </c>
      <c r="H120" s="10">
        <v>0</v>
      </c>
      <c r="I120" s="135">
        <v>0</v>
      </c>
    </row>
    <row r="121" spans="1:9" s="6" customFormat="1" ht="42.75" outlineLevel="1">
      <c r="A121" s="2">
        <v>14</v>
      </c>
      <c r="B121" s="108" t="s">
        <v>94</v>
      </c>
      <c r="C121" s="3"/>
      <c r="D121" s="2" t="s">
        <v>91</v>
      </c>
      <c r="E121" s="17">
        <v>2</v>
      </c>
      <c r="F121" s="167">
        <v>2</v>
      </c>
      <c r="G121" s="115">
        <v>4</v>
      </c>
      <c r="H121" s="5">
        <v>7038</v>
      </c>
      <c r="I121" s="120">
        <v>28152</v>
      </c>
    </row>
    <row r="122" spans="1:9" s="6" customFormat="1" outlineLevel="1">
      <c r="A122" s="18"/>
      <c r="B122" s="18"/>
      <c r="C122" s="18"/>
      <c r="D122" s="2"/>
      <c r="E122" s="118"/>
      <c r="F122" s="119"/>
      <c r="G122" s="115">
        <v>0</v>
      </c>
      <c r="H122" s="90">
        <v>0</v>
      </c>
      <c r="I122" s="120">
        <v>0</v>
      </c>
    </row>
    <row r="123" spans="1:9" s="6" customFormat="1" ht="42.75" outlineLevel="1">
      <c r="A123" s="2">
        <v>15</v>
      </c>
      <c r="B123" s="108" t="s">
        <v>95</v>
      </c>
      <c r="C123" s="3" t="s">
        <v>96</v>
      </c>
      <c r="D123" s="2" t="s">
        <v>91</v>
      </c>
      <c r="E123" s="17">
        <v>2</v>
      </c>
      <c r="F123" s="167">
        <v>0</v>
      </c>
      <c r="G123" s="115">
        <v>2</v>
      </c>
      <c r="H123" s="90">
        <v>10557</v>
      </c>
      <c r="I123" s="120">
        <v>21114</v>
      </c>
    </row>
    <row r="124" spans="1:9" s="124" customFormat="1" outlineLevel="1">
      <c r="A124" s="159"/>
      <c r="B124" s="184"/>
      <c r="C124" s="184"/>
      <c r="D124" s="159"/>
      <c r="E124" s="161"/>
      <c r="F124" s="162"/>
      <c r="G124" s="163">
        <v>0</v>
      </c>
      <c r="H124" s="164">
        <v>0</v>
      </c>
      <c r="I124" s="170">
        <v>0</v>
      </c>
    </row>
    <row r="125" spans="1:9" s="6" customFormat="1" outlineLevel="1">
      <c r="A125" s="2">
        <v>16</v>
      </c>
      <c r="B125" s="182" t="s">
        <v>97</v>
      </c>
      <c r="C125" s="182" t="s">
        <v>98</v>
      </c>
      <c r="D125" s="2" t="s">
        <v>99</v>
      </c>
      <c r="E125" s="118">
        <v>0</v>
      </c>
      <c r="F125" s="119">
        <v>2</v>
      </c>
      <c r="G125" s="115">
        <v>2</v>
      </c>
      <c r="H125" s="90">
        <v>4203.25</v>
      </c>
      <c r="I125" s="120">
        <v>8406.5</v>
      </c>
    </row>
    <row r="126" spans="1:9" s="6" customFormat="1" outlineLevel="1">
      <c r="A126" s="2"/>
      <c r="B126" s="108"/>
      <c r="C126" s="3"/>
      <c r="D126" s="2"/>
      <c r="E126" s="17"/>
      <c r="F126" s="167"/>
      <c r="G126" s="115"/>
      <c r="H126" s="90"/>
      <c r="I126" s="120">
        <v>0</v>
      </c>
    </row>
    <row r="127" spans="1:9" s="6" customFormat="1" outlineLevel="1">
      <c r="A127" s="2"/>
      <c r="B127" s="182" t="s">
        <v>100</v>
      </c>
      <c r="C127" s="182"/>
      <c r="D127" s="2"/>
      <c r="E127" s="118"/>
      <c r="F127" s="119"/>
      <c r="G127" s="115"/>
      <c r="H127" s="90"/>
      <c r="I127" s="120">
        <v>746957.99349999987</v>
      </c>
    </row>
    <row r="128" spans="1:9" s="6" customFormat="1" outlineLevel="1">
      <c r="A128" s="2"/>
      <c r="B128" s="182"/>
      <c r="C128" s="182"/>
      <c r="D128" s="2"/>
      <c r="E128" s="118"/>
      <c r="F128" s="119"/>
      <c r="G128" s="115"/>
      <c r="H128" s="90"/>
      <c r="I128" s="120"/>
    </row>
    <row r="129" spans="1:9" s="6" customFormat="1" outlineLevel="1">
      <c r="A129" s="2">
        <v>5</v>
      </c>
      <c r="B129" s="108" t="s">
        <v>101</v>
      </c>
      <c r="C129" s="3"/>
      <c r="D129" s="13"/>
      <c r="E129" s="133"/>
      <c r="F129" s="134"/>
      <c r="G129" s="78"/>
      <c r="H129" s="80"/>
      <c r="I129" s="135"/>
    </row>
    <row r="130" spans="1:9" s="6" customFormat="1" outlineLevel="1">
      <c r="A130" s="2"/>
      <c r="B130" s="108"/>
      <c r="C130" s="3"/>
      <c r="D130" s="2"/>
      <c r="E130" s="118"/>
      <c r="F130" s="119"/>
      <c r="G130" s="115"/>
      <c r="H130" s="90"/>
      <c r="I130" s="120"/>
    </row>
    <row r="131" spans="1:9" s="6" customFormat="1" ht="57" outlineLevel="1">
      <c r="A131" s="2">
        <v>1</v>
      </c>
      <c r="B131" s="108" t="s">
        <v>654</v>
      </c>
      <c r="C131" s="3"/>
      <c r="D131" s="2" t="s">
        <v>32</v>
      </c>
      <c r="E131" s="118">
        <v>0</v>
      </c>
      <c r="F131" s="119">
        <v>228.71860000000001</v>
      </c>
      <c r="G131" s="115">
        <v>228.71860000000001</v>
      </c>
      <c r="H131" s="90">
        <v>4452.5124999999998</v>
      </c>
      <c r="I131" s="120">
        <v>1018372.4254825</v>
      </c>
    </row>
    <row r="132" spans="1:9" s="6" customFormat="1" outlineLevel="1">
      <c r="A132" s="2"/>
      <c r="B132" s="108"/>
      <c r="C132" s="3"/>
      <c r="D132" s="2"/>
      <c r="E132" s="118"/>
      <c r="F132" s="119"/>
      <c r="G132" s="115">
        <v>0</v>
      </c>
      <c r="H132" s="90">
        <v>0</v>
      </c>
      <c r="I132" s="120">
        <v>0</v>
      </c>
    </row>
    <row r="133" spans="1:9" s="6" customFormat="1" ht="57" outlineLevel="1">
      <c r="A133" s="2">
        <v>4</v>
      </c>
      <c r="B133" s="108" t="s">
        <v>655</v>
      </c>
      <c r="C133" s="3"/>
      <c r="D133" s="2" t="s">
        <v>32</v>
      </c>
      <c r="E133" s="118">
        <v>0</v>
      </c>
      <c r="F133" s="119">
        <v>227.8562</v>
      </c>
      <c r="G133" s="115">
        <v>227.8562</v>
      </c>
      <c r="H133" s="90">
        <v>3264.85</v>
      </c>
      <c r="I133" s="120">
        <v>743916.31456999993</v>
      </c>
    </row>
    <row r="134" spans="1:9" s="6" customFormat="1" outlineLevel="1">
      <c r="A134" s="2"/>
      <c r="B134" s="108"/>
      <c r="C134" s="3"/>
      <c r="D134" s="2"/>
      <c r="E134" s="118"/>
      <c r="F134" s="119"/>
      <c r="G134" s="115">
        <v>0</v>
      </c>
      <c r="H134" s="90">
        <v>0</v>
      </c>
      <c r="I134" s="120">
        <v>0</v>
      </c>
    </row>
    <row r="135" spans="1:9" s="6" customFormat="1" ht="42.75" outlineLevel="1">
      <c r="A135" s="2">
        <v>5</v>
      </c>
      <c r="B135" s="108" t="s">
        <v>377</v>
      </c>
      <c r="C135" s="3"/>
      <c r="D135" s="2" t="s">
        <v>32</v>
      </c>
      <c r="E135" s="118">
        <v>0</v>
      </c>
      <c r="F135" s="119">
        <v>22</v>
      </c>
      <c r="G135" s="115">
        <v>22</v>
      </c>
      <c r="H135" s="90">
        <v>1627.5374999999999</v>
      </c>
      <c r="I135" s="120">
        <v>35805.824999999997</v>
      </c>
    </row>
    <row r="136" spans="1:9" s="6" customFormat="1" outlineLevel="1">
      <c r="A136" s="2"/>
      <c r="B136" s="108"/>
      <c r="C136" s="3"/>
      <c r="D136" s="2"/>
      <c r="E136" s="118"/>
      <c r="F136" s="119"/>
      <c r="G136" s="115"/>
      <c r="H136" s="90"/>
      <c r="I136" s="120">
        <v>0</v>
      </c>
    </row>
    <row r="137" spans="1:9" s="6" customFormat="1" ht="57" outlineLevel="1">
      <c r="A137" s="2">
        <v>6</v>
      </c>
      <c r="B137" s="108" t="s">
        <v>379</v>
      </c>
      <c r="C137" s="3"/>
      <c r="D137" s="2"/>
      <c r="E137" s="118"/>
      <c r="F137" s="119"/>
      <c r="G137" s="115"/>
      <c r="H137" s="90"/>
      <c r="I137" s="120">
        <v>0</v>
      </c>
    </row>
    <row r="138" spans="1:9" s="6" customFormat="1" outlineLevel="1">
      <c r="A138" s="18" t="s">
        <v>41</v>
      </c>
      <c r="B138" s="18" t="s">
        <v>102</v>
      </c>
      <c r="C138" s="18"/>
      <c r="D138" s="2" t="s">
        <v>32</v>
      </c>
      <c r="E138" s="118">
        <v>0</v>
      </c>
      <c r="F138" s="119">
        <v>325.01546000000002</v>
      </c>
      <c r="G138" s="115">
        <v>325.01546000000002</v>
      </c>
      <c r="H138" s="90">
        <v>7810.2250000000004</v>
      </c>
      <c r="I138" s="120">
        <v>2538443.8710785001</v>
      </c>
    </row>
    <row r="139" spans="1:9" s="124" customFormat="1" outlineLevel="1">
      <c r="A139" s="159"/>
      <c r="B139" s="169"/>
      <c r="C139" s="168"/>
      <c r="D139" s="185"/>
      <c r="E139" s="186"/>
      <c r="F139" s="187"/>
      <c r="G139" s="188">
        <v>0</v>
      </c>
      <c r="H139" s="189">
        <v>0</v>
      </c>
      <c r="I139" s="190">
        <v>0</v>
      </c>
    </row>
    <row r="140" spans="1:9" s="6" customFormat="1" ht="42.75" outlineLevel="1">
      <c r="A140" s="2">
        <v>8</v>
      </c>
      <c r="B140" s="108" t="s">
        <v>656</v>
      </c>
      <c r="C140" s="3"/>
      <c r="D140" s="2" t="s">
        <v>48</v>
      </c>
      <c r="E140" s="118">
        <v>0</v>
      </c>
      <c r="F140" s="119">
        <v>167.19560000000001</v>
      </c>
      <c r="G140" s="115">
        <v>167.19560000000001</v>
      </c>
      <c r="H140" s="90">
        <v>689.13750000000005</v>
      </c>
      <c r="I140" s="120">
        <v>115220.75779500001</v>
      </c>
    </row>
    <row r="141" spans="1:9" s="6" customFormat="1" ht="156.75" outlineLevel="1">
      <c r="A141" s="2">
        <v>10</v>
      </c>
      <c r="B141" s="108" t="s">
        <v>103</v>
      </c>
      <c r="C141" s="3"/>
      <c r="D141" s="13"/>
      <c r="E141" s="133"/>
      <c r="F141" s="134"/>
      <c r="G141" s="78">
        <v>0</v>
      </c>
      <c r="H141" s="80">
        <v>0</v>
      </c>
      <c r="I141" s="135">
        <v>0</v>
      </c>
    </row>
    <row r="142" spans="1:9" s="6" customFormat="1" outlineLevel="1">
      <c r="A142" s="2" t="s">
        <v>28</v>
      </c>
      <c r="B142" s="108" t="s">
        <v>104</v>
      </c>
      <c r="C142" s="3"/>
      <c r="D142" s="2" t="s">
        <v>43</v>
      </c>
      <c r="E142" s="118">
        <v>0</v>
      </c>
      <c r="F142" s="119">
        <v>9.3032500000000002</v>
      </c>
      <c r="G142" s="115">
        <v>9.3032500000000002</v>
      </c>
      <c r="H142" s="90">
        <v>11387.875</v>
      </c>
      <c r="I142" s="120">
        <v>105944.24809375001</v>
      </c>
    </row>
    <row r="143" spans="1:9" s="124" customFormat="1" outlineLevel="1">
      <c r="A143" s="218"/>
      <c r="B143" s="223"/>
      <c r="C143" s="219"/>
      <c r="D143" s="220"/>
      <c r="E143" s="133"/>
      <c r="F143" s="134"/>
      <c r="G143" s="78"/>
      <c r="H143" s="80"/>
      <c r="I143" s="152">
        <v>0</v>
      </c>
    </row>
    <row r="144" spans="1:9" s="6" customFormat="1" ht="199.5" outlineLevel="1">
      <c r="A144" s="2">
        <v>12</v>
      </c>
      <c r="B144" s="108" t="s">
        <v>106</v>
      </c>
      <c r="C144" s="3"/>
      <c r="D144" s="13"/>
      <c r="E144" s="133"/>
      <c r="F144" s="134"/>
      <c r="G144" s="78">
        <v>0</v>
      </c>
      <c r="H144" s="80">
        <v>0</v>
      </c>
      <c r="I144" s="152">
        <v>0</v>
      </c>
    </row>
    <row r="145" spans="1:10" s="6" customFormat="1" outlineLevel="1">
      <c r="A145" s="2" t="s">
        <v>28</v>
      </c>
      <c r="B145" s="108" t="s">
        <v>107</v>
      </c>
      <c r="C145" s="3"/>
      <c r="D145" s="2" t="s">
        <v>39</v>
      </c>
      <c r="E145" s="118">
        <v>0</v>
      </c>
      <c r="F145" s="119">
        <v>2</v>
      </c>
      <c r="G145" s="115">
        <v>2</v>
      </c>
      <c r="H145" s="90">
        <v>89441.25</v>
      </c>
      <c r="I145" s="120">
        <v>178882.5</v>
      </c>
    </row>
    <row r="146" spans="1:10" s="6" customFormat="1" outlineLevel="1">
      <c r="A146" s="2"/>
      <c r="B146" s="108"/>
      <c r="C146" s="3"/>
      <c r="D146" s="13"/>
      <c r="E146" s="133"/>
      <c r="F146" s="134"/>
      <c r="G146" s="78">
        <v>0</v>
      </c>
      <c r="H146" s="80">
        <v>0</v>
      </c>
      <c r="I146" s="152">
        <v>0</v>
      </c>
    </row>
    <row r="147" spans="1:10" s="6" customFormat="1" ht="185.25" outlineLevel="1">
      <c r="A147" s="2">
        <v>15</v>
      </c>
      <c r="B147" s="108" t="s">
        <v>108</v>
      </c>
      <c r="C147" s="3"/>
      <c r="D147" s="13" t="s">
        <v>91</v>
      </c>
      <c r="E147" s="133">
        <v>0</v>
      </c>
      <c r="F147" s="134">
        <v>1</v>
      </c>
      <c r="G147" s="78">
        <v>1</v>
      </c>
      <c r="H147" s="80">
        <v>168667.625</v>
      </c>
      <c r="I147" s="152">
        <v>168667.625</v>
      </c>
    </row>
    <row r="148" spans="1:10" s="6" customFormat="1" ht="185.25" outlineLevel="1">
      <c r="A148" s="2" t="s">
        <v>109</v>
      </c>
      <c r="B148" s="108" t="s">
        <v>110</v>
      </c>
      <c r="C148" s="3"/>
      <c r="D148" s="2" t="s">
        <v>91</v>
      </c>
      <c r="E148" s="118">
        <v>0</v>
      </c>
      <c r="F148" s="119">
        <v>1</v>
      </c>
      <c r="G148" s="115">
        <v>1</v>
      </c>
      <c r="H148" s="90">
        <v>76538.25</v>
      </c>
      <c r="I148" s="120">
        <v>76538.25</v>
      </c>
    </row>
    <row r="149" spans="1:10" s="124" customFormat="1" outlineLevel="1">
      <c r="A149" s="218"/>
      <c r="B149" s="223"/>
      <c r="C149" s="219"/>
      <c r="D149" s="220"/>
      <c r="E149" s="133"/>
      <c r="F149" s="134"/>
      <c r="G149" s="78"/>
      <c r="H149" s="80">
        <v>0</v>
      </c>
      <c r="I149" s="152"/>
    </row>
    <row r="150" spans="1:10" s="6" customFormat="1" outlineLevel="1">
      <c r="A150" s="2"/>
      <c r="B150" s="108"/>
      <c r="C150" s="3"/>
      <c r="D150" s="2"/>
      <c r="E150" s="118"/>
      <c r="F150" s="119"/>
      <c r="G150" s="115"/>
      <c r="H150" s="90"/>
      <c r="I150" s="120">
        <v>0</v>
      </c>
    </row>
    <row r="151" spans="1:10" s="6" customFormat="1" ht="114" outlineLevel="1">
      <c r="A151" s="2">
        <v>16</v>
      </c>
      <c r="B151" s="108" t="s">
        <v>657</v>
      </c>
      <c r="C151" s="3"/>
      <c r="D151" s="13"/>
      <c r="E151" s="133"/>
      <c r="F151" s="134"/>
      <c r="G151" s="78"/>
      <c r="H151" s="80"/>
      <c r="I151" s="135">
        <v>0</v>
      </c>
    </row>
    <row r="152" spans="1:10" s="6" customFormat="1" outlineLevel="1">
      <c r="A152" s="2" t="s">
        <v>28</v>
      </c>
      <c r="B152" s="108" t="s">
        <v>111</v>
      </c>
      <c r="C152" s="3"/>
      <c r="D152" s="2" t="s">
        <v>39</v>
      </c>
      <c r="E152" s="118">
        <v>0</v>
      </c>
      <c r="F152" s="119">
        <v>2</v>
      </c>
      <c r="G152" s="115">
        <v>2</v>
      </c>
      <c r="H152" s="90">
        <v>100291.5</v>
      </c>
      <c r="I152" s="120">
        <v>200583</v>
      </c>
    </row>
    <row r="153" spans="1:10" s="6" customFormat="1" outlineLevel="1">
      <c r="A153" s="2"/>
      <c r="B153" s="108"/>
      <c r="C153" s="3"/>
      <c r="D153" s="2"/>
      <c r="E153" s="118"/>
      <c r="F153" s="119"/>
      <c r="G153" s="115">
        <v>0</v>
      </c>
      <c r="H153" s="90">
        <v>0</v>
      </c>
      <c r="I153" s="120">
        <v>0</v>
      </c>
    </row>
    <row r="154" spans="1:10" s="6" customFormat="1" ht="99.75" outlineLevel="1">
      <c r="A154" s="2">
        <v>17</v>
      </c>
      <c r="B154" s="108" t="s">
        <v>658</v>
      </c>
      <c r="C154" s="3"/>
      <c r="D154" s="2"/>
      <c r="E154" s="118"/>
      <c r="F154" s="119"/>
      <c r="G154" s="115"/>
      <c r="H154" s="90"/>
      <c r="I154" s="121">
        <v>0</v>
      </c>
    </row>
    <row r="155" spans="1:10" s="6" customFormat="1" outlineLevel="1">
      <c r="A155" s="2" t="s">
        <v>30</v>
      </c>
      <c r="B155" s="108" t="s">
        <v>112</v>
      </c>
      <c r="C155" s="3"/>
      <c r="D155" s="2" t="s">
        <v>39</v>
      </c>
      <c r="E155" s="118">
        <v>0</v>
      </c>
      <c r="F155" s="119">
        <v>1</v>
      </c>
      <c r="G155" s="115">
        <v>1</v>
      </c>
      <c r="H155" s="90">
        <v>1102620</v>
      </c>
      <c r="I155" s="121">
        <v>1102620</v>
      </c>
    </row>
    <row r="156" spans="1:10" s="221" customFormat="1" outlineLevel="1">
      <c r="A156" s="218"/>
      <c r="B156" s="223"/>
      <c r="C156" s="219"/>
      <c r="D156" s="218"/>
      <c r="E156" s="118"/>
      <c r="F156" s="119"/>
      <c r="G156" s="115">
        <v>0</v>
      </c>
      <c r="H156" s="90">
        <v>0</v>
      </c>
      <c r="I156" s="121">
        <v>0</v>
      </c>
    </row>
    <row r="157" spans="1:10" s="6" customFormat="1">
      <c r="A157" s="154">
        <v>19</v>
      </c>
      <c r="B157" s="27" t="s">
        <v>659</v>
      </c>
      <c r="C157" s="27"/>
      <c r="D157" s="154"/>
      <c r="E157" s="141"/>
      <c r="F157" s="142"/>
      <c r="G157" s="24">
        <v>0</v>
      </c>
      <c r="H157" s="155">
        <v>0</v>
      </c>
      <c r="I157" s="24">
        <v>0</v>
      </c>
      <c r="J157" s="180"/>
    </row>
    <row r="158" spans="1:10" s="6" customFormat="1">
      <c r="A158" s="8" t="s">
        <v>40</v>
      </c>
      <c r="B158" s="106" t="s">
        <v>113</v>
      </c>
      <c r="C158" s="106"/>
      <c r="D158" s="2" t="s">
        <v>43</v>
      </c>
      <c r="E158" s="118">
        <v>0</v>
      </c>
      <c r="F158" s="119">
        <v>51.809999999999995</v>
      </c>
      <c r="G158" s="115">
        <v>51.809999999999995</v>
      </c>
      <c r="H158" s="90">
        <v>6891.375</v>
      </c>
      <c r="I158" s="115">
        <v>357042.13874999998</v>
      </c>
    </row>
    <row r="159" spans="1:10" s="6" customFormat="1" outlineLevel="1">
      <c r="A159" s="2"/>
      <c r="B159" s="108"/>
      <c r="C159" s="3"/>
      <c r="D159" s="2"/>
      <c r="E159" s="118"/>
      <c r="F159" s="119"/>
      <c r="G159" s="115"/>
      <c r="H159" s="90"/>
      <c r="I159" s="90">
        <v>0</v>
      </c>
    </row>
    <row r="160" spans="1:10" s="6" customFormat="1" outlineLevel="1">
      <c r="A160" s="2"/>
      <c r="B160" s="108"/>
      <c r="C160" s="3"/>
      <c r="D160" s="2"/>
      <c r="E160" s="118"/>
      <c r="F160" s="119"/>
      <c r="G160" s="115"/>
      <c r="H160" s="90"/>
      <c r="I160" s="120">
        <v>0</v>
      </c>
    </row>
    <row r="161" spans="1:9" s="6" customFormat="1" ht="114" outlineLevel="1">
      <c r="A161" s="2">
        <v>21</v>
      </c>
      <c r="B161" s="108" t="s">
        <v>660</v>
      </c>
      <c r="C161" s="3"/>
      <c r="D161" s="2"/>
      <c r="E161" s="118"/>
      <c r="F161" s="119"/>
      <c r="G161" s="115"/>
      <c r="H161" s="90"/>
      <c r="I161" s="120">
        <v>0</v>
      </c>
    </row>
    <row r="162" spans="1:9" s="6" customFormat="1" ht="57" outlineLevel="1">
      <c r="A162" s="2"/>
      <c r="B162" s="108" t="s">
        <v>114</v>
      </c>
      <c r="C162" s="3"/>
      <c r="D162" s="13"/>
      <c r="E162" s="133"/>
      <c r="F162" s="133"/>
      <c r="G162" s="78"/>
      <c r="H162" s="80"/>
      <c r="I162" s="135">
        <v>0</v>
      </c>
    </row>
    <row r="163" spans="1:9" s="6" customFormat="1" outlineLevel="1">
      <c r="A163" s="18"/>
      <c r="B163" s="16" t="s">
        <v>115</v>
      </c>
      <c r="C163" s="16"/>
      <c r="D163" s="13"/>
      <c r="E163" s="133"/>
      <c r="F163" s="134"/>
      <c r="G163" s="78"/>
      <c r="H163" s="80"/>
      <c r="I163" s="135">
        <v>0</v>
      </c>
    </row>
    <row r="164" spans="1:9" s="221" customFormat="1" ht="42.75" outlineLevel="1">
      <c r="A164" s="218"/>
      <c r="B164" s="223" t="s">
        <v>116</v>
      </c>
      <c r="C164" s="219"/>
      <c r="D164" s="220"/>
      <c r="E164" s="133"/>
      <c r="F164" s="134"/>
      <c r="G164" s="78"/>
      <c r="H164" s="80"/>
      <c r="I164" s="152">
        <v>0</v>
      </c>
    </row>
    <row r="165" spans="1:9" s="6" customFormat="1" outlineLevel="1">
      <c r="A165" s="18"/>
      <c r="B165" s="16" t="s">
        <v>117</v>
      </c>
      <c r="C165" s="16"/>
      <c r="D165" s="13"/>
      <c r="E165" s="133"/>
      <c r="F165" s="134"/>
      <c r="G165" s="78"/>
      <c r="H165" s="80"/>
      <c r="I165" s="135">
        <v>0</v>
      </c>
    </row>
    <row r="166" spans="1:9" s="41" customFormat="1" outlineLevel="1">
      <c r="A166" s="12"/>
      <c r="B166" s="16" t="s">
        <v>118</v>
      </c>
      <c r="C166" s="37"/>
      <c r="D166" s="9" t="s">
        <v>39</v>
      </c>
      <c r="E166" s="191">
        <v>5</v>
      </c>
      <c r="F166" s="192">
        <v>0</v>
      </c>
      <c r="G166" s="78">
        <v>5</v>
      </c>
      <c r="H166" s="80">
        <v>28347.5</v>
      </c>
      <c r="I166" s="135">
        <v>141737.5</v>
      </c>
    </row>
    <row r="167" spans="1:9">
      <c r="A167" s="2"/>
      <c r="B167" s="18"/>
      <c r="C167" s="18"/>
      <c r="D167" s="2"/>
      <c r="E167" s="118"/>
      <c r="F167" s="119"/>
      <c r="G167" s="115">
        <v>0</v>
      </c>
      <c r="H167" s="90">
        <v>0</v>
      </c>
      <c r="I167" s="90">
        <v>0</v>
      </c>
    </row>
    <row r="168" spans="1:9" ht="121.5">
      <c r="A168" s="8">
        <v>23</v>
      </c>
      <c r="B168" s="106" t="s">
        <v>661</v>
      </c>
      <c r="C168" s="11"/>
      <c r="D168" s="2" t="s">
        <v>39</v>
      </c>
      <c r="E168" s="118">
        <v>0</v>
      </c>
      <c r="F168" s="119">
        <v>1</v>
      </c>
      <c r="G168" s="115">
        <v>1</v>
      </c>
      <c r="H168" s="90">
        <v>116298.0625</v>
      </c>
      <c r="I168" s="90">
        <v>116298.0625</v>
      </c>
    </row>
    <row r="169" spans="1:9" outlineLevel="1">
      <c r="A169" s="2"/>
      <c r="B169" s="108"/>
      <c r="C169" s="3"/>
      <c r="D169" s="2"/>
      <c r="E169" s="118"/>
      <c r="F169" s="119"/>
      <c r="G169" s="115">
        <v>0</v>
      </c>
      <c r="H169" s="90">
        <v>0</v>
      </c>
      <c r="I169" s="90">
        <v>0</v>
      </c>
    </row>
    <row r="170" spans="1:9" s="222" customFormat="1" ht="142.5" outlineLevel="1">
      <c r="A170" s="218">
        <v>24</v>
      </c>
      <c r="B170" s="223" t="s">
        <v>662</v>
      </c>
      <c r="C170" s="219"/>
      <c r="D170" s="220" t="s">
        <v>26</v>
      </c>
      <c r="E170" s="133">
        <v>0</v>
      </c>
      <c r="F170" s="134">
        <v>3.355</v>
      </c>
      <c r="G170" s="78">
        <v>3.355</v>
      </c>
      <c r="H170" s="80">
        <v>22482.5</v>
      </c>
      <c r="I170" s="152">
        <v>75428.787500000006</v>
      </c>
    </row>
    <row r="171" spans="1:9" outlineLevel="1">
      <c r="A171" s="2"/>
      <c r="B171" s="108"/>
      <c r="C171" s="3"/>
      <c r="D171" s="2"/>
      <c r="E171" s="118"/>
      <c r="F171" s="119"/>
      <c r="G171" s="115">
        <v>0</v>
      </c>
      <c r="H171" s="90">
        <v>0</v>
      </c>
      <c r="I171" s="120">
        <v>0</v>
      </c>
    </row>
    <row r="172" spans="1:9" ht="114" outlineLevel="1">
      <c r="A172" s="2">
        <v>24</v>
      </c>
      <c r="B172" s="108" t="s">
        <v>663</v>
      </c>
      <c r="C172" s="108"/>
      <c r="D172" s="2" t="s">
        <v>39</v>
      </c>
      <c r="E172" s="118">
        <v>0</v>
      </c>
      <c r="F172" s="119">
        <v>1</v>
      </c>
      <c r="G172" s="115">
        <v>1</v>
      </c>
      <c r="H172" s="90">
        <v>137534.25</v>
      </c>
      <c r="I172" s="120">
        <v>137534.25</v>
      </c>
    </row>
    <row r="173" spans="1:9" outlineLevel="1">
      <c r="A173" s="2"/>
      <c r="B173" s="108"/>
      <c r="C173" s="108"/>
      <c r="D173" s="2"/>
      <c r="E173" s="118"/>
      <c r="F173" s="119"/>
      <c r="G173" s="115"/>
      <c r="H173" s="90">
        <v>0</v>
      </c>
      <c r="I173" s="121"/>
    </row>
    <row r="174" spans="1:9" s="222" customFormat="1" ht="114" outlineLevel="1">
      <c r="A174" s="218">
        <v>25</v>
      </c>
      <c r="B174" s="223" t="s">
        <v>664</v>
      </c>
      <c r="C174" s="223" t="s">
        <v>119</v>
      </c>
      <c r="D174" s="218" t="s">
        <v>39</v>
      </c>
      <c r="E174" s="118">
        <v>0</v>
      </c>
      <c r="F174" s="119">
        <v>1</v>
      </c>
      <c r="G174" s="115">
        <v>1</v>
      </c>
      <c r="H174" s="90">
        <v>87975</v>
      </c>
      <c r="I174" s="121">
        <v>87975</v>
      </c>
    </row>
    <row r="175" spans="1:9" outlineLevel="1">
      <c r="A175" s="2"/>
      <c r="B175" s="108"/>
      <c r="C175" s="108"/>
      <c r="D175" s="2"/>
      <c r="E175" s="118"/>
      <c r="F175" s="119"/>
      <c r="G175" s="115"/>
      <c r="H175" s="90">
        <v>0</v>
      </c>
      <c r="I175" s="120"/>
    </row>
    <row r="176" spans="1:9" ht="128.25" outlineLevel="1">
      <c r="A176" s="2">
        <v>26</v>
      </c>
      <c r="B176" s="108" t="s">
        <v>665</v>
      </c>
      <c r="C176" s="3" t="s">
        <v>120</v>
      </c>
      <c r="D176" s="2" t="s">
        <v>39</v>
      </c>
      <c r="E176" s="118">
        <v>0</v>
      </c>
      <c r="F176" s="119">
        <v>1</v>
      </c>
      <c r="G176" s="115">
        <v>1</v>
      </c>
      <c r="H176" s="90">
        <v>74192.25</v>
      </c>
      <c r="I176" s="120">
        <v>74192.25</v>
      </c>
    </row>
    <row r="177" spans="1:9" outlineLevel="1">
      <c r="A177" s="2"/>
      <c r="B177" s="108"/>
      <c r="C177" s="3"/>
      <c r="D177" s="2"/>
      <c r="E177" s="118"/>
      <c r="F177" s="119"/>
      <c r="G177" s="115"/>
      <c r="H177" s="90"/>
      <c r="I177" s="120"/>
    </row>
    <row r="178" spans="1:9" outlineLevel="1">
      <c r="A178" s="2"/>
      <c r="B178" s="108" t="s">
        <v>121</v>
      </c>
      <c r="C178" s="3"/>
      <c r="D178" s="13"/>
      <c r="E178" s="133"/>
      <c r="F178" s="134"/>
      <c r="G178" s="78"/>
      <c r="H178" s="80"/>
      <c r="I178" s="135">
        <v>7275202.8057697499</v>
      </c>
    </row>
    <row r="179" spans="1:9" outlineLevel="1">
      <c r="A179" s="2"/>
      <c r="B179" s="108"/>
      <c r="C179" s="3"/>
      <c r="D179" s="13"/>
      <c r="E179" s="133"/>
      <c r="F179" s="134"/>
      <c r="G179" s="78"/>
      <c r="H179" s="80"/>
      <c r="I179" s="135"/>
    </row>
    <row r="180" spans="1:9" outlineLevel="1">
      <c r="A180" s="2">
        <v>6</v>
      </c>
      <c r="B180" s="108" t="s">
        <v>122</v>
      </c>
      <c r="C180" s="3"/>
      <c r="D180" s="2"/>
      <c r="E180" s="118"/>
      <c r="F180" s="119"/>
      <c r="G180" s="115"/>
      <c r="H180" s="90"/>
      <c r="I180" s="120"/>
    </row>
    <row r="181" spans="1:9" outlineLevel="1">
      <c r="A181" s="2"/>
      <c r="B181" s="108"/>
      <c r="C181" s="3"/>
      <c r="D181" s="2"/>
      <c r="E181" s="118"/>
      <c r="F181" s="119"/>
      <c r="G181" s="115"/>
      <c r="H181" s="90"/>
      <c r="I181" s="120"/>
    </row>
    <row r="182" spans="1:9" ht="299.25" outlineLevel="1">
      <c r="A182" s="2">
        <v>1</v>
      </c>
      <c r="B182" s="108" t="s">
        <v>666</v>
      </c>
      <c r="C182" s="3"/>
      <c r="D182" s="2" t="s">
        <v>32</v>
      </c>
      <c r="E182" s="118">
        <v>0</v>
      </c>
      <c r="F182" s="119">
        <v>557.68899999999996</v>
      </c>
      <c r="G182" s="115">
        <v>557.68899999999996</v>
      </c>
      <c r="H182" s="90">
        <v>1173</v>
      </c>
      <c r="I182" s="120">
        <v>654169.19699999993</v>
      </c>
    </row>
    <row r="183" spans="1:9" outlineLevel="1">
      <c r="A183" s="2"/>
      <c r="B183" s="108"/>
      <c r="C183" s="3"/>
      <c r="D183" s="2"/>
      <c r="E183" s="118"/>
      <c r="F183" s="119"/>
      <c r="G183" s="115">
        <v>0</v>
      </c>
      <c r="H183" s="90">
        <v>0</v>
      </c>
      <c r="I183" s="120">
        <v>0</v>
      </c>
    </row>
    <row r="184" spans="1:9" ht="142.5" outlineLevel="1">
      <c r="A184" s="2">
        <v>2</v>
      </c>
      <c r="B184" s="108" t="s">
        <v>667</v>
      </c>
      <c r="C184" s="3"/>
      <c r="D184" s="2" t="s">
        <v>32</v>
      </c>
      <c r="E184" s="118">
        <v>76.12</v>
      </c>
      <c r="F184" s="119">
        <v>0</v>
      </c>
      <c r="G184" s="115">
        <v>76.12</v>
      </c>
      <c r="H184" s="90">
        <v>1104.575</v>
      </c>
      <c r="I184" s="120">
        <v>84080.249000000011</v>
      </c>
    </row>
    <row r="185" spans="1:9" outlineLevel="1">
      <c r="A185" s="2"/>
      <c r="B185" s="16"/>
      <c r="C185" s="37"/>
      <c r="D185" s="2"/>
      <c r="E185" s="118"/>
      <c r="F185" s="119"/>
      <c r="G185" s="115"/>
      <c r="H185" s="90"/>
      <c r="I185" s="120">
        <v>0</v>
      </c>
    </row>
    <row r="186" spans="1:9" outlineLevel="1">
      <c r="A186" s="2">
        <v>3</v>
      </c>
      <c r="B186" s="16" t="s">
        <v>668</v>
      </c>
      <c r="C186" s="37"/>
      <c r="D186" s="2"/>
      <c r="E186" s="118"/>
      <c r="F186" s="119"/>
      <c r="G186" s="115"/>
      <c r="H186" s="90"/>
      <c r="I186" s="120">
        <v>0</v>
      </c>
    </row>
    <row r="187" spans="1:9" outlineLevel="1">
      <c r="A187" s="2"/>
      <c r="B187" s="16" t="s">
        <v>669</v>
      </c>
      <c r="C187" s="37"/>
      <c r="D187" s="2" t="s">
        <v>32</v>
      </c>
      <c r="E187" s="118">
        <v>133.21</v>
      </c>
      <c r="F187" s="119">
        <v>0</v>
      </c>
      <c r="G187" s="115">
        <v>133.21</v>
      </c>
      <c r="H187" s="90">
        <v>2243.3625000000002</v>
      </c>
      <c r="I187" s="120">
        <v>298838.31862500001</v>
      </c>
    </row>
    <row r="188" spans="1:9" outlineLevel="1">
      <c r="A188" s="2"/>
      <c r="B188" s="16"/>
      <c r="C188" s="37"/>
      <c r="D188" s="2"/>
      <c r="E188" s="118"/>
      <c r="F188" s="119"/>
      <c r="G188" s="115">
        <v>0</v>
      </c>
      <c r="H188" s="90">
        <v>0</v>
      </c>
      <c r="I188" s="120">
        <v>0</v>
      </c>
    </row>
    <row r="189" spans="1:9" outlineLevel="1">
      <c r="A189" s="2">
        <v>4</v>
      </c>
      <c r="B189" s="16" t="s">
        <v>670</v>
      </c>
      <c r="C189" s="37"/>
      <c r="D189" s="13" t="s">
        <v>43</v>
      </c>
      <c r="E189" s="133">
        <v>0</v>
      </c>
      <c r="F189" s="134">
        <v>59.4</v>
      </c>
      <c r="G189" s="78">
        <v>59.4</v>
      </c>
      <c r="H189" s="80">
        <v>742.9</v>
      </c>
      <c r="I189" s="135">
        <v>44128.259999999995</v>
      </c>
    </row>
    <row r="190" spans="1:9" outlineLevel="1">
      <c r="A190" s="2"/>
      <c r="B190" s="108"/>
      <c r="C190" s="3"/>
      <c r="D190" s="2"/>
      <c r="E190" s="118"/>
      <c r="F190" s="119"/>
      <c r="G190" s="115">
        <v>0</v>
      </c>
      <c r="H190" s="90">
        <v>0</v>
      </c>
      <c r="I190" s="120">
        <v>0</v>
      </c>
    </row>
    <row r="191" spans="1:9" ht="57" outlineLevel="1">
      <c r="A191" s="2">
        <v>5</v>
      </c>
      <c r="B191" s="108" t="s">
        <v>671</v>
      </c>
      <c r="C191" s="3"/>
      <c r="D191" s="2" t="s">
        <v>43</v>
      </c>
      <c r="E191" s="118">
        <v>0</v>
      </c>
      <c r="F191" s="119">
        <v>91.63000000000001</v>
      </c>
      <c r="G191" s="115">
        <v>91.63000000000001</v>
      </c>
      <c r="H191" s="90">
        <v>889.52499999999998</v>
      </c>
      <c r="I191" s="120">
        <v>81507.175750000009</v>
      </c>
    </row>
    <row r="192" spans="1:9" outlineLevel="1">
      <c r="A192" s="2"/>
      <c r="B192" s="108"/>
      <c r="C192" s="3"/>
      <c r="D192" s="2"/>
      <c r="E192" s="118"/>
      <c r="F192" s="119"/>
      <c r="G192" s="115">
        <v>0</v>
      </c>
      <c r="H192" s="90">
        <v>0</v>
      </c>
      <c r="I192" s="120">
        <v>0</v>
      </c>
    </row>
    <row r="193" spans="1:9" ht="71.25" outlineLevel="1">
      <c r="A193" s="2">
        <v>7</v>
      </c>
      <c r="B193" s="108" t="s">
        <v>672</v>
      </c>
      <c r="C193" s="3"/>
      <c r="D193" s="2" t="s">
        <v>43</v>
      </c>
      <c r="E193" s="118">
        <v>0</v>
      </c>
      <c r="F193" s="119">
        <v>156.99199999999999</v>
      </c>
      <c r="G193" s="115">
        <v>156.99199999999999</v>
      </c>
      <c r="H193" s="90">
        <v>2932.5</v>
      </c>
      <c r="I193" s="120">
        <v>460379.04</v>
      </c>
    </row>
    <row r="194" spans="1:9" s="6" customFormat="1" outlineLevel="1">
      <c r="A194" s="2"/>
      <c r="B194" s="108"/>
      <c r="C194" s="3"/>
      <c r="D194" s="13"/>
      <c r="E194" s="133"/>
      <c r="F194" s="134"/>
      <c r="G194" s="78">
        <v>0</v>
      </c>
      <c r="H194" s="80">
        <v>0</v>
      </c>
      <c r="I194" s="135">
        <v>0</v>
      </c>
    </row>
    <row r="195" spans="1:9" s="6" customFormat="1" ht="71.25" outlineLevel="1">
      <c r="A195" s="195">
        <v>8</v>
      </c>
      <c r="B195" s="228" t="s">
        <v>673</v>
      </c>
      <c r="C195" s="196"/>
      <c r="D195" s="195"/>
      <c r="E195" s="193"/>
      <c r="F195" s="194"/>
      <c r="G195" s="115">
        <v>0</v>
      </c>
      <c r="H195" s="197">
        <v>0</v>
      </c>
      <c r="I195" s="120">
        <v>0</v>
      </c>
    </row>
    <row r="196" spans="1:9" s="6" customFormat="1" outlineLevel="1">
      <c r="A196" s="195" t="s">
        <v>28</v>
      </c>
      <c r="B196" s="228" t="s">
        <v>123</v>
      </c>
      <c r="C196" s="196"/>
      <c r="D196" s="195" t="s">
        <v>43</v>
      </c>
      <c r="E196" s="193">
        <v>0</v>
      </c>
      <c r="F196" s="194">
        <v>36.981999999999999</v>
      </c>
      <c r="G196" s="115">
        <v>36.981999999999999</v>
      </c>
      <c r="H196" s="197">
        <v>6156.2950000000001</v>
      </c>
      <c r="I196" s="120">
        <v>227672.10169000001</v>
      </c>
    </row>
    <row r="197" spans="1:9" s="6" customFormat="1" outlineLevel="1">
      <c r="A197" s="195" t="s">
        <v>30</v>
      </c>
      <c r="B197" s="228" t="s">
        <v>124</v>
      </c>
      <c r="C197" s="196"/>
      <c r="D197" s="195" t="s">
        <v>43</v>
      </c>
      <c r="E197" s="193">
        <v>0</v>
      </c>
      <c r="F197" s="194">
        <v>74.8</v>
      </c>
      <c r="G197" s="115">
        <v>74.8</v>
      </c>
      <c r="H197" s="197">
        <v>5024.3500000000004</v>
      </c>
      <c r="I197" s="120">
        <v>375821.38</v>
      </c>
    </row>
    <row r="198" spans="1:9" s="6" customFormat="1" outlineLevel="1">
      <c r="A198" s="195" t="s">
        <v>105</v>
      </c>
      <c r="B198" s="228" t="s">
        <v>125</v>
      </c>
      <c r="C198" s="196"/>
      <c r="D198" s="195" t="s">
        <v>43</v>
      </c>
      <c r="E198" s="193">
        <v>0</v>
      </c>
      <c r="F198" s="194">
        <v>45.21</v>
      </c>
      <c r="G198" s="115">
        <v>45.21</v>
      </c>
      <c r="H198" s="197">
        <v>4164.1499999999996</v>
      </c>
      <c r="I198" s="120">
        <v>188261.22149999999</v>
      </c>
    </row>
    <row r="199" spans="1:9" s="6" customFormat="1" outlineLevel="1">
      <c r="A199" s="195"/>
      <c r="B199" s="228"/>
      <c r="C199" s="196"/>
      <c r="D199" s="195"/>
      <c r="E199" s="193"/>
      <c r="F199" s="194"/>
      <c r="G199" s="115"/>
      <c r="H199" s="197"/>
      <c r="I199" s="120"/>
    </row>
    <row r="200" spans="1:9" outlineLevel="1">
      <c r="A200" s="195"/>
      <c r="B200" s="228"/>
      <c r="C200" s="196"/>
      <c r="D200" s="195"/>
      <c r="E200" s="193"/>
      <c r="F200" s="194"/>
      <c r="G200" s="115"/>
      <c r="H200" s="197"/>
      <c r="I200" s="120">
        <v>0</v>
      </c>
    </row>
    <row r="201" spans="1:9" s="41" customFormat="1" outlineLevel="1">
      <c r="A201" s="12"/>
      <c r="B201" s="16" t="s">
        <v>126</v>
      </c>
      <c r="C201" s="37"/>
      <c r="D201" s="112"/>
      <c r="E201" s="113"/>
      <c r="F201" s="114"/>
      <c r="G201" s="115"/>
      <c r="H201" s="116"/>
      <c r="I201" s="120">
        <v>2414856.9435649998</v>
      </c>
    </row>
    <row r="202" spans="1:9" s="41" customFormat="1" outlineLevel="1">
      <c r="A202" s="12"/>
      <c r="B202" s="16"/>
      <c r="C202" s="37"/>
      <c r="D202" s="12"/>
      <c r="E202" s="193"/>
      <c r="F202" s="194"/>
      <c r="G202" s="115"/>
      <c r="H202" s="197"/>
      <c r="I202" s="120"/>
    </row>
    <row r="203" spans="1:9" s="6" customFormat="1" outlineLevel="1">
      <c r="A203" s="2">
        <v>7</v>
      </c>
      <c r="B203" s="108" t="s">
        <v>127</v>
      </c>
      <c r="C203" s="3"/>
      <c r="D203" s="2"/>
      <c r="E203" s="118"/>
      <c r="F203" s="119"/>
      <c r="G203" s="115"/>
      <c r="H203" s="90"/>
      <c r="I203" s="120"/>
    </row>
    <row r="204" spans="1:9" s="221" customFormat="1" outlineLevel="1">
      <c r="A204" s="218"/>
      <c r="B204" s="223"/>
      <c r="C204" s="219"/>
      <c r="D204" s="220"/>
      <c r="E204" s="133"/>
      <c r="F204" s="134"/>
      <c r="G204" s="78"/>
      <c r="H204" s="80"/>
      <c r="I204" s="152"/>
    </row>
    <row r="205" spans="1:9" s="6" customFormat="1" ht="99.75" outlineLevel="1">
      <c r="A205" s="2">
        <v>1</v>
      </c>
      <c r="B205" s="108" t="s">
        <v>128</v>
      </c>
      <c r="C205" s="3"/>
      <c r="D205" s="2"/>
      <c r="E205" s="118"/>
      <c r="F205" s="119"/>
      <c r="G205" s="115"/>
      <c r="H205" s="90"/>
      <c r="I205" s="120"/>
    </row>
    <row r="206" spans="1:9" s="221" customFormat="1" outlineLevel="1">
      <c r="A206" s="218" t="s">
        <v>37</v>
      </c>
      <c r="B206" s="223" t="s">
        <v>674</v>
      </c>
      <c r="C206" s="219" t="s">
        <v>129</v>
      </c>
      <c r="D206" s="220" t="s">
        <v>32</v>
      </c>
      <c r="E206" s="133">
        <v>0</v>
      </c>
      <c r="F206" s="134">
        <v>300</v>
      </c>
      <c r="G206" s="78">
        <v>300</v>
      </c>
      <c r="H206" s="80">
        <v>2248.25</v>
      </c>
      <c r="I206" s="152">
        <v>674475</v>
      </c>
    </row>
    <row r="207" spans="1:9" s="6" customFormat="1" outlineLevel="1">
      <c r="A207" s="2" t="s">
        <v>40</v>
      </c>
      <c r="B207" s="108" t="s">
        <v>675</v>
      </c>
      <c r="C207" s="3" t="s">
        <v>129</v>
      </c>
      <c r="D207" s="2" t="s">
        <v>32</v>
      </c>
      <c r="E207" s="118">
        <v>0</v>
      </c>
      <c r="F207" s="119">
        <v>150</v>
      </c>
      <c r="G207" s="115">
        <v>150</v>
      </c>
      <c r="H207" s="90">
        <v>1798.6</v>
      </c>
      <c r="I207" s="120">
        <v>269790</v>
      </c>
    </row>
    <row r="208" spans="1:9" s="221" customFormat="1" outlineLevel="1">
      <c r="A208" s="218"/>
      <c r="B208" s="223"/>
      <c r="C208" s="219"/>
      <c r="D208" s="220"/>
      <c r="E208" s="133"/>
      <c r="F208" s="134"/>
      <c r="G208" s="78">
        <v>0</v>
      </c>
      <c r="H208" s="80">
        <v>0</v>
      </c>
      <c r="I208" s="152">
        <v>0</v>
      </c>
    </row>
    <row r="209" spans="1:9" s="41" customFormat="1" outlineLevel="1">
      <c r="A209" s="112">
        <v>2</v>
      </c>
      <c r="B209" s="229" t="s">
        <v>676</v>
      </c>
      <c r="C209" s="117"/>
      <c r="D209" s="112" t="s">
        <v>32</v>
      </c>
      <c r="E209" s="193">
        <v>404.61700000000002</v>
      </c>
      <c r="F209" s="194">
        <v>1230.7969000000001</v>
      </c>
      <c r="G209" s="115">
        <v>1635.4139</v>
      </c>
      <c r="H209" s="116">
        <v>322.57499999999999</v>
      </c>
      <c r="I209" s="120">
        <v>527543.63879250002</v>
      </c>
    </row>
    <row r="210" spans="1:9" s="6" customFormat="1" outlineLevel="1">
      <c r="A210" s="2"/>
      <c r="B210" s="108"/>
      <c r="C210" s="3"/>
      <c r="D210" s="13"/>
      <c r="E210" s="133"/>
      <c r="F210" s="134"/>
      <c r="G210" s="78">
        <v>0</v>
      </c>
      <c r="H210" s="80">
        <v>0</v>
      </c>
      <c r="I210" s="152">
        <v>0</v>
      </c>
    </row>
    <row r="211" spans="1:9" s="6" customFormat="1" ht="42.75" outlineLevel="1">
      <c r="A211" s="2">
        <v>3</v>
      </c>
      <c r="B211" s="108" t="s">
        <v>677</v>
      </c>
      <c r="C211" s="3"/>
      <c r="D211" s="2" t="s">
        <v>32</v>
      </c>
      <c r="E211" s="118">
        <v>0</v>
      </c>
      <c r="F211" s="119">
        <v>289.69600000000003</v>
      </c>
      <c r="G211" s="115">
        <v>289.69600000000003</v>
      </c>
      <c r="H211" s="90">
        <v>2365.5500000000002</v>
      </c>
      <c r="I211" s="121">
        <v>685290.37280000013</v>
      </c>
    </row>
    <row r="212" spans="1:9" s="221" customFormat="1" outlineLevel="1">
      <c r="A212" s="218"/>
      <c r="B212" s="223"/>
      <c r="C212" s="219"/>
      <c r="D212" s="220"/>
      <c r="E212" s="133"/>
      <c r="F212" s="134"/>
      <c r="G212" s="78">
        <v>0</v>
      </c>
      <c r="H212" s="80">
        <v>0</v>
      </c>
      <c r="I212" s="152">
        <v>0</v>
      </c>
    </row>
    <row r="213" spans="1:9" s="6" customFormat="1" ht="71.25" outlineLevel="1">
      <c r="A213" s="2">
        <v>1</v>
      </c>
      <c r="B213" s="108" t="s">
        <v>130</v>
      </c>
      <c r="C213" s="3"/>
      <c r="D213" s="2" t="s">
        <v>26</v>
      </c>
      <c r="E213" s="118">
        <v>8</v>
      </c>
      <c r="F213" s="119">
        <v>50</v>
      </c>
      <c r="G213" s="115">
        <v>58</v>
      </c>
      <c r="H213" s="90">
        <v>2477.9625000000001</v>
      </c>
      <c r="I213" s="121">
        <v>143721.82500000001</v>
      </c>
    </row>
    <row r="214" spans="1:9" s="221" customFormat="1" outlineLevel="1">
      <c r="A214" s="218"/>
      <c r="B214" s="223"/>
      <c r="C214" s="219"/>
      <c r="D214" s="220"/>
      <c r="E214" s="133"/>
      <c r="F214" s="134"/>
      <c r="G214" s="78"/>
      <c r="H214" s="80"/>
      <c r="I214" s="152">
        <v>0</v>
      </c>
    </row>
    <row r="215" spans="1:9" s="6" customFormat="1" outlineLevel="1">
      <c r="A215" s="2"/>
      <c r="B215" s="108" t="s">
        <v>131</v>
      </c>
      <c r="C215" s="3"/>
      <c r="D215" s="2"/>
      <c r="E215" s="118"/>
      <c r="F215" s="119"/>
      <c r="G215" s="115"/>
      <c r="H215" s="90"/>
      <c r="I215" s="121">
        <v>2300820.8365925001</v>
      </c>
    </row>
    <row r="216" spans="1:9" s="6" customFormat="1" outlineLevel="1">
      <c r="A216" s="2"/>
      <c r="B216" s="108"/>
      <c r="C216" s="3"/>
      <c r="D216" s="13"/>
      <c r="E216" s="133"/>
      <c r="F216" s="134"/>
      <c r="G216" s="78"/>
      <c r="H216" s="80"/>
      <c r="I216" s="152"/>
    </row>
  </sheetData>
  <conditionalFormatting sqref="B28:C29">
    <cfRule type="cellIs" dxfId="19" priority="154" stopIfTrue="1" operator="equal">
      <formula>0</formula>
    </cfRule>
  </conditionalFormatting>
  <conditionalFormatting sqref="E5:F216">
    <cfRule type="cellIs" dxfId="18" priority="148" operator="equal">
      <formula>0</formula>
    </cfRule>
  </conditionalFormatting>
  <dataValidations disablePrompts="1" count="1">
    <dataValidation type="list" allowBlank="1" showInputMessage="1" showErrorMessage="1" sqref="D14:D15">
      <formula1>$J$2:$J$2</formula1>
    </dataValidation>
  </dataValidations>
  <printOptions gridLines="1"/>
  <pageMargins left="0.59055118110236204" right="0.35433070866141703" top="0.39370078740157499" bottom="0.511811023622047" header="0" footer="0.196850393700787"/>
  <pageSetup paperSize="9" scale="61" pageOrder="overThenDown" orientation="landscape"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66"/>
  </sheetPr>
  <dimension ref="A1:Q539"/>
  <sheetViews>
    <sheetView workbookViewId="0">
      <selection activeCell="Q17" sqref="Q17"/>
    </sheetView>
  </sheetViews>
  <sheetFormatPr defaultColWidth="9.140625" defaultRowHeight="14.25" customHeight="1"/>
  <cols>
    <col min="1" max="1" width="6.7109375" style="43" customWidth="1"/>
    <col min="2" max="2" width="46.28515625" style="44" customWidth="1"/>
    <col min="3" max="3" width="5.7109375" style="45" customWidth="1"/>
    <col min="4" max="4" width="6.42578125" style="46" customWidth="1"/>
    <col min="5" max="5" width="7.7109375" style="47" customWidth="1"/>
    <col min="6" max="6" width="5.5703125" style="46" customWidth="1"/>
    <col min="7" max="7" width="6" style="46" customWidth="1"/>
    <col min="8" max="8" width="10.140625" style="46" customWidth="1"/>
    <col min="9" max="9" width="9.28515625" style="48" customWidth="1"/>
    <col min="10" max="10" width="14" style="49" customWidth="1"/>
    <col min="11" max="11" width="24.42578125" style="50" customWidth="1"/>
    <col min="12" max="16" width="9.140625" style="50"/>
    <col min="17" max="17" width="9.42578125" style="50" customWidth="1"/>
    <col min="18" max="16384" width="9.140625" style="50"/>
  </cols>
  <sheetData>
    <row r="1" spans="1:10" ht="14.25" customHeight="1">
      <c r="A1" s="51" t="str">
        <f>'[1] Summary'!A1</f>
        <v>PROJECT : AMD, CIP LOUNGE AT T1, AHEMDABAD AIRPORT</v>
      </c>
      <c r="J1" s="75" t="s">
        <v>142</v>
      </c>
    </row>
    <row r="2" spans="1:10" s="39" customFormat="1" ht="14.25" customHeight="1">
      <c r="A2" s="52" t="s">
        <v>14</v>
      </c>
      <c r="B2" s="53" t="s">
        <v>15</v>
      </c>
      <c r="C2" s="54" t="s">
        <v>143</v>
      </c>
      <c r="D2" s="54" t="s">
        <v>91</v>
      </c>
      <c r="E2" s="55" t="s">
        <v>144</v>
      </c>
      <c r="F2" s="54" t="s">
        <v>145</v>
      </c>
      <c r="G2" s="54" t="s">
        <v>146</v>
      </c>
      <c r="H2" s="54" t="s">
        <v>147</v>
      </c>
      <c r="I2" s="76" t="s">
        <v>148</v>
      </c>
      <c r="J2" s="77">
        <v>0.1</v>
      </c>
    </row>
    <row r="3" spans="1:10" s="40" customFormat="1" ht="14.25" customHeight="1">
      <c r="A3" s="56"/>
      <c r="B3" s="57" t="s">
        <v>149</v>
      </c>
      <c r="C3" s="58"/>
      <c r="D3" s="59"/>
      <c r="E3" s="60"/>
      <c r="F3" s="60"/>
      <c r="G3" s="60"/>
      <c r="H3" s="60"/>
      <c r="I3" s="78"/>
      <c r="J3" s="79"/>
    </row>
    <row r="4" spans="1:10" s="40" customFormat="1" ht="14.25" customHeight="1">
      <c r="A4" s="56"/>
      <c r="B4" s="57" t="s">
        <v>150</v>
      </c>
      <c r="C4" s="58"/>
      <c r="D4" s="59"/>
      <c r="E4" s="60"/>
      <c r="F4" s="60"/>
      <c r="G4" s="60"/>
      <c r="H4" s="60"/>
      <c r="I4" s="80">
        <v>190.3</v>
      </c>
      <c r="J4" s="79"/>
    </row>
    <row r="5" spans="1:10" s="40" customFormat="1" ht="14.25" customHeight="1">
      <c r="A5" s="56"/>
      <c r="B5" s="57" t="s">
        <v>151</v>
      </c>
      <c r="C5" s="58"/>
      <c r="D5" s="59"/>
      <c r="E5" s="60"/>
      <c r="F5" s="60"/>
      <c r="G5" s="60"/>
      <c r="H5" s="60"/>
      <c r="I5" s="78">
        <f>ROUNDUP(I4,0)</f>
        <v>191</v>
      </c>
      <c r="J5" s="79">
        <f>+I5+I5*$J$2</f>
        <v>210.1</v>
      </c>
    </row>
    <row r="6" spans="1:10" s="40" customFormat="1" ht="14.25" customHeight="1">
      <c r="A6" s="56"/>
      <c r="B6" s="57"/>
      <c r="C6" s="58"/>
      <c r="D6" s="59"/>
      <c r="E6" s="60"/>
      <c r="F6" s="60"/>
      <c r="G6" s="60"/>
      <c r="H6" s="60"/>
      <c r="I6" s="78"/>
      <c r="J6" s="81"/>
    </row>
    <row r="7" spans="1:10" s="40" customFormat="1" ht="14.25" customHeight="1">
      <c r="A7" s="62">
        <v>1</v>
      </c>
      <c r="B7" s="11" t="s">
        <v>24</v>
      </c>
      <c r="C7" s="8"/>
      <c r="D7" s="59"/>
      <c r="E7" s="60"/>
      <c r="F7" s="60"/>
      <c r="G7" s="60"/>
      <c r="H7" s="60"/>
      <c r="I7" s="78"/>
      <c r="J7" s="81"/>
    </row>
    <row r="8" spans="1:10" s="40" customFormat="1" ht="14.25" customHeight="1">
      <c r="A8" s="63">
        <f>+A7+0.01</f>
        <v>1.01</v>
      </c>
      <c r="B8" s="3" t="s">
        <v>152</v>
      </c>
      <c r="C8" s="8" t="s">
        <v>153</v>
      </c>
      <c r="D8" s="59"/>
      <c r="E8" s="60"/>
      <c r="F8" s="60"/>
      <c r="G8" s="60"/>
      <c r="H8" s="60"/>
      <c r="I8" s="82">
        <f>PRODUCT(D8:H8)</f>
        <v>0</v>
      </c>
      <c r="J8" s="79">
        <f>+I8+I8*$J$2</f>
        <v>0</v>
      </c>
    </row>
    <row r="9" spans="1:10" s="40" customFormat="1" ht="14.25" customHeight="1">
      <c r="A9" s="63"/>
      <c r="B9" s="3"/>
      <c r="C9" s="8"/>
      <c r="D9" s="59"/>
      <c r="E9" s="60"/>
      <c r="F9" s="60"/>
      <c r="G9" s="60"/>
      <c r="H9" s="60"/>
      <c r="I9" s="83"/>
      <c r="J9" s="81"/>
    </row>
    <row r="10" spans="1:10" s="40" customFormat="1" ht="14.25" customHeight="1">
      <c r="A10" s="63">
        <f>+A8+0.01</f>
        <v>1.02</v>
      </c>
      <c r="B10" s="3" t="s">
        <v>154</v>
      </c>
      <c r="C10" s="8" t="s">
        <v>43</v>
      </c>
      <c r="D10" s="59">
        <v>1</v>
      </c>
      <c r="E10" s="60">
        <v>15</v>
      </c>
      <c r="F10" s="60"/>
      <c r="G10" s="60">
        <v>5</v>
      </c>
      <c r="H10" s="60"/>
      <c r="I10" s="82">
        <f>PRODUCT(D10:H10)</f>
        <v>75</v>
      </c>
      <c r="J10" s="79">
        <f>+I10+I10*$J$2</f>
        <v>82.5</v>
      </c>
    </row>
    <row r="11" spans="1:10" s="40" customFormat="1" ht="14.25" customHeight="1">
      <c r="A11" s="56"/>
      <c r="B11" s="57"/>
      <c r="C11" s="58"/>
      <c r="D11" s="59"/>
      <c r="E11" s="60"/>
      <c r="F11" s="60"/>
      <c r="G11" s="60"/>
      <c r="H11" s="60"/>
      <c r="I11" s="78"/>
      <c r="J11" s="81"/>
    </row>
    <row r="12" spans="1:10" s="40" customFormat="1" ht="14.25" customHeight="1">
      <c r="A12" s="56"/>
      <c r="B12" s="57"/>
      <c r="C12" s="58"/>
      <c r="D12" s="59"/>
      <c r="E12" s="60"/>
      <c r="F12" s="60"/>
      <c r="G12" s="60"/>
      <c r="H12" s="60"/>
      <c r="I12" s="78"/>
      <c r="J12" s="81"/>
    </row>
    <row r="13" spans="1:10" s="40" customFormat="1" ht="14.25" customHeight="1">
      <c r="A13" s="64">
        <v>2</v>
      </c>
      <c r="B13" s="57" t="s">
        <v>11</v>
      </c>
      <c r="C13" s="58"/>
      <c r="D13" s="59"/>
      <c r="E13" s="60"/>
      <c r="F13" s="60"/>
      <c r="G13" s="60"/>
      <c r="H13" s="60"/>
      <c r="I13" s="80"/>
      <c r="J13" s="81"/>
    </row>
    <row r="14" spans="1:10" s="40" customFormat="1" ht="14.25" customHeight="1">
      <c r="A14" s="56">
        <f>+A13+0.01</f>
        <v>2.0099999999999998</v>
      </c>
      <c r="B14" s="57" t="s">
        <v>155</v>
      </c>
      <c r="C14" s="65"/>
      <c r="D14" s="66"/>
      <c r="E14" s="67"/>
      <c r="F14" s="68"/>
      <c r="G14" s="68"/>
      <c r="H14" s="68"/>
      <c r="I14" s="83"/>
      <c r="J14" s="81"/>
    </row>
    <row r="15" spans="1:10" s="40" customFormat="1" ht="14.25" customHeight="1">
      <c r="A15" s="56"/>
      <c r="B15" s="71" t="s">
        <v>156</v>
      </c>
      <c r="C15" s="65" t="s">
        <v>43</v>
      </c>
      <c r="D15" s="66">
        <v>1</v>
      </c>
      <c r="E15" s="70">
        <f>25.7+6.6+3.245</f>
        <v>35.544999999999995</v>
      </c>
      <c r="F15" s="68"/>
      <c r="G15" s="68">
        <v>4</v>
      </c>
      <c r="H15" s="68"/>
      <c r="I15" s="83">
        <f>PRODUCT(D15:H15)</f>
        <v>142.17999999999998</v>
      </c>
      <c r="J15" s="81"/>
    </row>
    <row r="16" spans="1:10" s="40" customFormat="1" ht="14.25" customHeight="1">
      <c r="A16" s="56"/>
      <c r="B16" s="71" t="s">
        <v>157</v>
      </c>
      <c r="C16" s="65" t="s">
        <v>43</v>
      </c>
      <c r="D16" s="66">
        <v>-3</v>
      </c>
      <c r="E16" s="70">
        <v>1</v>
      </c>
      <c r="F16" s="68"/>
      <c r="G16" s="68">
        <v>2.4</v>
      </c>
      <c r="H16" s="68"/>
      <c r="I16" s="83">
        <f t="shared" ref="I16:I28" si="0">PRODUCT(D16:H16)</f>
        <v>-7.1999999999999993</v>
      </c>
      <c r="J16" s="81"/>
    </row>
    <row r="17" spans="1:10" s="40" customFormat="1" ht="14.25" customHeight="1">
      <c r="A17" s="56"/>
      <c r="B17" s="71" t="s">
        <v>157</v>
      </c>
      <c r="C17" s="65" t="s">
        <v>43</v>
      </c>
      <c r="D17" s="66">
        <v>-1</v>
      </c>
      <c r="E17" s="70">
        <v>1.7</v>
      </c>
      <c r="F17" s="68"/>
      <c r="G17" s="68">
        <v>2.4</v>
      </c>
      <c r="H17" s="68"/>
      <c r="I17" s="83">
        <f t="shared" si="0"/>
        <v>-4.08</v>
      </c>
      <c r="J17" s="81"/>
    </row>
    <row r="18" spans="1:10" s="40" customFormat="1" ht="14.25" customHeight="1">
      <c r="A18" s="56"/>
      <c r="B18" s="71" t="s">
        <v>158</v>
      </c>
      <c r="C18" s="65" t="s">
        <v>43</v>
      </c>
      <c r="D18" s="66">
        <v>1</v>
      </c>
      <c r="E18" s="70">
        <f>4.9+7.33+2.63+1.33+4.8+2.835+2.7+0.78+2.27+1.45+2.06+2.7+7.329+4.5+2.279+4.6+0.8+0.8</f>
        <v>56.092999999999996</v>
      </c>
      <c r="F18" s="68"/>
      <c r="G18" s="68">
        <v>4</v>
      </c>
      <c r="H18" s="68"/>
      <c r="I18" s="83">
        <f t="shared" si="0"/>
        <v>224.37199999999999</v>
      </c>
      <c r="J18" s="81"/>
    </row>
    <row r="19" spans="1:10" s="40" customFormat="1" ht="14.25" customHeight="1">
      <c r="A19" s="56"/>
      <c r="B19" s="71" t="s">
        <v>157</v>
      </c>
      <c r="C19" s="65" t="s">
        <v>43</v>
      </c>
      <c r="D19" s="66">
        <v>-4</v>
      </c>
      <c r="E19" s="70">
        <v>1</v>
      </c>
      <c r="F19" s="68"/>
      <c r="G19" s="68">
        <v>2.4</v>
      </c>
      <c r="H19" s="68"/>
      <c r="I19" s="83">
        <f t="shared" si="0"/>
        <v>-9.6</v>
      </c>
      <c r="J19" s="81"/>
    </row>
    <row r="20" spans="1:10" s="40" customFormat="1" ht="14.25" customHeight="1">
      <c r="A20" s="56"/>
      <c r="B20" s="71" t="s">
        <v>157</v>
      </c>
      <c r="C20" s="65" t="s">
        <v>43</v>
      </c>
      <c r="D20" s="66">
        <v>-4</v>
      </c>
      <c r="E20" s="70">
        <v>0.75</v>
      </c>
      <c r="F20" s="68"/>
      <c r="G20" s="68">
        <v>2.4</v>
      </c>
      <c r="H20" s="68"/>
      <c r="I20" s="83">
        <f t="shared" ref="I20" si="1">PRODUCT(D20:H20)</f>
        <v>-7.1999999999999993</v>
      </c>
      <c r="J20" s="81"/>
    </row>
    <row r="21" spans="1:10" s="40" customFormat="1" ht="14.25" customHeight="1">
      <c r="A21" s="56"/>
      <c r="B21" s="71" t="s">
        <v>159</v>
      </c>
      <c r="C21" s="65" t="s">
        <v>43</v>
      </c>
      <c r="D21" s="66">
        <v>-1</v>
      </c>
      <c r="E21" s="70">
        <f>1.6+1.9</f>
        <v>3.5</v>
      </c>
      <c r="F21" s="68"/>
      <c r="G21" s="68">
        <v>2.4</v>
      </c>
      <c r="H21" s="68"/>
      <c r="I21" s="83">
        <f t="shared" si="0"/>
        <v>-8.4</v>
      </c>
      <c r="J21" s="81"/>
    </row>
    <row r="22" spans="1:10" s="40" customFormat="1" ht="14.25" customHeight="1">
      <c r="A22" s="56"/>
      <c r="B22" s="69" t="s">
        <v>160</v>
      </c>
      <c r="C22" s="65"/>
      <c r="D22" s="66"/>
      <c r="E22" s="70"/>
      <c r="F22" s="68"/>
      <c r="G22" s="68"/>
      <c r="H22" s="68"/>
      <c r="I22" s="83"/>
      <c r="J22" s="81"/>
    </row>
    <row r="23" spans="1:10" s="40" customFormat="1" ht="14.25" customHeight="1">
      <c r="A23" s="56"/>
      <c r="B23" s="71" t="s">
        <v>161</v>
      </c>
      <c r="C23" s="65" t="s">
        <v>43</v>
      </c>
      <c r="D23" s="66">
        <v>1</v>
      </c>
      <c r="E23" s="70">
        <f>4.2+4.2+3.5+3.5+0.8</f>
        <v>16.2</v>
      </c>
      <c r="F23" s="68"/>
      <c r="G23" s="68">
        <v>4</v>
      </c>
      <c r="H23" s="68"/>
      <c r="I23" s="83">
        <f t="shared" si="0"/>
        <v>64.8</v>
      </c>
      <c r="J23" s="81"/>
    </row>
    <row r="24" spans="1:10" s="40" customFormat="1" ht="14.25" customHeight="1">
      <c r="A24" s="56"/>
      <c r="B24" s="71" t="s">
        <v>162</v>
      </c>
      <c r="C24" s="65" t="s">
        <v>43</v>
      </c>
      <c r="D24" s="66">
        <v>1</v>
      </c>
      <c r="E24" s="70">
        <f>5.1+5.1+2.4+1.51+1.31+0.6+0.8</f>
        <v>16.82</v>
      </c>
      <c r="F24" s="68"/>
      <c r="G24" s="68">
        <v>4</v>
      </c>
      <c r="H24" s="68"/>
      <c r="I24" s="83">
        <f t="shared" si="0"/>
        <v>67.28</v>
      </c>
      <c r="J24" s="81"/>
    </row>
    <row r="25" spans="1:10" s="40" customFormat="1" ht="14.25" customHeight="1">
      <c r="A25" s="56"/>
      <c r="B25" s="71" t="s">
        <v>157</v>
      </c>
      <c r="C25" s="65" t="s">
        <v>43</v>
      </c>
      <c r="D25" s="66">
        <v>-3</v>
      </c>
      <c r="E25" s="70">
        <v>1</v>
      </c>
      <c r="F25" s="68"/>
      <c r="G25" s="68">
        <v>2.4</v>
      </c>
      <c r="H25" s="68"/>
      <c r="I25" s="83">
        <f t="shared" si="0"/>
        <v>-7.1999999999999993</v>
      </c>
      <c r="J25" s="81"/>
    </row>
    <row r="26" spans="1:10" s="40" customFormat="1" ht="14.25" customHeight="1">
      <c r="A26" s="56"/>
      <c r="B26" s="71" t="s">
        <v>163</v>
      </c>
      <c r="C26" s="65" t="s">
        <v>43</v>
      </c>
      <c r="D26" s="66">
        <v>-1</v>
      </c>
      <c r="E26" s="70">
        <v>2.1</v>
      </c>
      <c r="F26" s="68"/>
      <c r="G26" s="68">
        <v>0.9</v>
      </c>
      <c r="H26" s="68"/>
      <c r="I26" s="83">
        <f t="shared" si="0"/>
        <v>-1.8900000000000001</v>
      </c>
      <c r="J26" s="81"/>
    </row>
    <row r="27" spans="1:10" s="40" customFormat="1" ht="14.25" customHeight="1">
      <c r="A27" s="56"/>
      <c r="B27" s="69" t="s">
        <v>164</v>
      </c>
      <c r="C27" s="65" t="s">
        <v>43</v>
      </c>
      <c r="D27" s="66"/>
      <c r="E27" s="70"/>
      <c r="F27" s="68"/>
      <c r="G27" s="68"/>
      <c r="H27" s="68"/>
      <c r="I27" s="83">
        <f t="shared" si="0"/>
        <v>0</v>
      </c>
      <c r="J27" s="81"/>
    </row>
    <row r="28" spans="1:10" s="40" customFormat="1" ht="14.25" customHeight="1">
      <c r="A28" s="56"/>
      <c r="B28" s="71" t="s">
        <v>165</v>
      </c>
      <c r="C28" s="65" t="s">
        <v>43</v>
      </c>
      <c r="D28" s="66">
        <v>8</v>
      </c>
      <c r="E28" s="70">
        <v>1.5</v>
      </c>
      <c r="F28" s="68"/>
      <c r="G28" s="68">
        <v>1.5</v>
      </c>
      <c r="H28" s="68"/>
      <c r="I28" s="83">
        <f t="shared" si="0"/>
        <v>18</v>
      </c>
      <c r="J28" s="81"/>
    </row>
    <row r="29" spans="1:10" s="40" customFormat="1" ht="14.25" customHeight="1">
      <c r="A29" s="56"/>
      <c r="B29" s="61"/>
      <c r="C29" s="65"/>
      <c r="D29" s="66"/>
      <c r="E29" s="67"/>
      <c r="F29" s="68"/>
      <c r="H29" s="72" t="s">
        <v>148</v>
      </c>
      <c r="I29" s="82">
        <f>SUM(I15:I28)</f>
        <v>471.06199999999995</v>
      </c>
      <c r="J29" s="79">
        <f>+I29+I29*$J$2</f>
        <v>518.16819999999996</v>
      </c>
    </row>
    <row r="30" spans="1:10" s="40" customFormat="1" ht="14.25" customHeight="1">
      <c r="A30" s="56"/>
      <c r="B30" s="61"/>
      <c r="C30" s="65"/>
      <c r="D30" s="66"/>
      <c r="E30" s="67"/>
      <c r="F30" s="68"/>
      <c r="G30" s="68"/>
      <c r="H30" s="68"/>
      <c r="I30" s="82"/>
      <c r="J30" s="81"/>
    </row>
    <row r="31" spans="1:10" s="40" customFormat="1" ht="14.25" customHeight="1">
      <c r="A31" s="56"/>
      <c r="B31" s="61"/>
      <c r="C31" s="65"/>
      <c r="D31" s="66"/>
      <c r="E31" s="67"/>
      <c r="F31" s="68"/>
      <c r="G31" s="68"/>
      <c r="H31" s="68"/>
      <c r="I31" s="82"/>
      <c r="J31" s="81"/>
    </row>
    <row r="32" spans="1:10" s="40" customFormat="1" ht="14.25" customHeight="1">
      <c r="A32" s="56"/>
      <c r="B32" s="61"/>
      <c r="C32" s="65"/>
      <c r="D32" s="66"/>
      <c r="E32" s="67"/>
      <c r="F32" s="68"/>
      <c r="G32" s="68"/>
      <c r="H32" s="68"/>
      <c r="I32" s="82"/>
      <c r="J32" s="81"/>
    </row>
    <row r="33" spans="1:10" s="40" customFormat="1" ht="14.25" customHeight="1">
      <c r="A33" s="56"/>
      <c r="B33" s="61" t="s">
        <v>166</v>
      </c>
      <c r="C33" s="65" t="s">
        <v>153</v>
      </c>
      <c r="D33" s="66"/>
      <c r="E33" s="67"/>
      <c r="F33" s="68"/>
      <c r="G33" s="68"/>
      <c r="H33" s="68"/>
      <c r="I33" s="82"/>
      <c r="J33" s="81"/>
    </row>
    <row r="34" spans="1:10" s="40" customFormat="1" ht="14.25" customHeight="1">
      <c r="A34" s="56"/>
      <c r="B34" s="61"/>
      <c r="C34" s="65"/>
      <c r="D34" s="66"/>
      <c r="E34" s="67"/>
      <c r="F34" s="68"/>
      <c r="H34" s="72" t="s">
        <v>148</v>
      </c>
      <c r="I34" s="82">
        <f>SUM(I33)</f>
        <v>0</v>
      </c>
      <c r="J34" s="79">
        <f>+I34+I34*$J$2</f>
        <v>0</v>
      </c>
    </row>
    <row r="35" spans="1:10" s="40" customFormat="1" ht="14.25" customHeight="1">
      <c r="A35" s="56"/>
      <c r="B35" s="61"/>
      <c r="C35" s="65"/>
      <c r="D35" s="66"/>
      <c r="E35" s="67"/>
      <c r="F35" s="68"/>
      <c r="G35" s="68"/>
      <c r="H35" s="68"/>
      <c r="I35" s="82"/>
      <c r="J35" s="81"/>
    </row>
    <row r="36" spans="1:10" s="40" customFormat="1" ht="14.25" customHeight="1">
      <c r="A36" s="56"/>
      <c r="B36" s="61"/>
      <c r="C36" s="65"/>
      <c r="D36" s="66"/>
      <c r="E36" s="67"/>
      <c r="F36" s="68"/>
      <c r="G36" s="68"/>
      <c r="H36" s="68"/>
      <c r="I36" s="82"/>
      <c r="J36" s="81"/>
    </row>
    <row r="37" spans="1:10" s="40" customFormat="1" ht="14.25" customHeight="1">
      <c r="A37" s="56"/>
      <c r="B37" s="61"/>
      <c r="C37" s="65"/>
      <c r="D37" s="66"/>
      <c r="E37" s="67"/>
      <c r="F37" s="68"/>
      <c r="G37" s="68"/>
      <c r="H37" s="68"/>
      <c r="I37" s="82"/>
      <c r="J37" s="81"/>
    </row>
    <row r="38" spans="1:10" s="40" customFormat="1" ht="14.25" customHeight="1">
      <c r="A38" s="56"/>
      <c r="B38" s="61"/>
      <c r="C38" s="65"/>
      <c r="D38" s="66"/>
      <c r="E38" s="67"/>
      <c r="F38" s="68"/>
      <c r="G38" s="68"/>
      <c r="H38" s="68"/>
      <c r="I38" s="82"/>
      <c r="J38" s="81"/>
    </row>
    <row r="39" spans="1:10" s="40" customFormat="1" ht="14.25" customHeight="1">
      <c r="A39" s="56">
        <f>+A14+0.01</f>
        <v>2.0199999999999996</v>
      </c>
      <c r="B39" s="57" t="s">
        <v>167</v>
      </c>
      <c r="C39" s="65"/>
      <c r="D39" s="66"/>
      <c r="E39" s="67"/>
      <c r="F39" s="68"/>
      <c r="G39" s="68"/>
      <c r="H39" s="68"/>
      <c r="I39" s="83"/>
      <c r="J39" s="81"/>
    </row>
    <row r="40" spans="1:10" s="40" customFormat="1" ht="14.25" customHeight="1">
      <c r="A40" s="56"/>
      <c r="B40" s="61" t="s">
        <v>168</v>
      </c>
      <c r="C40" s="65"/>
      <c r="D40" s="66"/>
      <c r="E40" s="67"/>
      <c r="F40" s="68"/>
      <c r="G40" s="68"/>
      <c r="H40" s="68"/>
      <c r="I40" s="83"/>
      <c r="J40" s="81"/>
    </row>
    <row r="41" spans="1:10" s="40" customFormat="1" ht="14.25" customHeight="1">
      <c r="A41" s="56"/>
      <c r="B41" s="61" t="s">
        <v>169</v>
      </c>
      <c r="C41" s="65"/>
      <c r="D41" s="66"/>
      <c r="E41" s="67"/>
      <c r="F41" s="68"/>
      <c r="G41" s="68"/>
      <c r="H41" s="68"/>
      <c r="I41" s="83"/>
      <c r="J41" s="81"/>
    </row>
    <row r="42" spans="1:10" s="40" customFormat="1" ht="14.25" customHeight="1">
      <c r="A42" s="56"/>
      <c r="B42" s="61" t="s">
        <v>170</v>
      </c>
      <c r="C42" s="65" t="s">
        <v>48</v>
      </c>
      <c r="D42" s="66"/>
      <c r="E42" s="67"/>
      <c r="F42" s="68"/>
      <c r="G42" s="68"/>
      <c r="H42" s="68"/>
      <c r="I42" s="83">
        <f t="shared" ref="I42" si="2">PRODUCT(D42:H42)</f>
        <v>0</v>
      </c>
      <c r="J42" s="81"/>
    </row>
    <row r="43" spans="1:10" s="40" customFormat="1" ht="14.25" customHeight="1">
      <c r="A43" s="56"/>
      <c r="B43" s="61"/>
      <c r="C43" s="65"/>
      <c r="D43" s="66"/>
      <c r="E43" s="67"/>
      <c r="F43" s="68"/>
      <c r="H43" s="72" t="s">
        <v>148</v>
      </c>
      <c r="I43" s="82">
        <f>SUM(I42:I42)</f>
        <v>0</v>
      </c>
      <c r="J43" s="79">
        <f>+I43+I43*$J$2</f>
        <v>0</v>
      </c>
    </row>
    <row r="44" spans="1:10" s="40" customFormat="1" ht="14.25" customHeight="1">
      <c r="A44" s="56"/>
      <c r="B44" s="61"/>
      <c r="C44" s="65"/>
      <c r="D44" s="66"/>
      <c r="E44" s="67"/>
      <c r="F44" s="68"/>
      <c r="G44" s="68"/>
      <c r="H44" s="68"/>
      <c r="I44" s="83"/>
      <c r="J44" s="81"/>
    </row>
    <row r="45" spans="1:10" s="40" customFormat="1" ht="14.25" customHeight="1">
      <c r="A45" s="56">
        <f>+A39+0.01</f>
        <v>2.0299999999999994</v>
      </c>
      <c r="B45" s="57" t="s">
        <v>171</v>
      </c>
      <c r="C45" s="58"/>
      <c r="D45" s="66"/>
      <c r="E45" s="67"/>
      <c r="F45" s="68"/>
      <c r="G45" s="68"/>
      <c r="H45" s="68"/>
      <c r="I45" s="83"/>
      <c r="J45" s="81"/>
    </row>
    <row r="46" spans="1:10" s="40" customFormat="1" ht="14.25" customHeight="1">
      <c r="A46" s="56"/>
      <c r="B46" s="61" t="s">
        <v>172</v>
      </c>
      <c r="C46" s="65"/>
      <c r="D46" s="66"/>
      <c r="E46" s="67"/>
      <c r="F46" s="68"/>
      <c r="G46" s="68"/>
      <c r="H46" s="68"/>
      <c r="I46" s="83"/>
      <c r="J46" s="81"/>
    </row>
    <row r="47" spans="1:10" s="40" customFormat="1" ht="14.25" customHeight="1">
      <c r="A47" s="56"/>
      <c r="B47" s="71" t="s">
        <v>173</v>
      </c>
      <c r="C47" s="65" t="s">
        <v>43</v>
      </c>
      <c r="D47" s="73">
        <v>3</v>
      </c>
      <c r="E47" s="73">
        <f>E15+E18</f>
        <v>91.637999999999991</v>
      </c>
      <c r="F47" s="68"/>
      <c r="G47" s="68"/>
      <c r="H47" s="68"/>
      <c r="I47" s="83">
        <f t="shared" ref="I47:I51" si="3">PRODUCT(D47:H47)</f>
        <v>274.91399999999999</v>
      </c>
      <c r="J47" s="81"/>
    </row>
    <row r="48" spans="1:10" s="40" customFormat="1" ht="14.25" customHeight="1">
      <c r="A48" s="56"/>
      <c r="B48" s="71" t="s">
        <v>174</v>
      </c>
      <c r="C48" s="65" t="s">
        <v>43</v>
      </c>
      <c r="D48" s="74">
        <v>3</v>
      </c>
      <c r="E48" s="74">
        <f>E23+E24</f>
        <v>33.019999999999996</v>
      </c>
      <c r="F48" s="68"/>
      <c r="G48" s="68"/>
      <c r="H48" s="68"/>
      <c r="I48" s="83">
        <f t="shared" si="3"/>
        <v>99.059999999999988</v>
      </c>
      <c r="J48" s="81"/>
    </row>
    <row r="49" spans="1:10" s="40" customFormat="1" ht="14.25" customHeight="1">
      <c r="A49" s="56"/>
      <c r="B49" s="71"/>
      <c r="C49" s="65" t="s">
        <v>43</v>
      </c>
      <c r="D49" s="73"/>
      <c r="E49" s="73"/>
      <c r="F49" s="68"/>
      <c r="G49" s="68"/>
      <c r="H49" s="68"/>
      <c r="I49" s="83">
        <f t="shared" si="3"/>
        <v>0</v>
      </c>
      <c r="J49" s="81"/>
    </row>
    <row r="50" spans="1:10" s="40" customFormat="1" ht="14.25" customHeight="1">
      <c r="A50" s="56"/>
      <c r="B50" s="71"/>
      <c r="C50" s="65" t="s">
        <v>43</v>
      </c>
      <c r="D50" s="66"/>
      <c r="E50" s="70"/>
      <c r="F50" s="68"/>
      <c r="G50" s="68"/>
      <c r="H50" s="68"/>
      <c r="I50" s="83">
        <f t="shared" si="3"/>
        <v>0</v>
      </c>
      <c r="J50" s="81"/>
    </row>
    <row r="51" spans="1:10" s="40" customFormat="1" ht="14.25" customHeight="1">
      <c r="A51" s="56"/>
      <c r="B51" s="71"/>
      <c r="C51" s="65" t="s">
        <v>43</v>
      </c>
      <c r="D51" s="66"/>
      <c r="E51" s="70"/>
      <c r="F51" s="68"/>
      <c r="G51" s="68"/>
      <c r="H51" s="68"/>
      <c r="I51" s="83">
        <f t="shared" si="3"/>
        <v>0</v>
      </c>
      <c r="J51" s="81"/>
    </row>
    <row r="52" spans="1:10" s="40" customFormat="1" ht="14.25" customHeight="1">
      <c r="A52" s="56"/>
      <c r="B52" s="61"/>
      <c r="C52" s="65"/>
      <c r="D52" s="66"/>
      <c r="E52" s="67"/>
      <c r="F52" s="68"/>
      <c r="G52" s="68"/>
      <c r="H52" s="72" t="s">
        <v>148</v>
      </c>
      <c r="I52" s="82">
        <f>SUM(I47:I51)</f>
        <v>373.97399999999999</v>
      </c>
      <c r="J52" s="79">
        <f>+I52+I52*$J$2</f>
        <v>411.37139999999999</v>
      </c>
    </row>
    <row r="53" spans="1:10" s="40" customFormat="1" ht="14.25" customHeight="1">
      <c r="A53" s="56"/>
      <c r="B53" s="61"/>
      <c r="C53" s="65"/>
      <c r="D53" s="66"/>
      <c r="E53" s="67"/>
      <c r="F53" s="68"/>
      <c r="G53" s="68"/>
      <c r="H53" s="68"/>
      <c r="I53" s="83"/>
      <c r="J53" s="81"/>
    </row>
    <row r="54" spans="1:10" s="40" customFormat="1" ht="14.25" customHeight="1">
      <c r="A54" s="56">
        <f>+A45+0.01</f>
        <v>2.0399999999999991</v>
      </c>
      <c r="B54" s="57" t="s">
        <v>175</v>
      </c>
      <c r="C54" s="65"/>
      <c r="D54" s="66"/>
      <c r="E54" s="67"/>
      <c r="F54" s="68"/>
      <c r="G54" s="68"/>
      <c r="H54" s="68"/>
      <c r="I54" s="83"/>
      <c r="J54" s="81"/>
    </row>
    <row r="55" spans="1:10" s="40" customFormat="1" ht="14.25" customHeight="1">
      <c r="A55" s="56"/>
      <c r="B55" s="61"/>
      <c r="C55" s="65"/>
      <c r="D55" s="66"/>
      <c r="E55" s="67"/>
      <c r="F55" s="68"/>
      <c r="G55" s="68"/>
      <c r="H55" s="68"/>
      <c r="I55" s="83"/>
      <c r="J55" s="81"/>
    </row>
    <row r="56" spans="1:10" s="40" customFormat="1" ht="14.25" customHeight="1">
      <c r="A56" s="56"/>
      <c r="B56" s="61" t="s">
        <v>176</v>
      </c>
      <c r="C56" s="65" t="s">
        <v>43</v>
      </c>
      <c r="D56" s="66"/>
      <c r="E56" s="67"/>
      <c r="F56" s="68"/>
      <c r="G56" s="68"/>
      <c r="H56" s="68"/>
      <c r="I56" s="83">
        <f t="shared" ref="I56:I57" si="4">PRODUCT(D56:H56)</f>
        <v>0</v>
      </c>
      <c r="J56" s="81"/>
    </row>
    <row r="57" spans="1:10" s="40" customFormat="1" ht="14.25" customHeight="1">
      <c r="A57" s="56"/>
      <c r="B57" s="61" t="s">
        <v>177</v>
      </c>
      <c r="C57" s="65" t="s">
        <v>43</v>
      </c>
      <c r="D57" s="66"/>
      <c r="E57" s="67"/>
      <c r="F57" s="68"/>
      <c r="G57" s="68"/>
      <c r="H57" s="68"/>
      <c r="I57" s="83">
        <f t="shared" si="4"/>
        <v>0</v>
      </c>
      <c r="J57" s="81"/>
    </row>
    <row r="58" spans="1:10" s="40" customFormat="1" ht="14.25" customHeight="1">
      <c r="A58" s="56"/>
      <c r="B58" s="61"/>
      <c r="C58" s="65"/>
      <c r="D58" s="66"/>
      <c r="E58" s="67"/>
      <c r="F58" s="68"/>
      <c r="G58" s="68"/>
      <c r="H58" s="72" t="s">
        <v>148</v>
      </c>
      <c r="I58" s="82">
        <f>SUM(I56:I57)</f>
        <v>0</v>
      </c>
      <c r="J58" s="79">
        <f>+I58+I58*$J$2</f>
        <v>0</v>
      </c>
    </row>
    <row r="59" spans="1:10" s="40" customFormat="1" ht="14.25" customHeight="1">
      <c r="A59" s="56"/>
      <c r="B59" s="61"/>
      <c r="C59" s="65"/>
      <c r="D59" s="66"/>
      <c r="E59" s="67"/>
      <c r="F59" s="68"/>
      <c r="G59" s="68"/>
      <c r="H59" s="68"/>
      <c r="I59" s="83"/>
      <c r="J59" s="81"/>
    </row>
    <row r="60" spans="1:10" s="40" customFormat="1" ht="14.25" customHeight="1">
      <c r="A60" s="56">
        <f>+A51+0.01</f>
        <v>0.01</v>
      </c>
      <c r="B60" s="57" t="s">
        <v>178</v>
      </c>
      <c r="C60" s="65"/>
      <c r="D60" s="66"/>
      <c r="E60" s="67"/>
      <c r="F60" s="68"/>
      <c r="G60" s="68"/>
      <c r="H60" s="68"/>
      <c r="I60" s="83"/>
      <c r="J60" s="81"/>
    </row>
    <row r="61" spans="1:10" s="40" customFormat="1" ht="14.25" customHeight="1">
      <c r="A61" s="56"/>
      <c r="B61" s="61"/>
      <c r="C61" s="65"/>
      <c r="D61" s="66"/>
      <c r="E61" s="67"/>
      <c r="F61" s="68"/>
      <c r="G61" s="68"/>
      <c r="H61" s="68"/>
      <c r="I61" s="83"/>
      <c r="J61" s="81"/>
    </row>
    <row r="62" spans="1:10" s="40" customFormat="1" ht="14.25" customHeight="1">
      <c r="A62" s="56"/>
      <c r="B62" s="61" t="s">
        <v>179</v>
      </c>
      <c r="C62" s="65" t="s">
        <v>48</v>
      </c>
      <c r="D62" s="66">
        <f>1.85+2.6+2.6</f>
        <v>7.0500000000000007</v>
      </c>
      <c r="E62" s="67"/>
      <c r="F62" s="68"/>
      <c r="G62" s="68"/>
      <c r="H62" s="68"/>
      <c r="I62" s="83">
        <f t="shared" ref="I62:I63" si="5">PRODUCT(D62:H62)</f>
        <v>7.0500000000000007</v>
      </c>
      <c r="J62" s="81"/>
    </row>
    <row r="63" spans="1:10" s="40" customFormat="1" ht="14.25" customHeight="1">
      <c r="A63" s="56"/>
      <c r="B63" s="61" t="s">
        <v>180</v>
      </c>
      <c r="C63" s="65" t="s">
        <v>48</v>
      </c>
      <c r="D63" s="66">
        <f>1.84+1.2</f>
        <v>3.04</v>
      </c>
      <c r="E63" s="67"/>
      <c r="F63" s="68"/>
      <c r="G63" s="68"/>
      <c r="H63" s="68"/>
      <c r="I63" s="83">
        <f t="shared" si="5"/>
        <v>3.04</v>
      </c>
      <c r="J63" s="81"/>
    </row>
    <row r="64" spans="1:10" s="40" customFormat="1" ht="14.25" customHeight="1">
      <c r="A64" s="56"/>
      <c r="B64" s="61"/>
      <c r="C64" s="65"/>
      <c r="D64" s="66"/>
      <c r="E64" s="67"/>
      <c r="F64" s="68"/>
      <c r="G64" s="68"/>
      <c r="H64" s="72" t="s">
        <v>148</v>
      </c>
      <c r="I64" s="82">
        <f>SUM(I62:I63)</f>
        <v>10.09</v>
      </c>
      <c r="J64" s="79">
        <f>+I64+I64*$J$2</f>
        <v>11.099</v>
      </c>
    </row>
    <row r="65" spans="1:10" s="40" customFormat="1" ht="14.25" customHeight="1">
      <c r="A65" s="56"/>
      <c r="B65" s="61"/>
      <c r="C65" s="65"/>
      <c r="D65" s="66"/>
      <c r="E65" s="67"/>
      <c r="F65" s="68"/>
      <c r="G65" s="68"/>
      <c r="H65" s="68"/>
      <c r="I65" s="83"/>
      <c r="J65" s="81"/>
    </row>
    <row r="66" spans="1:10" s="40" customFormat="1" ht="14.25" customHeight="1">
      <c r="A66" s="56"/>
      <c r="B66" s="61"/>
      <c r="C66" s="65"/>
      <c r="D66" s="66"/>
      <c r="E66" s="67"/>
      <c r="F66" s="68"/>
      <c r="G66" s="68"/>
      <c r="H66" s="68"/>
      <c r="I66" s="83"/>
      <c r="J66" s="81"/>
    </row>
    <row r="67" spans="1:10" s="40" customFormat="1" ht="14.25" customHeight="1">
      <c r="A67" s="56"/>
      <c r="B67" s="57" t="s">
        <v>181</v>
      </c>
      <c r="C67" s="58"/>
      <c r="D67" s="66"/>
      <c r="E67" s="67"/>
      <c r="F67" s="68"/>
      <c r="G67" s="68"/>
      <c r="H67" s="68"/>
      <c r="I67" s="82"/>
      <c r="J67" s="81"/>
    </row>
    <row r="68" spans="1:10" s="40" customFormat="1" ht="14.25" customHeight="1">
      <c r="A68" s="56"/>
      <c r="B68" s="61" t="s">
        <v>156</v>
      </c>
      <c r="C68" s="65" t="s">
        <v>43</v>
      </c>
      <c r="D68" s="66">
        <v>1</v>
      </c>
      <c r="E68" s="67">
        <v>97.8</v>
      </c>
      <c r="F68" s="68"/>
      <c r="G68" s="68"/>
      <c r="H68" s="68"/>
      <c r="I68" s="83">
        <f t="shared" ref="I68:I81" si="6">PRODUCT(D68:H68)</f>
        <v>97.8</v>
      </c>
      <c r="J68" s="81"/>
    </row>
    <row r="69" spans="1:10" s="40" customFormat="1" ht="14.25" customHeight="1">
      <c r="A69" s="56"/>
      <c r="B69" s="61"/>
      <c r="C69" s="65" t="s">
        <v>43</v>
      </c>
      <c r="D69" s="66">
        <v>1</v>
      </c>
      <c r="E69" s="67">
        <v>94.9</v>
      </c>
      <c r="F69" s="68">
        <v>0.4</v>
      </c>
      <c r="G69" s="68"/>
      <c r="H69" s="68"/>
      <c r="I69" s="83">
        <f t="shared" si="6"/>
        <v>37.96</v>
      </c>
      <c r="J69" s="81"/>
    </row>
    <row r="70" spans="1:10" s="40" customFormat="1" ht="14.25" customHeight="1">
      <c r="A70" s="56"/>
      <c r="B70" s="61" t="s">
        <v>182</v>
      </c>
      <c r="C70" s="65" t="s">
        <v>43</v>
      </c>
      <c r="D70" s="66">
        <v>1</v>
      </c>
      <c r="E70" s="67">
        <v>57.4</v>
      </c>
      <c r="F70" s="68"/>
      <c r="G70" s="68"/>
      <c r="H70" s="68"/>
      <c r="I70" s="83">
        <f t="shared" si="6"/>
        <v>57.4</v>
      </c>
      <c r="J70" s="81"/>
    </row>
    <row r="71" spans="1:10" s="40" customFormat="1" ht="14.25" customHeight="1">
      <c r="A71" s="56"/>
      <c r="B71" s="61"/>
      <c r="C71" s="65" t="s">
        <v>43</v>
      </c>
      <c r="D71" s="66">
        <v>1</v>
      </c>
      <c r="E71" s="67">
        <v>77.5</v>
      </c>
      <c r="F71" s="68">
        <v>0.4</v>
      </c>
      <c r="G71" s="68"/>
      <c r="H71" s="68"/>
      <c r="I71" s="83">
        <f t="shared" si="6"/>
        <v>31</v>
      </c>
      <c r="J71" s="81"/>
    </row>
    <row r="72" spans="1:10" s="40" customFormat="1" ht="14.25" customHeight="1">
      <c r="A72" s="56"/>
      <c r="B72" s="61" t="s">
        <v>183</v>
      </c>
      <c r="C72" s="65" t="s">
        <v>43</v>
      </c>
      <c r="D72" s="66">
        <v>1</v>
      </c>
      <c r="E72" s="67">
        <v>9.6999999999999993</v>
      </c>
      <c r="F72" s="68"/>
      <c r="G72" s="68"/>
      <c r="H72" s="68"/>
      <c r="I72" s="83">
        <f t="shared" si="6"/>
        <v>9.6999999999999993</v>
      </c>
      <c r="J72" s="81"/>
    </row>
    <row r="73" spans="1:10" s="40" customFormat="1" ht="14.25" customHeight="1">
      <c r="A73" s="56"/>
      <c r="B73" s="61"/>
      <c r="C73" s="65" t="s">
        <v>43</v>
      </c>
      <c r="D73" s="66">
        <v>1</v>
      </c>
      <c r="E73" s="67">
        <v>18.2</v>
      </c>
      <c r="F73" s="68">
        <v>0.4</v>
      </c>
      <c r="G73" s="68"/>
      <c r="H73" s="68"/>
      <c r="I73" s="83">
        <f t="shared" si="6"/>
        <v>7.28</v>
      </c>
      <c r="J73" s="81"/>
    </row>
    <row r="74" spans="1:10" s="40" customFormat="1" ht="14.25" customHeight="1">
      <c r="A74" s="56"/>
      <c r="B74" s="61" t="s">
        <v>184</v>
      </c>
      <c r="C74" s="65" t="s">
        <v>43</v>
      </c>
      <c r="D74" s="66">
        <v>-1</v>
      </c>
      <c r="E74" s="67">
        <v>3.5</v>
      </c>
      <c r="F74" s="68">
        <v>0.4</v>
      </c>
      <c r="G74" s="68"/>
      <c r="H74" s="68"/>
      <c r="I74" s="83">
        <f t="shared" si="6"/>
        <v>-1.4000000000000001</v>
      </c>
      <c r="J74" s="81"/>
    </row>
    <row r="75" spans="1:10" s="40" customFormat="1" ht="14.25" customHeight="1">
      <c r="A75" s="56"/>
      <c r="B75" s="61" t="s">
        <v>185</v>
      </c>
      <c r="C75" s="65" t="s">
        <v>43</v>
      </c>
      <c r="D75" s="66">
        <v>1</v>
      </c>
      <c r="E75" s="67">
        <v>13.6</v>
      </c>
      <c r="F75" s="68"/>
      <c r="G75" s="68"/>
      <c r="H75" s="68"/>
      <c r="I75" s="83">
        <f t="shared" si="6"/>
        <v>13.6</v>
      </c>
      <c r="J75" s="81"/>
    </row>
    <row r="76" spans="1:10" s="40" customFormat="1" ht="14.25" customHeight="1">
      <c r="A76" s="56"/>
      <c r="B76" s="61"/>
      <c r="C76" s="65" t="s">
        <v>43</v>
      </c>
      <c r="D76" s="66">
        <v>1</v>
      </c>
      <c r="E76" s="67">
        <v>16.2</v>
      </c>
      <c r="F76" s="68">
        <v>0.4</v>
      </c>
      <c r="G76" s="68"/>
      <c r="H76" s="68"/>
      <c r="I76" s="83">
        <f t="shared" si="6"/>
        <v>6.48</v>
      </c>
      <c r="J76" s="81"/>
    </row>
    <row r="77" spans="1:10" s="40" customFormat="1" ht="14.25" customHeight="1">
      <c r="A77" s="56"/>
      <c r="B77" s="61" t="s">
        <v>186</v>
      </c>
      <c r="C77" s="65" t="s">
        <v>43</v>
      </c>
      <c r="D77" s="66">
        <v>1</v>
      </c>
      <c r="E77" s="67">
        <v>6.2</v>
      </c>
      <c r="F77" s="68"/>
      <c r="G77" s="68"/>
      <c r="H77" s="68"/>
      <c r="I77" s="83">
        <f t="shared" si="6"/>
        <v>6.2</v>
      </c>
      <c r="J77" s="81"/>
    </row>
    <row r="78" spans="1:10" s="40" customFormat="1" ht="14.25" customHeight="1">
      <c r="A78" s="56"/>
      <c r="B78" s="61"/>
      <c r="C78" s="65" t="s">
        <v>43</v>
      </c>
      <c r="D78" s="66">
        <v>1</v>
      </c>
      <c r="E78" s="67">
        <v>14.1</v>
      </c>
      <c r="F78" s="68">
        <v>0.4</v>
      </c>
      <c r="G78" s="68"/>
      <c r="H78" s="68"/>
      <c r="I78" s="83">
        <f t="shared" si="6"/>
        <v>5.6400000000000006</v>
      </c>
      <c r="J78" s="81"/>
    </row>
    <row r="79" spans="1:10" s="40" customFormat="1" ht="14.25" customHeight="1">
      <c r="A79" s="56"/>
      <c r="B79" s="61" t="s">
        <v>187</v>
      </c>
      <c r="C79" s="65" t="s">
        <v>43</v>
      </c>
      <c r="D79" s="66">
        <v>1</v>
      </c>
      <c r="E79" s="67">
        <v>5.6</v>
      </c>
      <c r="F79" s="68"/>
      <c r="G79" s="68"/>
      <c r="H79" s="68"/>
      <c r="I79" s="83">
        <f t="shared" si="6"/>
        <v>5.6</v>
      </c>
      <c r="J79" s="81"/>
    </row>
    <row r="80" spans="1:10" s="40" customFormat="1" ht="14.25" customHeight="1">
      <c r="A80" s="56"/>
      <c r="B80" s="61"/>
      <c r="C80" s="65" t="s">
        <v>43</v>
      </c>
      <c r="D80" s="66">
        <v>1</v>
      </c>
      <c r="E80" s="67">
        <v>10.9</v>
      </c>
      <c r="F80" s="68">
        <v>0.4</v>
      </c>
      <c r="G80" s="68"/>
      <c r="H80" s="68"/>
      <c r="I80" s="83">
        <f t="shared" si="6"/>
        <v>4.3600000000000003</v>
      </c>
      <c r="J80" s="81"/>
    </row>
    <row r="81" spans="1:10" s="40" customFormat="1" ht="14.25" customHeight="1">
      <c r="A81" s="56"/>
      <c r="B81" s="61"/>
      <c r="C81" s="65" t="s">
        <v>43</v>
      </c>
      <c r="D81" s="66"/>
      <c r="E81" s="67"/>
      <c r="F81" s="68"/>
      <c r="G81" s="68"/>
      <c r="H81" s="68"/>
      <c r="I81" s="83">
        <f t="shared" si="6"/>
        <v>0</v>
      </c>
      <c r="J81" s="81"/>
    </row>
    <row r="82" spans="1:10" s="40" customFormat="1" ht="14.25" customHeight="1">
      <c r="A82" s="56"/>
      <c r="B82" s="61"/>
      <c r="C82" s="65"/>
      <c r="D82" s="66"/>
      <c r="E82" s="67"/>
      <c r="F82" s="68"/>
      <c r="G82" s="68"/>
      <c r="H82" s="72" t="s">
        <v>148</v>
      </c>
      <c r="I82" s="82">
        <f>SUM(I68:I81)</f>
        <v>281.62</v>
      </c>
      <c r="J82" s="79">
        <f>+I82+I82*$J$2</f>
        <v>309.78199999999998</v>
      </c>
    </row>
    <row r="83" spans="1:10" s="40" customFormat="1" ht="14.25" customHeight="1">
      <c r="A83" s="56"/>
      <c r="B83" s="61"/>
      <c r="C83" s="65"/>
      <c r="D83" s="66"/>
      <c r="E83" s="67"/>
      <c r="F83" s="68"/>
      <c r="G83" s="68"/>
      <c r="H83" s="68"/>
      <c r="I83" s="82"/>
      <c r="J83" s="81"/>
    </row>
    <row r="84" spans="1:10" s="40" customFormat="1" ht="14.25" customHeight="1">
      <c r="A84" s="56">
        <v>5</v>
      </c>
      <c r="B84" s="57" t="s">
        <v>188</v>
      </c>
      <c r="C84" s="65"/>
      <c r="D84" s="66"/>
      <c r="E84" s="67"/>
      <c r="F84" s="68"/>
      <c r="G84" s="68"/>
      <c r="H84" s="68"/>
      <c r="I84" s="83">
        <f>F84*E84</f>
        <v>0</v>
      </c>
      <c r="J84" s="81"/>
    </row>
    <row r="85" spans="1:10" s="40" customFormat="1" ht="14.25" customHeight="1">
      <c r="A85" s="56"/>
      <c r="B85" s="61"/>
      <c r="C85" s="65"/>
      <c r="D85" s="66"/>
      <c r="E85" s="67"/>
      <c r="F85" s="68"/>
      <c r="G85" s="68"/>
      <c r="H85" s="68"/>
      <c r="I85" s="83"/>
      <c r="J85" s="81"/>
    </row>
    <row r="86" spans="1:10" s="40" customFormat="1" ht="14.25" customHeight="1">
      <c r="A86" s="56"/>
      <c r="B86" s="61" t="s">
        <v>189</v>
      </c>
      <c r="C86" s="65" t="s">
        <v>153</v>
      </c>
      <c r="D86" s="66">
        <v>1</v>
      </c>
      <c r="E86" s="67">
        <f>I5</f>
        <v>191</v>
      </c>
      <c r="F86" s="68"/>
      <c r="G86" s="68">
        <v>6.5000000000000002E-2</v>
      </c>
      <c r="H86" s="68"/>
      <c r="I86" s="83">
        <f t="shared" ref="I86" si="7">PRODUCT(D86:H86)</f>
        <v>12.415000000000001</v>
      </c>
      <c r="J86" s="81"/>
    </row>
    <row r="87" spans="1:10" s="40" customFormat="1" ht="14.25" customHeight="1">
      <c r="A87" s="56"/>
      <c r="B87" s="61"/>
      <c r="C87" s="65"/>
      <c r="D87" s="66"/>
      <c r="E87" s="67"/>
      <c r="F87" s="68"/>
      <c r="G87" s="68"/>
      <c r="H87" s="72" t="s">
        <v>148</v>
      </c>
      <c r="I87" s="82">
        <f>SUM(I86)</f>
        <v>12.415000000000001</v>
      </c>
      <c r="J87" s="79">
        <f>+I87+I87*$J$2</f>
        <v>13.656500000000001</v>
      </c>
    </row>
    <row r="88" spans="1:10" s="40" customFormat="1" ht="14.25" customHeight="1">
      <c r="A88" s="56"/>
      <c r="B88" s="61"/>
      <c r="C88" s="65"/>
      <c r="D88" s="66"/>
      <c r="E88" s="67"/>
      <c r="F88" s="68"/>
      <c r="G88" s="68"/>
      <c r="H88" s="68"/>
      <c r="I88" s="83"/>
      <c r="J88" s="81"/>
    </row>
    <row r="89" spans="1:10" s="40" customFormat="1" ht="14.25" customHeight="1">
      <c r="A89" s="56" t="s">
        <v>190</v>
      </c>
      <c r="B89" s="57" t="s">
        <v>191</v>
      </c>
      <c r="C89" s="58"/>
      <c r="D89" s="66"/>
      <c r="E89" s="67"/>
      <c r="F89" s="68"/>
      <c r="G89" s="68"/>
      <c r="H89" s="68"/>
      <c r="I89" s="83"/>
      <c r="J89" s="81"/>
    </row>
    <row r="90" spans="1:10" s="40" customFormat="1" ht="14.25" customHeight="1">
      <c r="A90" s="56"/>
      <c r="B90" s="57" t="s">
        <v>192</v>
      </c>
      <c r="C90" s="58"/>
      <c r="D90" s="66"/>
      <c r="E90" s="67"/>
      <c r="F90" s="68"/>
      <c r="G90" s="68"/>
      <c r="H90" s="68"/>
      <c r="I90" s="83"/>
      <c r="J90" s="81"/>
    </row>
    <row r="91" spans="1:10" s="40" customFormat="1" ht="14.25" customHeight="1">
      <c r="A91" s="56"/>
      <c r="B91" s="57" t="s">
        <v>193</v>
      </c>
      <c r="C91" s="58"/>
      <c r="D91" s="71"/>
      <c r="E91" s="71"/>
      <c r="F91" s="71"/>
      <c r="G91" s="71"/>
      <c r="H91" s="71"/>
      <c r="I91" s="92"/>
      <c r="J91" s="81"/>
    </row>
    <row r="92" spans="1:10" s="40" customFormat="1" ht="14.25" customHeight="1">
      <c r="A92" s="56"/>
      <c r="B92" s="61"/>
      <c r="C92" s="65" t="s">
        <v>43</v>
      </c>
      <c r="D92" s="66"/>
      <c r="E92" s="67"/>
      <c r="F92" s="68"/>
      <c r="G92" s="68"/>
      <c r="H92" s="68"/>
      <c r="I92" s="83">
        <f t="shared" ref="I92:I95" si="8">PRODUCT(D92:H92)</f>
        <v>0</v>
      </c>
      <c r="J92" s="81"/>
    </row>
    <row r="93" spans="1:10" s="40" customFormat="1" ht="14.25" customHeight="1">
      <c r="A93" s="56"/>
      <c r="B93" s="61"/>
      <c r="C93" s="65" t="s">
        <v>43</v>
      </c>
      <c r="D93" s="66"/>
      <c r="E93" s="67"/>
      <c r="F93" s="68"/>
      <c r="G93" s="68"/>
      <c r="H93" s="68"/>
      <c r="I93" s="83">
        <f t="shared" si="8"/>
        <v>0</v>
      </c>
      <c r="J93" s="81"/>
    </row>
    <row r="94" spans="1:10" s="40" customFormat="1" ht="14.25" customHeight="1">
      <c r="A94" s="56"/>
      <c r="B94" s="61"/>
      <c r="C94" s="65" t="s">
        <v>43</v>
      </c>
      <c r="D94" s="66"/>
      <c r="E94" s="67"/>
      <c r="F94" s="68"/>
      <c r="G94" s="68"/>
      <c r="H94" s="68"/>
      <c r="I94" s="83">
        <f t="shared" si="8"/>
        <v>0</v>
      </c>
      <c r="J94" s="81"/>
    </row>
    <row r="95" spans="1:10" s="40" customFormat="1" ht="14.25" customHeight="1">
      <c r="A95" s="56"/>
      <c r="B95" s="61" t="s">
        <v>194</v>
      </c>
      <c r="C95" s="65" t="s">
        <v>43</v>
      </c>
      <c r="D95" s="66"/>
      <c r="E95" s="67"/>
      <c r="F95" s="68"/>
      <c r="G95" s="68"/>
      <c r="H95" s="68"/>
      <c r="I95" s="83">
        <f t="shared" si="8"/>
        <v>0</v>
      </c>
      <c r="J95" s="81"/>
    </row>
    <row r="96" spans="1:10" s="40" customFormat="1" ht="14.25" customHeight="1">
      <c r="A96" s="56"/>
      <c r="B96" s="61"/>
      <c r="C96" s="65"/>
      <c r="D96" s="66"/>
      <c r="E96" s="67"/>
      <c r="F96" s="68"/>
      <c r="G96" s="68"/>
      <c r="H96" s="72" t="s">
        <v>148</v>
      </c>
      <c r="I96" s="82">
        <f>SUM(I92:I95)</f>
        <v>0</v>
      </c>
      <c r="J96" s="79">
        <f>+I96+I96*$J$2</f>
        <v>0</v>
      </c>
    </row>
    <row r="97" spans="1:10" s="40" customFormat="1" ht="14.25" customHeight="1">
      <c r="A97" s="56"/>
      <c r="B97" s="85"/>
      <c r="C97" s="56"/>
      <c r="D97" s="66"/>
      <c r="E97" s="67"/>
      <c r="F97" s="68"/>
      <c r="G97" s="68"/>
      <c r="H97" s="68"/>
      <c r="I97" s="83"/>
      <c r="J97" s="81"/>
    </row>
    <row r="98" spans="1:10" s="40" customFormat="1" ht="14.25" customHeight="1">
      <c r="A98" s="56">
        <v>6</v>
      </c>
      <c r="B98" s="57" t="s">
        <v>195</v>
      </c>
      <c r="C98" s="58"/>
      <c r="D98" s="66"/>
      <c r="E98" s="86"/>
      <c r="F98" s="87"/>
      <c r="G98" s="87"/>
      <c r="H98" s="87"/>
      <c r="I98" s="83"/>
      <c r="J98" s="81"/>
    </row>
    <row r="99" spans="1:10" s="40" customFormat="1" ht="14.25" customHeight="1">
      <c r="A99" s="56"/>
      <c r="B99" s="88" t="s">
        <v>196</v>
      </c>
      <c r="C99" s="58"/>
      <c r="D99" s="66"/>
      <c r="E99" s="86"/>
      <c r="F99" s="87"/>
      <c r="G99" s="87"/>
      <c r="H99" s="87"/>
      <c r="I99" s="83"/>
      <c r="J99" s="81"/>
    </row>
    <row r="100" spans="1:10" s="40" customFormat="1" ht="14.25" customHeight="1">
      <c r="A100" s="56"/>
      <c r="B100" s="71" t="s">
        <v>156</v>
      </c>
      <c r="C100" s="65" t="s">
        <v>43</v>
      </c>
      <c r="D100" s="66">
        <v>1</v>
      </c>
      <c r="E100" s="70">
        <f>25.7+6.6+3.245</f>
        <v>35.544999999999995</v>
      </c>
      <c r="F100" s="68"/>
      <c r="G100" s="68">
        <v>4</v>
      </c>
      <c r="H100" s="68">
        <v>2</v>
      </c>
      <c r="I100" s="83">
        <f>PRODUCT(D100:H100)</f>
        <v>284.35999999999996</v>
      </c>
      <c r="J100" s="81"/>
    </row>
    <row r="101" spans="1:10" s="40" customFormat="1" ht="14.25" customHeight="1">
      <c r="A101" s="56"/>
      <c r="B101" s="71" t="s">
        <v>157</v>
      </c>
      <c r="C101" s="65" t="s">
        <v>43</v>
      </c>
      <c r="D101" s="66">
        <v>-3</v>
      </c>
      <c r="E101" s="70">
        <v>1</v>
      </c>
      <c r="F101" s="68"/>
      <c r="G101" s="68">
        <v>2.4</v>
      </c>
      <c r="H101" s="68">
        <v>2</v>
      </c>
      <c r="I101" s="83">
        <f t="shared" ref="I101:I106" si="9">PRODUCT(D101:H101)</f>
        <v>-14.399999999999999</v>
      </c>
      <c r="J101" s="81"/>
    </row>
    <row r="102" spans="1:10" s="40" customFormat="1" ht="14.25" customHeight="1">
      <c r="A102" s="56"/>
      <c r="B102" s="71" t="s">
        <v>157</v>
      </c>
      <c r="C102" s="65" t="s">
        <v>43</v>
      </c>
      <c r="D102" s="66">
        <v>-1</v>
      </c>
      <c r="E102" s="70">
        <v>1.7</v>
      </c>
      <c r="F102" s="68"/>
      <c r="G102" s="68">
        <v>2.4</v>
      </c>
      <c r="H102" s="68">
        <v>2</v>
      </c>
      <c r="I102" s="83">
        <f t="shared" si="9"/>
        <v>-8.16</v>
      </c>
      <c r="J102" s="81"/>
    </row>
    <row r="103" spans="1:10" s="40" customFormat="1" ht="14.25" customHeight="1">
      <c r="A103" s="56"/>
      <c r="B103" s="71" t="s">
        <v>158</v>
      </c>
      <c r="C103" s="65" t="s">
        <v>43</v>
      </c>
      <c r="D103" s="66">
        <v>1</v>
      </c>
      <c r="E103" s="70">
        <f>4.9+7.33+2.63+1.33+4.8+2.835+2.7+0.78+2.27+1.45+2.06+2.7+7.329+4.5+2.279+4.6+0.8+0.8</f>
        <v>56.092999999999996</v>
      </c>
      <c r="F103" s="68"/>
      <c r="G103" s="68">
        <v>4</v>
      </c>
      <c r="H103" s="68">
        <v>2</v>
      </c>
      <c r="I103" s="83">
        <f t="shared" si="9"/>
        <v>448.74399999999997</v>
      </c>
      <c r="J103" s="81"/>
    </row>
    <row r="104" spans="1:10" s="40" customFormat="1" ht="14.25" customHeight="1">
      <c r="A104" s="56"/>
      <c r="B104" s="71" t="s">
        <v>157</v>
      </c>
      <c r="C104" s="65" t="s">
        <v>43</v>
      </c>
      <c r="D104" s="66">
        <v>-4</v>
      </c>
      <c r="E104" s="70">
        <v>1</v>
      </c>
      <c r="F104" s="68"/>
      <c r="G104" s="68">
        <v>2.4</v>
      </c>
      <c r="H104" s="68">
        <v>2</v>
      </c>
      <c r="I104" s="83">
        <f t="shared" si="9"/>
        <v>-19.2</v>
      </c>
      <c r="J104" s="81"/>
    </row>
    <row r="105" spans="1:10" s="40" customFormat="1" ht="14.25" customHeight="1">
      <c r="A105" s="56"/>
      <c r="B105" s="71" t="s">
        <v>157</v>
      </c>
      <c r="C105" s="65" t="s">
        <v>43</v>
      </c>
      <c r="D105" s="66">
        <v>-4</v>
      </c>
      <c r="E105" s="70">
        <v>0.75</v>
      </c>
      <c r="F105" s="68"/>
      <c r="G105" s="68">
        <v>2.4</v>
      </c>
      <c r="H105" s="68">
        <v>2</v>
      </c>
      <c r="I105" s="83">
        <f t="shared" si="9"/>
        <v>-14.399999999999999</v>
      </c>
      <c r="J105" s="81"/>
    </row>
    <row r="106" spans="1:10" s="40" customFormat="1" ht="14.25" customHeight="1">
      <c r="A106" s="56"/>
      <c r="B106" s="71" t="s">
        <v>159</v>
      </c>
      <c r="C106" s="65" t="s">
        <v>43</v>
      </c>
      <c r="D106" s="66">
        <v>-1</v>
      </c>
      <c r="E106" s="70">
        <f>1.6+1.9</f>
        <v>3.5</v>
      </c>
      <c r="F106" s="68"/>
      <c r="G106" s="68">
        <v>2.4</v>
      </c>
      <c r="H106" s="68">
        <v>2</v>
      </c>
      <c r="I106" s="83">
        <f t="shared" si="9"/>
        <v>-16.8</v>
      </c>
      <c r="J106" s="81"/>
    </row>
    <row r="107" spans="1:10" s="40" customFormat="1" ht="14.25" customHeight="1">
      <c r="A107" s="56"/>
      <c r="B107" s="69" t="s">
        <v>160</v>
      </c>
      <c r="C107" s="65"/>
      <c r="D107" s="66"/>
      <c r="E107" s="70"/>
      <c r="F107" s="68"/>
      <c r="G107" s="68"/>
      <c r="H107" s="68"/>
      <c r="I107" s="83"/>
      <c r="J107" s="81"/>
    </row>
    <row r="108" spans="1:10" s="40" customFormat="1" ht="14.25" customHeight="1">
      <c r="A108" s="56"/>
      <c r="B108" s="71" t="s">
        <v>161</v>
      </c>
      <c r="C108" s="65" t="s">
        <v>43</v>
      </c>
      <c r="D108" s="66">
        <v>1</v>
      </c>
      <c r="E108" s="70">
        <f>4.2+4.2+3.5+3.5+0.8</f>
        <v>16.2</v>
      </c>
      <c r="F108" s="68"/>
      <c r="G108" s="68">
        <v>4</v>
      </c>
      <c r="H108" s="68">
        <v>2</v>
      </c>
      <c r="I108" s="83">
        <f t="shared" ref="I108:I113" si="10">PRODUCT(D108:H108)</f>
        <v>129.6</v>
      </c>
      <c r="J108" s="81"/>
    </row>
    <row r="109" spans="1:10" s="40" customFormat="1" ht="14.25" customHeight="1">
      <c r="A109" s="56"/>
      <c r="B109" s="71" t="s">
        <v>162</v>
      </c>
      <c r="C109" s="65" t="s">
        <v>43</v>
      </c>
      <c r="D109" s="66">
        <v>1</v>
      </c>
      <c r="E109" s="70">
        <f>5.1+5.1+2.4+1.51+1.31+0.6+0.8</f>
        <v>16.82</v>
      </c>
      <c r="F109" s="68"/>
      <c r="G109" s="68">
        <v>4</v>
      </c>
      <c r="H109" s="68">
        <v>2</v>
      </c>
      <c r="I109" s="83">
        <f t="shared" si="10"/>
        <v>134.56</v>
      </c>
      <c r="J109" s="81"/>
    </row>
    <row r="110" spans="1:10" s="40" customFormat="1" ht="14.25" customHeight="1">
      <c r="A110" s="56"/>
      <c r="B110" s="71" t="s">
        <v>157</v>
      </c>
      <c r="C110" s="65" t="s">
        <v>43</v>
      </c>
      <c r="D110" s="66">
        <v>-3</v>
      </c>
      <c r="E110" s="70">
        <v>1</v>
      </c>
      <c r="F110" s="68"/>
      <c r="G110" s="68">
        <v>2.4</v>
      </c>
      <c r="H110" s="68">
        <v>2</v>
      </c>
      <c r="I110" s="83">
        <f t="shared" si="10"/>
        <v>-14.399999999999999</v>
      </c>
      <c r="J110" s="81"/>
    </row>
    <row r="111" spans="1:10" s="40" customFormat="1" ht="14.25" customHeight="1">
      <c r="A111" s="56"/>
      <c r="B111" s="71" t="s">
        <v>163</v>
      </c>
      <c r="C111" s="65" t="s">
        <v>43</v>
      </c>
      <c r="D111" s="66">
        <v>-1</v>
      </c>
      <c r="E111" s="70">
        <v>2.1</v>
      </c>
      <c r="F111" s="68"/>
      <c r="G111" s="68">
        <v>0.9</v>
      </c>
      <c r="H111" s="68">
        <v>2</v>
      </c>
      <c r="I111" s="83">
        <f t="shared" si="10"/>
        <v>-3.7800000000000002</v>
      </c>
      <c r="J111" s="81"/>
    </row>
    <row r="112" spans="1:10" s="40" customFormat="1" ht="14.25" customHeight="1">
      <c r="A112" s="56"/>
      <c r="B112" s="69" t="s">
        <v>164</v>
      </c>
      <c r="C112" s="65" t="s">
        <v>43</v>
      </c>
      <c r="D112" s="66"/>
      <c r="E112" s="70"/>
      <c r="F112" s="68"/>
      <c r="G112" s="68"/>
      <c r="H112" s="68"/>
      <c r="I112" s="83">
        <f t="shared" si="10"/>
        <v>0</v>
      </c>
      <c r="J112" s="81"/>
    </row>
    <row r="113" spans="1:10" s="40" customFormat="1" ht="14.25" customHeight="1">
      <c r="A113" s="56"/>
      <c r="B113" s="71" t="s">
        <v>165</v>
      </c>
      <c r="C113" s="65" t="s">
        <v>43</v>
      </c>
      <c r="D113" s="66">
        <v>8</v>
      </c>
      <c r="E113" s="70">
        <v>1.5</v>
      </c>
      <c r="F113" s="68"/>
      <c r="G113" s="68">
        <v>1.5</v>
      </c>
      <c r="H113" s="68">
        <v>1</v>
      </c>
      <c r="I113" s="83">
        <f t="shared" si="10"/>
        <v>18</v>
      </c>
      <c r="J113" s="81"/>
    </row>
    <row r="114" spans="1:10" s="40" customFormat="1" ht="14.25" customHeight="1">
      <c r="A114" s="56"/>
      <c r="B114" s="88" t="s">
        <v>197</v>
      </c>
      <c r="C114" s="65"/>
      <c r="D114" s="66"/>
      <c r="E114" s="67"/>
      <c r="F114" s="68"/>
      <c r="G114" s="68"/>
      <c r="H114" s="68"/>
      <c r="I114" s="83">
        <f t="shared" ref="I114:I116" si="11">PRODUCT(D114:H114)</f>
        <v>0</v>
      </c>
      <c r="J114" s="81"/>
    </row>
    <row r="115" spans="1:10" s="40" customFormat="1" ht="14.25" customHeight="1">
      <c r="A115" s="56"/>
      <c r="B115" s="61" t="s">
        <v>198</v>
      </c>
      <c r="C115" s="65" t="s">
        <v>43</v>
      </c>
      <c r="D115" s="66">
        <v>1</v>
      </c>
      <c r="E115" s="67">
        <v>69.239999999999995</v>
      </c>
      <c r="F115" s="68"/>
      <c r="G115" s="68">
        <v>4</v>
      </c>
      <c r="H115" s="68">
        <v>1</v>
      </c>
      <c r="I115" s="83">
        <f t="shared" si="11"/>
        <v>276.95999999999998</v>
      </c>
      <c r="J115" s="81"/>
    </row>
    <row r="116" spans="1:10" s="40" customFormat="1" ht="14.25" customHeight="1">
      <c r="A116" s="56"/>
      <c r="B116" s="61"/>
      <c r="C116" s="65" t="s">
        <v>43</v>
      </c>
      <c r="D116" s="66"/>
      <c r="E116" s="67"/>
      <c r="F116" s="68"/>
      <c r="G116" s="68"/>
      <c r="H116" s="68"/>
      <c r="I116" s="83">
        <f t="shared" si="11"/>
        <v>0</v>
      </c>
      <c r="J116" s="81"/>
    </row>
    <row r="117" spans="1:10" s="40" customFormat="1" ht="14.25" customHeight="1">
      <c r="A117" s="56"/>
      <c r="B117" s="61"/>
      <c r="C117" s="65"/>
      <c r="D117" s="66"/>
      <c r="E117" s="86"/>
      <c r="F117" s="87"/>
      <c r="G117" s="87"/>
      <c r="H117" s="72" t="s">
        <v>148</v>
      </c>
      <c r="I117" s="82">
        <f>SUM(I100:I116)</f>
        <v>1201.0839999999998</v>
      </c>
      <c r="J117" s="79">
        <f>+I117+I117*$J$2</f>
        <v>1321.1923999999999</v>
      </c>
    </row>
    <row r="118" spans="1:10" s="40" customFormat="1" ht="14.25" customHeight="1">
      <c r="A118" s="56"/>
      <c r="B118" s="61"/>
      <c r="C118" s="65"/>
      <c r="D118" s="66"/>
      <c r="E118" s="86"/>
      <c r="F118" s="87"/>
      <c r="G118" s="87"/>
      <c r="H118" s="87"/>
      <c r="I118" s="82"/>
      <c r="J118" s="81"/>
    </row>
    <row r="119" spans="1:10" s="40" customFormat="1" ht="14.25" customHeight="1">
      <c r="A119" s="2">
        <v>8</v>
      </c>
      <c r="B119" s="57" t="s">
        <v>199</v>
      </c>
      <c r="C119" s="2" t="s">
        <v>43</v>
      </c>
      <c r="D119" s="90"/>
      <c r="E119" s="4"/>
      <c r="F119" s="90"/>
      <c r="G119" s="87"/>
      <c r="H119" s="87"/>
      <c r="I119" s="82"/>
      <c r="J119" s="81"/>
    </row>
    <row r="120" spans="1:10" s="40" customFormat="1" ht="14.25" customHeight="1">
      <c r="A120" s="2"/>
      <c r="B120" s="91" t="s">
        <v>200</v>
      </c>
      <c r="C120" s="2"/>
      <c r="D120" s="90"/>
      <c r="E120" s="4"/>
      <c r="F120" s="90"/>
      <c r="G120" s="87"/>
      <c r="H120" s="87"/>
      <c r="I120" s="82"/>
      <c r="J120" s="81"/>
    </row>
    <row r="121" spans="1:10" s="40" customFormat="1" ht="14.25" customHeight="1">
      <c r="A121" s="2"/>
      <c r="B121" s="61" t="s">
        <v>156</v>
      </c>
      <c r="C121" s="2" t="s">
        <v>43</v>
      </c>
      <c r="D121" s="66">
        <v>1</v>
      </c>
      <c r="E121" s="67">
        <v>94.9</v>
      </c>
      <c r="F121" s="68"/>
      <c r="G121" s="68">
        <f>2.7-2.4</f>
        <v>0.30000000000000027</v>
      </c>
      <c r="H121" s="68"/>
      <c r="I121" s="83">
        <f t="shared" ref="I121" si="12">PRODUCT(D121:H121)</f>
        <v>28.470000000000027</v>
      </c>
      <c r="J121" s="81"/>
    </row>
    <row r="122" spans="1:10" s="40" customFormat="1" ht="14.25" customHeight="1">
      <c r="A122" s="2"/>
      <c r="B122" s="3"/>
      <c r="C122" s="2" t="s">
        <v>43</v>
      </c>
      <c r="D122" s="90">
        <v>1</v>
      </c>
      <c r="E122" s="4">
        <f>7+4+18+5+20</f>
        <v>54</v>
      </c>
      <c r="F122" s="90"/>
      <c r="G122" s="87">
        <v>2.7</v>
      </c>
      <c r="H122" s="87"/>
      <c r="I122" s="83">
        <f t="shared" ref="I122:I126" si="13">PRODUCT(D122:H122)</f>
        <v>145.80000000000001</v>
      </c>
      <c r="J122" s="81"/>
    </row>
    <row r="123" spans="1:10" s="40" customFormat="1" ht="14.25" customHeight="1">
      <c r="A123" s="2"/>
      <c r="B123" s="3" t="s">
        <v>201</v>
      </c>
      <c r="C123" s="2" t="s">
        <v>43</v>
      </c>
      <c r="D123" s="90">
        <v>-5</v>
      </c>
      <c r="E123" s="4">
        <v>1</v>
      </c>
      <c r="F123" s="90"/>
      <c r="G123" s="87">
        <v>2.4</v>
      </c>
      <c r="H123" s="87"/>
      <c r="I123" s="83">
        <f t="shared" si="13"/>
        <v>-12</v>
      </c>
      <c r="J123" s="81"/>
    </row>
    <row r="124" spans="1:10" s="40" customFormat="1" ht="14.25" customHeight="1">
      <c r="A124" s="2"/>
      <c r="B124" s="3"/>
      <c r="C124" s="2" t="s">
        <v>43</v>
      </c>
      <c r="D124" s="90"/>
      <c r="E124" s="4"/>
      <c r="F124" s="90"/>
      <c r="G124" s="87"/>
      <c r="H124" s="87"/>
      <c r="I124" s="83">
        <f t="shared" si="13"/>
        <v>0</v>
      </c>
      <c r="J124" s="81"/>
    </row>
    <row r="125" spans="1:10" s="40" customFormat="1" ht="14.25" customHeight="1">
      <c r="A125" s="56"/>
      <c r="B125" s="61"/>
      <c r="C125" s="65" t="s">
        <v>43</v>
      </c>
      <c r="D125" s="66"/>
      <c r="E125" s="4"/>
      <c r="F125" s="87"/>
      <c r="G125" s="87"/>
      <c r="H125" s="87"/>
      <c r="I125" s="83">
        <f t="shared" si="13"/>
        <v>0</v>
      </c>
      <c r="J125" s="81"/>
    </row>
    <row r="126" spans="1:10" s="40" customFormat="1" ht="14.25" customHeight="1">
      <c r="A126" s="56"/>
      <c r="B126" s="61"/>
      <c r="C126" s="65" t="s">
        <v>43</v>
      </c>
      <c r="D126" s="66"/>
      <c r="E126" s="4"/>
      <c r="F126" s="87"/>
      <c r="G126" s="87"/>
      <c r="H126" s="87"/>
      <c r="I126" s="83">
        <f t="shared" si="13"/>
        <v>0</v>
      </c>
      <c r="J126" s="81"/>
    </row>
    <row r="127" spans="1:10" s="40" customFormat="1" ht="14.25" customHeight="1">
      <c r="A127" s="56"/>
      <c r="B127" s="61"/>
      <c r="C127" s="65"/>
      <c r="D127" s="66"/>
      <c r="E127" s="86"/>
      <c r="F127" s="87"/>
      <c r="G127" s="87"/>
      <c r="H127" s="72" t="s">
        <v>148</v>
      </c>
      <c r="I127" s="82">
        <f>SUM(I121:I126)</f>
        <v>162.27000000000004</v>
      </c>
      <c r="J127" s="79">
        <f>+I127+I127*$J$2</f>
        <v>178.49700000000004</v>
      </c>
    </row>
    <row r="128" spans="1:10" s="40" customFormat="1" ht="14.25" customHeight="1">
      <c r="A128" s="56"/>
      <c r="B128" s="61"/>
      <c r="C128" s="65"/>
      <c r="D128" s="66"/>
      <c r="E128" s="67"/>
      <c r="F128" s="68"/>
      <c r="G128" s="68"/>
      <c r="H128" s="68"/>
      <c r="I128" s="83"/>
      <c r="J128" s="81"/>
    </row>
    <row r="129" spans="1:10" s="40" customFormat="1" ht="14.25" customHeight="1">
      <c r="A129" s="56"/>
      <c r="B129" s="57" t="s">
        <v>202</v>
      </c>
      <c r="C129" s="58"/>
      <c r="D129" s="66"/>
      <c r="E129" s="67"/>
      <c r="F129" s="68"/>
      <c r="G129" s="68"/>
      <c r="H129" s="68"/>
      <c r="I129" s="82"/>
      <c r="J129" s="81"/>
    </row>
    <row r="130" spans="1:10" s="40" customFormat="1" ht="14.25" customHeight="1">
      <c r="A130" s="56"/>
      <c r="B130" s="61" t="s">
        <v>156</v>
      </c>
      <c r="C130" s="65" t="s">
        <v>153</v>
      </c>
      <c r="D130" s="66">
        <v>1</v>
      </c>
      <c r="E130" s="67">
        <v>97.8</v>
      </c>
      <c r="F130" s="68"/>
      <c r="G130" s="68">
        <v>0.4</v>
      </c>
      <c r="H130" s="68"/>
      <c r="I130" s="83">
        <f t="shared" ref="I130:I135" si="14">PRODUCT(D130:H130)</f>
        <v>39.120000000000005</v>
      </c>
      <c r="J130" s="81"/>
    </row>
    <row r="131" spans="1:10" s="40" customFormat="1" ht="14.25" customHeight="1">
      <c r="A131" s="56"/>
      <c r="B131" s="61" t="s">
        <v>182</v>
      </c>
      <c r="C131" s="65" t="s">
        <v>153</v>
      </c>
      <c r="D131" s="66">
        <v>1</v>
      </c>
      <c r="E131" s="67">
        <v>57.4</v>
      </c>
      <c r="F131" s="68"/>
      <c r="G131" s="68">
        <v>0.4</v>
      </c>
      <c r="H131" s="68"/>
      <c r="I131" s="83">
        <f t="shared" si="14"/>
        <v>22.96</v>
      </c>
      <c r="J131" s="81"/>
    </row>
    <row r="132" spans="1:10" s="40" customFormat="1" ht="14.25" customHeight="1">
      <c r="A132" s="56"/>
      <c r="B132" s="61" t="s">
        <v>183</v>
      </c>
      <c r="C132" s="65" t="s">
        <v>153</v>
      </c>
      <c r="D132" s="66">
        <v>1</v>
      </c>
      <c r="E132" s="67">
        <v>9.6999999999999993</v>
      </c>
      <c r="F132" s="68"/>
      <c r="G132" s="68">
        <v>0.4</v>
      </c>
      <c r="H132" s="68"/>
      <c r="I132" s="83">
        <f t="shared" si="14"/>
        <v>3.88</v>
      </c>
      <c r="J132" s="81"/>
    </row>
    <row r="133" spans="1:10" s="40" customFormat="1" ht="14.25" customHeight="1">
      <c r="A133" s="56"/>
      <c r="B133" s="61"/>
      <c r="C133" s="65" t="s">
        <v>153</v>
      </c>
      <c r="D133" s="66"/>
      <c r="E133" s="67"/>
      <c r="F133" s="68"/>
      <c r="G133" s="68"/>
      <c r="H133" s="68"/>
      <c r="I133" s="83">
        <f t="shared" si="14"/>
        <v>0</v>
      </c>
      <c r="J133" s="81"/>
    </row>
    <row r="134" spans="1:10" s="40" customFormat="1" ht="14.25" customHeight="1">
      <c r="A134" s="56"/>
      <c r="B134" s="61"/>
      <c r="C134" s="65" t="s">
        <v>153</v>
      </c>
      <c r="D134" s="66"/>
      <c r="E134" s="67"/>
      <c r="F134" s="68"/>
      <c r="G134" s="68"/>
      <c r="H134" s="68"/>
      <c r="I134" s="83">
        <f t="shared" si="14"/>
        <v>0</v>
      </c>
      <c r="J134" s="81"/>
    </row>
    <row r="135" spans="1:10" s="40" customFormat="1" ht="14.25" customHeight="1">
      <c r="A135" s="56"/>
      <c r="B135" s="61"/>
      <c r="C135" s="65" t="s">
        <v>153</v>
      </c>
      <c r="D135" s="66"/>
      <c r="E135" s="67"/>
      <c r="F135" s="68"/>
      <c r="G135" s="68"/>
      <c r="H135" s="68"/>
      <c r="I135" s="83">
        <f t="shared" si="14"/>
        <v>0</v>
      </c>
      <c r="J135" s="81"/>
    </row>
    <row r="136" spans="1:10" s="40" customFormat="1" ht="14.25" customHeight="1">
      <c r="A136" s="56"/>
      <c r="B136" s="61"/>
      <c r="C136" s="65"/>
      <c r="D136" s="66"/>
      <c r="E136" s="67"/>
      <c r="F136" s="68"/>
      <c r="G136" s="68"/>
      <c r="H136" s="72" t="s">
        <v>148</v>
      </c>
      <c r="I136" s="82">
        <f>SUM(I130:I135)</f>
        <v>65.960000000000008</v>
      </c>
      <c r="J136" s="79">
        <f>+I136+I136*$J$2</f>
        <v>72.556000000000012</v>
      </c>
    </row>
    <row r="137" spans="1:10" s="40" customFormat="1" ht="14.25" customHeight="1">
      <c r="A137" s="56"/>
      <c r="B137" s="61"/>
      <c r="C137" s="65"/>
      <c r="D137" s="66"/>
      <c r="E137" s="67"/>
      <c r="F137" s="68"/>
      <c r="G137" s="68"/>
      <c r="H137" s="68"/>
      <c r="I137" s="82"/>
      <c r="J137" s="81"/>
    </row>
    <row r="138" spans="1:10" s="40" customFormat="1" ht="14.25" customHeight="1">
      <c r="A138" s="56"/>
      <c r="B138" s="57" t="s">
        <v>203</v>
      </c>
      <c r="C138" s="58"/>
      <c r="D138" s="66"/>
      <c r="E138" s="67"/>
      <c r="F138" s="68"/>
      <c r="G138" s="68"/>
      <c r="H138" s="68"/>
      <c r="I138" s="82"/>
      <c r="J138" s="81"/>
    </row>
    <row r="139" spans="1:10" s="40" customFormat="1" ht="14.25" customHeight="1">
      <c r="A139" s="56"/>
      <c r="B139" s="57"/>
      <c r="C139" s="58"/>
      <c r="D139" s="66"/>
      <c r="E139" s="67"/>
      <c r="F139" s="68"/>
      <c r="G139" s="68"/>
      <c r="H139" s="68"/>
      <c r="I139" s="82"/>
      <c r="J139" s="81"/>
    </row>
    <row r="140" spans="1:10" s="40" customFormat="1" ht="14.25" customHeight="1">
      <c r="A140" s="56" t="s">
        <v>204</v>
      </c>
      <c r="B140" s="57" t="s">
        <v>205</v>
      </c>
      <c r="C140" s="58"/>
      <c r="D140" s="66"/>
      <c r="E140" s="67"/>
      <c r="F140" s="68"/>
      <c r="G140" s="68"/>
      <c r="H140" s="68"/>
      <c r="I140" s="82"/>
      <c r="J140" s="81"/>
    </row>
    <row r="141" spans="1:10" s="40" customFormat="1" ht="14.25" customHeight="1">
      <c r="A141" s="56"/>
      <c r="B141" s="57"/>
      <c r="C141" s="58"/>
      <c r="D141" s="66"/>
      <c r="E141" s="67"/>
      <c r="F141" s="68"/>
      <c r="G141" s="68"/>
      <c r="H141" s="68"/>
      <c r="I141" s="82"/>
      <c r="J141" s="81"/>
    </row>
    <row r="142" spans="1:10" s="40" customFormat="1" ht="14.25" customHeight="1">
      <c r="A142" s="64" t="s">
        <v>206</v>
      </c>
      <c r="B142" s="57" t="s">
        <v>207</v>
      </c>
      <c r="C142" s="58"/>
      <c r="D142" s="66"/>
      <c r="E142" s="67"/>
      <c r="F142" s="68"/>
      <c r="G142" s="68"/>
      <c r="H142" s="68"/>
      <c r="I142" s="83"/>
      <c r="J142" s="81"/>
    </row>
    <row r="143" spans="1:10" s="40" customFormat="1" ht="14.25" customHeight="1">
      <c r="A143" s="64"/>
      <c r="B143" s="57"/>
      <c r="C143" s="58"/>
      <c r="D143" s="66"/>
      <c r="E143" s="67"/>
      <c r="F143" s="68"/>
      <c r="G143" s="68"/>
      <c r="H143" s="68"/>
      <c r="I143" s="83"/>
      <c r="J143" s="81"/>
    </row>
    <row r="144" spans="1:10" s="40" customFormat="1" ht="14.25" customHeight="1">
      <c r="A144" s="64" t="s">
        <v>10</v>
      </c>
      <c r="B144" s="57" t="s">
        <v>52</v>
      </c>
      <c r="C144" s="58"/>
      <c r="D144" s="66"/>
      <c r="E144" s="67"/>
      <c r="F144" s="68"/>
      <c r="G144" s="68"/>
      <c r="H144" s="68"/>
      <c r="I144" s="83"/>
      <c r="J144" s="81"/>
    </row>
    <row r="145" spans="1:10" s="40" customFormat="1" ht="14.25" customHeight="1">
      <c r="A145" s="64"/>
      <c r="B145" s="57"/>
      <c r="C145" s="58"/>
      <c r="D145" s="66"/>
      <c r="E145" s="67"/>
      <c r="F145" s="68"/>
      <c r="G145" s="68"/>
      <c r="H145" s="68"/>
      <c r="I145" s="83"/>
      <c r="J145" s="81"/>
    </row>
    <row r="146" spans="1:10" s="40" customFormat="1" ht="14.25" customHeight="1">
      <c r="A146" s="56">
        <v>1</v>
      </c>
      <c r="B146" s="61" t="s">
        <v>208</v>
      </c>
      <c r="C146" s="65"/>
      <c r="D146" s="93"/>
      <c r="E146" s="86"/>
      <c r="F146" s="68"/>
      <c r="G146" s="68"/>
      <c r="H146" s="68"/>
      <c r="I146" s="83"/>
      <c r="J146" s="81"/>
    </row>
    <row r="147" spans="1:10" s="40" customFormat="1" ht="14.25" customHeight="1">
      <c r="A147" s="56"/>
      <c r="B147" s="57" t="s">
        <v>209</v>
      </c>
      <c r="C147" s="65"/>
      <c r="D147" s="93"/>
      <c r="E147" s="86"/>
      <c r="F147" s="68"/>
      <c r="G147" s="68"/>
      <c r="H147" s="68"/>
      <c r="I147" s="83"/>
      <c r="J147" s="81"/>
    </row>
    <row r="148" spans="1:10" s="40" customFormat="1" ht="14.25" customHeight="1">
      <c r="A148" s="56"/>
      <c r="B148" s="61" t="s">
        <v>182</v>
      </c>
      <c r="C148" s="65" t="s">
        <v>43</v>
      </c>
      <c r="D148" s="66">
        <v>1</v>
      </c>
      <c r="E148" s="67">
        <v>57.4</v>
      </c>
      <c r="F148" s="68"/>
      <c r="G148" s="68"/>
      <c r="H148" s="68"/>
      <c r="I148" s="83">
        <f t="shared" ref="I148:I150" si="15">PRODUCT(D148:H148)</f>
        <v>57.4</v>
      </c>
      <c r="J148" s="81"/>
    </row>
    <row r="149" spans="1:10" s="40" customFormat="1" ht="14.25" customHeight="1">
      <c r="A149" s="56"/>
      <c r="B149" s="61" t="s">
        <v>183</v>
      </c>
      <c r="C149" s="65" t="s">
        <v>43</v>
      </c>
      <c r="D149" s="66">
        <v>1</v>
      </c>
      <c r="E149" s="67">
        <v>9.6999999999999993</v>
      </c>
      <c r="F149" s="68"/>
      <c r="G149" s="68"/>
      <c r="H149" s="68"/>
      <c r="I149" s="83">
        <f t="shared" si="15"/>
        <v>9.6999999999999993</v>
      </c>
      <c r="J149" s="81"/>
    </row>
    <row r="150" spans="1:10" s="40" customFormat="1" ht="14.25" customHeight="1">
      <c r="A150" s="56"/>
      <c r="B150" s="61" t="s">
        <v>185</v>
      </c>
      <c r="C150" s="65" t="s">
        <v>43</v>
      </c>
      <c r="D150" s="66">
        <v>1</v>
      </c>
      <c r="E150" s="67">
        <v>13.6</v>
      </c>
      <c r="F150" s="68"/>
      <c r="G150" s="68"/>
      <c r="H150" s="68"/>
      <c r="I150" s="83">
        <f t="shared" si="15"/>
        <v>13.6</v>
      </c>
      <c r="J150" s="81"/>
    </row>
    <row r="151" spans="1:10" s="40" customFormat="1" ht="14.25" customHeight="1">
      <c r="A151" s="56"/>
      <c r="B151" s="61"/>
      <c r="C151" s="65" t="s">
        <v>43</v>
      </c>
      <c r="D151" s="66"/>
      <c r="E151" s="67"/>
      <c r="F151" s="68"/>
      <c r="G151" s="68"/>
      <c r="H151" s="68"/>
      <c r="I151" s="83">
        <f t="shared" ref="I151:I155" si="16">PRODUCT(D151:H151)</f>
        <v>0</v>
      </c>
      <c r="J151" s="81"/>
    </row>
    <row r="152" spans="1:10" s="40" customFormat="1" ht="14.25" customHeight="1">
      <c r="A152" s="56"/>
      <c r="B152" s="61"/>
      <c r="C152" s="65" t="s">
        <v>43</v>
      </c>
      <c r="D152" s="66"/>
      <c r="E152" s="67"/>
      <c r="F152" s="68"/>
      <c r="G152" s="68"/>
      <c r="H152" s="68"/>
      <c r="I152" s="83">
        <f t="shared" si="16"/>
        <v>0</v>
      </c>
      <c r="J152" s="81"/>
    </row>
    <row r="153" spans="1:10" s="40" customFormat="1" ht="14.25" customHeight="1">
      <c r="A153" s="56"/>
      <c r="B153" s="61"/>
      <c r="C153" s="65" t="s">
        <v>43</v>
      </c>
      <c r="D153" s="66"/>
      <c r="E153" s="67"/>
      <c r="F153" s="68"/>
      <c r="G153" s="68"/>
      <c r="H153" s="68"/>
      <c r="I153" s="83">
        <f t="shared" si="16"/>
        <v>0</v>
      </c>
      <c r="J153" s="81"/>
    </row>
    <row r="154" spans="1:10" s="40" customFormat="1" ht="14.25" customHeight="1">
      <c r="A154" s="56"/>
      <c r="B154" s="61"/>
      <c r="C154" s="65" t="s">
        <v>43</v>
      </c>
      <c r="D154" s="66"/>
      <c r="E154" s="67"/>
      <c r="F154" s="68"/>
      <c r="G154" s="68"/>
      <c r="H154" s="68"/>
      <c r="I154" s="83">
        <f t="shared" si="16"/>
        <v>0</v>
      </c>
      <c r="J154" s="81"/>
    </row>
    <row r="155" spans="1:10" s="40" customFormat="1" ht="14.25" customHeight="1">
      <c r="A155" s="56"/>
      <c r="B155" s="61"/>
      <c r="C155" s="65" t="s">
        <v>43</v>
      </c>
      <c r="D155" s="66"/>
      <c r="E155" s="67"/>
      <c r="F155" s="68"/>
      <c r="G155" s="68"/>
      <c r="H155" s="68"/>
      <c r="I155" s="83">
        <f t="shared" si="16"/>
        <v>0</v>
      </c>
      <c r="J155" s="81"/>
    </row>
    <row r="156" spans="1:10" s="40" customFormat="1" ht="14.25" customHeight="1">
      <c r="A156" s="56"/>
      <c r="B156" s="61"/>
      <c r="C156" s="65"/>
      <c r="D156" s="66"/>
      <c r="E156" s="67"/>
      <c r="F156" s="68"/>
      <c r="G156" s="68"/>
      <c r="H156" s="72" t="s">
        <v>148</v>
      </c>
      <c r="I156" s="82">
        <f>SUM(I148:I155)</f>
        <v>80.699999999999989</v>
      </c>
      <c r="J156" s="79">
        <f>+I156+I156*$J$2</f>
        <v>88.769999999999982</v>
      </c>
    </row>
    <row r="157" spans="1:10" s="40" customFormat="1" ht="14.25" customHeight="1">
      <c r="A157" s="56"/>
      <c r="B157" s="71"/>
      <c r="C157" s="66"/>
      <c r="D157" s="66"/>
      <c r="E157" s="67"/>
      <c r="F157" s="68"/>
      <c r="G157" s="68"/>
      <c r="H157" s="68"/>
      <c r="I157" s="83"/>
      <c r="J157" s="81"/>
    </row>
    <row r="158" spans="1:10" s="40" customFormat="1" ht="14.25" customHeight="1">
      <c r="A158" s="56"/>
      <c r="B158" s="57" t="s">
        <v>210</v>
      </c>
      <c r="C158" s="65"/>
      <c r="D158" s="93"/>
      <c r="E158" s="86"/>
      <c r="F158" s="68"/>
      <c r="G158" s="68"/>
      <c r="H158" s="68"/>
      <c r="I158" s="82"/>
      <c r="J158" s="81"/>
    </row>
    <row r="159" spans="1:10" s="40" customFormat="1" ht="14.25" customHeight="1">
      <c r="A159" s="56"/>
      <c r="B159" s="71"/>
      <c r="C159" s="66" t="s">
        <v>43</v>
      </c>
      <c r="D159" s="66"/>
      <c r="E159" s="74"/>
      <c r="F159" s="66"/>
      <c r="G159" s="66"/>
      <c r="H159" s="66"/>
      <c r="I159" s="83">
        <f t="shared" ref="I159" si="17">PRODUCT(D159:H159)</f>
        <v>0</v>
      </c>
      <c r="J159" s="81"/>
    </row>
    <row r="160" spans="1:10" s="40" customFormat="1" ht="14.25" customHeight="1">
      <c r="A160" s="56"/>
      <c r="B160" s="61"/>
      <c r="C160" s="65"/>
      <c r="D160" s="93"/>
      <c r="E160" s="86"/>
      <c r="F160" s="68"/>
      <c r="G160" s="94"/>
      <c r="H160" s="94"/>
      <c r="I160" s="82">
        <f>SUM(I159:I159)</f>
        <v>0</v>
      </c>
      <c r="J160" s="79">
        <f>+I160+I160*$J$2</f>
        <v>0</v>
      </c>
    </row>
    <row r="161" spans="1:10" s="40" customFormat="1" ht="14.25" customHeight="1">
      <c r="A161" s="56"/>
      <c r="B161" s="61"/>
      <c r="C161" s="65"/>
      <c r="D161" s="93"/>
      <c r="E161" s="86"/>
      <c r="F161" s="68"/>
      <c r="G161" s="67"/>
      <c r="H161" s="67"/>
      <c r="I161" s="83"/>
      <c r="J161" s="81"/>
    </row>
    <row r="162" spans="1:10" s="40" customFormat="1" ht="14.25" customHeight="1">
      <c r="A162" s="56"/>
      <c r="B162" s="61"/>
      <c r="C162" s="65"/>
      <c r="D162" s="93"/>
      <c r="E162" s="86"/>
      <c r="F162" s="68"/>
      <c r="G162" s="68"/>
      <c r="H162" s="68"/>
      <c r="I162" s="83"/>
      <c r="J162" s="81"/>
    </row>
    <row r="163" spans="1:10" s="40" customFormat="1" ht="14.25" customHeight="1">
      <c r="A163" s="56" t="s">
        <v>12</v>
      </c>
      <c r="B163" s="57" t="s">
        <v>211</v>
      </c>
      <c r="C163" s="58"/>
      <c r="D163" s="93"/>
      <c r="E163" s="86"/>
      <c r="F163" s="68"/>
      <c r="G163" s="68"/>
      <c r="H163" s="68"/>
      <c r="I163" s="83"/>
      <c r="J163" s="81"/>
    </row>
    <row r="164" spans="1:10" s="40" customFormat="1" ht="14.25" customHeight="1">
      <c r="A164" s="56"/>
      <c r="B164" s="61"/>
      <c r="C164" s="65"/>
      <c r="D164" s="93"/>
      <c r="E164" s="67"/>
      <c r="F164" s="68"/>
      <c r="G164" s="68"/>
      <c r="H164" s="68"/>
      <c r="I164" s="83"/>
      <c r="J164" s="81"/>
    </row>
    <row r="165" spans="1:10" s="40" customFormat="1" ht="14.25" customHeight="1">
      <c r="A165" s="56"/>
      <c r="B165" s="61"/>
      <c r="C165" s="65"/>
      <c r="D165" s="93"/>
      <c r="E165" s="67"/>
      <c r="F165" s="68"/>
      <c r="G165" s="68"/>
      <c r="H165" s="68"/>
      <c r="I165" s="83"/>
      <c r="J165" s="81"/>
    </row>
    <row r="166" spans="1:10" s="40" customFormat="1" ht="14.25" customHeight="1">
      <c r="A166" s="56"/>
      <c r="B166" s="57" t="s">
        <v>212</v>
      </c>
      <c r="C166" s="58"/>
      <c r="D166" s="93"/>
      <c r="E166" s="67"/>
      <c r="F166" s="68"/>
      <c r="G166" s="68"/>
      <c r="H166" s="68"/>
      <c r="I166" s="83"/>
      <c r="J166" s="81"/>
    </row>
    <row r="167" spans="1:10" s="40" customFormat="1" ht="14.25" customHeight="1">
      <c r="A167" s="56"/>
      <c r="B167" s="57" t="s">
        <v>213</v>
      </c>
      <c r="C167" s="58"/>
      <c r="D167" s="93"/>
      <c r="E167" s="67"/>
      <c r="F167" s="68"/>
      <c r="G167" s="68"/>
      <c r="H167" s="68"/>
      <c r="I167" s="83"/>
      <c r="J167" s="81"/>
    </row>
    <row r="168" spans="1:10" s="40" customFormat="1" ht="14.25" customHeight="1">
      <c r="A168" s="56"/>
      <c r="B168" s="61" t="s">
        <v>182</v>
      </c>
      <c r="C168" s="65" t="s">
        <v>43</v>
      </c>
      <c r="D168" s="66">
        <v>1</v>
      </c>
      <c r="E168" s="67">
        <v>77.5</v>
      </c>
      <c r="F168" s="68"/>
      <c r="G168" s="68">
        <v>2.7</v>
      </c>
      <c r="H168" s="68"/>
      <c r="I168" s="83">
        <f t="shared" ref="I168:I186" si="18">PRODUCT(D168:H168)</f>
        <v>209.25</v>
      </c>
      <c r="J168" s="81"/>
    </row>
    <row r="169" spans="1:10" s="40" customFormat="1" ht="14.25" customHeight="1">
      <c r="A169" s="56"/>
      <c r="B169" s="61" t="s">
        <v>214</v>
      </c>
      <c r="C169" s="65" t="s">
        <v>43</v>
      </c>
      <c r="D169" s="66">
        <v>-1</v>
      </c>
      <c r="E169" s="67">
        <f>2.35+2.67+3.25+2.6+2.6+4.5</f>
        <v>17.97</v>
      </c>
      <c r="F169" s="68"/>
      <c r="G169" s="68">
        <v>2.7</v>
      </c>
      <c r="H169" s="68"/>
      <c r="I169" s="83">
        <f t="shared" si="18"/>
        <v>-48.518999999999998</v>
      </c>
      <c r="J169" s="81"/>
    </row>
    <row r="170" spans="1:10" s="40" customFormat="1" ht="14.25" customHeight="1">
      <c r="A170" s="56"/>
      <c r="B170" s="61"/>
      <c r="C170" s="65"/>
      <c r="D170" s="66"/>
      <c r="E170" s="67"/>
      <c r="F170" s="68"/>
      <c r="G170" s="68"/>
      <c r="H170" s="72" t="s">
        <v>148</v>
      </c>
      <c r="I170" s="82">
        <f>SUM(I168:I169)</f>
        <v>160.73099999999999</v>
      </c>
      <c r="J170" s="79">
        <f>+I170+I170*$J$2</f>
        <v>176.80410000000001</v>
      </c>
    </row>
    <row r="171" spans="1:10" s="40" customFormat="1" ht="14.25" customHeight="1">
      <c r="A171" s="56"/>
      <c r="B171" s="61"/>
      <c r="C171" s="65"/>
      <c r="D171" s="66"/>
      <c r="E171" s="67"/>
      <c r="F171" s="68"/>
      <c r="G171" s="68"/>
      <c r="H171" s="72"/>
      <c r="I171" s="82"/>
      <c r="J171" s="79"/>
    </row>
    <row r="172" spans="1:10" s="40" customFormat="1" ht="14.25" customHeight="1">
      <c r="A172" s="56"/>
      <c r="B172" s="57" t="s">
        <v>215</v>
      </c>
      <c r="C172" s="58"/>
      <c r="D172" s="93"/>
      <c r="E172" s="67"/>
      <c r="F172" s="68"/>
      <c r="G172" s="68"/>
      <c r="H172" s="68"/>
      <c r="I172" s="83"/>
      <c r="J172" s="81"/>
    </row>
    <row r="173" spans="1:10" s="40" customFormat="1" ht="14.25" customHeight="1">
      <c r="A173" s="56"/>
      <c r="B173" s="61" t="s">
        <v>156</v>
      </c>
      <c r="C173" s="65" t="s">
        <v>43</v>
      </c>
      <c r="D173" s="66">
        <v>1</v>
      </c>
      <c r="E173" s="67">
        <v>94.9</v>
      </c>
      <c r="F173" s="68"/>
      <c r="G173" s="68">
        <v>2.7</v>
      </c>
      <c r="H173" s="68"/>
      <c r="I173" s="83">
        <f>PRODUCT(D173:H173)</f>
        <v>256.23</v>
      </c>
      <c r="J173" s="81"/>
    </row>
    <row r="174" spans="1:10" s="40" customFormat="1" ht="14.25" customHeight="1">
      <c r="A174" s="56"/>
      <c r="B174" s="61" t="s">
        <v>183</v>
      </c>
      <c r="C174" s="65" t="s">
        <v>43</v>
      </c>
      <c r="D174" s="66"/>
      <c r="E174" s="67"/>
      <c r="F174" s="68"/>
      <c r="G174" s="68"/>
      <c r="H174" s="68"/>
      <c r="I174" s="83">
        <f t="shared" ref="I174:I177" si="19">PRODUCT(D174:H174)</f>
        <v>0</v>
      </c>
      <c r="J174" s="81"/>
    </row>
    <row r="175" spans="1:10" s="40" customFormat="1" ht="14.25" customHeight="1">
      <c r="A175" s="56"/>
      <c r="B175" s="61" t="s">
        <v>216</v>
      </c>
      <c r="C175" s="65" t="s">
        <v>43</v>
      </c>
      <c r="D175" s="66"/>
      <c r="E175" s="67"/>
      <c r="F175" s="68"/>
      <c r="G175" s="68"/>
      <c r="H175" s="68"/>
      <c r="I175" s="83">
        <f t="shared" si="19"/>
        <v>0</v>
      </c>
      <c r="J175" s="81"/>
    </row>
    <row r="176" spans="1:10" s="40" customFormat="1" ht="14.25" customHeight="1">
      <c r="A176" s="56"/>
      <c r="B176" s="61" t="s">
        <v>217</v>
      </c>
      <c r="C176" s="65" t="s">
        <v>43</v>
      </c>
      <c r="D176" s="66"/>
      <c r="E176" s="67"/>
      <c r="F176" s="68"/>
      <c r="G176" s="68"/>
      <c r="H176" s="68"/>
      <c r="I176" s="83">
        <f t="shared" si="19"/>
        <v>0</v>
      </c>
      <c r="J176" s="81"/>
    </row>
    <row r="177" spans="1:10" s="40" customFormat="1" ht="14.25" customHeight="1">
      <c r="A177" s="56"/>
      <c r="B177" s="61" t="s">
        <v>218</v>
      </c>
      <c r="C177" s="65" t="s">
        <v>43</v>
      </c>
      <c r="D177" s="66"/>
      <c r="E177" s="67"/>
      <c r="F177" s="68"/>
      <c r="G177" s="68"/>
      <c r="H177" s="68"/>
      <c r="I177" s="83">
        <f t="shared" si="19"/>
        <v>0</v>
      </c>
      <c r="J177" s="81"/>
    </row>
    <row r="178" spans="1:10" s="40" customFormat="1" ht="14.25" customHeight="1">
      <c r="A178" s="56"/>
      <c r="B178" s="61"/>
      <c r="C178" s="65"/>
      <c r="D178" s="66"/>
      <c r="E178" s="67"/>
      <c r="F178" s="68"/>
      <c r="G178" s="68"/>
      <c r="H178" s="72" t="s">
        <v>148</v>
      </c>
      <c r="I178" s="82">
        <f>SUM(I173:I177)</f>
        <v>256.23</v>
      </c>
      <c r="J178" s="79">
        <f>+I178+I178*$J$2</f>
        <v>281.85300000000001</v>
      </c>
    </row>
    <row r="179" spans="1:10" s="40" customFormat="1" ht="14.25" customHeight="1">
      <c r="A179" s="56"/>
      <c r="B179" s="61"/>
      <c r="C179" s="65"/>
      <c r="D179" s="66"/>
      <c r="E179" s="67"/>
      <c r="F179" s="68"/>
      <c r="G179" s="68"/>
      <c r="H179" s="68"/>
      <c r="I179" s="83"/>
      <c r="J179" s="81"/>
    </row>
    <row r="180" spans="1:10" s="40" customFormat="1" ht="14.25" customHeight="1">
      <c r="A180" s="56"/>
      <c r="B180" s="57" t="s">
        <v>219</v>
      </c>
      <c r="C180" s="65"/>
      <c r="D180" s="66"/>
      <c r="E180" s="67"/>
      <c r="F180" s="68"/>
      <c r="G180" s="68"/>
      <c r="H180" s="68"/>
      <c r="I180" s="83"/>
      <c r="J180" s="81"/>
    </row>
    <row r="181" spans="1:10" s="40" customFormat="1" ht="14.25" customHeight="1">
      <c r="A181" s="56"/>
      <c r="B181" s="61"/>
      <c r="C181" s="65" t="s">
        <v>43</v>
      </c>
      <c r="D181" s="66"/>
      <c r="E181" s="67"/>
      <c r="F181" s="68"/>
      <c r="G181" s="68"/>
      <c r="H181" s="68"/>
      <c r="I181" s="83">
        <f t="shared" si="18"/>
        <v>0</v>
      </c>
      <c r="J181" s="81"/>
    </row>
    <row r="182" spans="1:10" s="40" customFormat="1" ht="14.25" customHeight="1">
      <c r="A182" s="56"/>
      <c r="B182" s="61"/>
      <c r="C182" s="65" t="s">
        <v>43</v>
      </c>
      <c r="D182" s="66"/>
      <c r="E182" s="67"/>
      <c r="F182" s="68"/>
      <c r="G182" s="68"/>
      <c r="H182" s="68"/>
      <c r="I182" s="83">
        <f t="shared" si="18"/>
        <v>0</v>
      </c>
      <c r="J182" s="81"/>
    </row>
    <row r="183" spans="1:10" s="40" customFormat="1" ht="14.25" customHeight="1">
      <c r="A183" s="56"/>
      <c r="B183" s="61"/>
      <c r="C183" s="65" t="s">
        <v>43</v>
      </c>
      <c r="D183" s="66"/>
      <c r="E183" s="67"/>
      <c r="F183" s="68"/>
      <c r="G183" s="68"/>
      <c r="H183" s="68"/>
      <c r="I183" s="83">
        <f t="shared" si="18"/>
        <v>0</v>
      </c>
      <c r="J183" s="81"/>
    </row>
    <row r="184" spans="1:10" s="40" customFormat="1" ht="14.25" customHeight="1">
      <c r="A184" s="56"/>
      <c r="B184" s="61"/>
      <c r="C184" s="65" t="s">
        <v>43</v>
      </c>
      <c r="D184" s="66"/>
      <c r="E184" s="67"/>
      <c r="F184" s="68"/>
      <c r="G184" s="68"/>
      <c r="H184" s="68"/>
      <c r="I184" s="83">
        <f t="shared" si="18"/>
        <v>0</v>
      </c>
      <c r="J184" s="81"/>
    </row>
    <row r="185" spans="1:10" s="40" customFormat="1" ht="14.25" customHeight="1">
      <c r="A185" s="56"/>
      <c r="B185" s="61"/>
      <c r="C185" s="65" t="s">
        <v>43</v>
      </c>
      <c r="D185" s="66"/>
      <c r="E185" s="67"/>
      <c r="F185" s="68"/>
      <c r="G185" s="68"/>
      <c r="H185" s="68"/>
      <c r="I185" s="83">
        <f t="shared" si="18"/>
        <v>0</v>
      </c>
      <c r="J185" s="81"/>
    </row>
    <row r="186" spans="1:10" s="40" customFormat="1" ht="14.25" customHeight="1">
      <c r="A186" s="56"/>
      <c r="B186" s="61"/>
      <c r="C186" s="65" t="s">
        <v>43</v>
      </c>
      <c r="D186" s="66"/>
      <c r="E186" s="67"/>
      <c r="F186" s="68"/>
      <c r="G186" s="68"/>
      <c r="H186" s="68"/>
      <c r="I186" s="83">
        <f t="shared" si="18"/>
        <v>0</v>
      </c>
      <c r="J186" s="81"/>
    </row>
    <row r="187" spans="1:10" s="40" customFormat="1" ht="14.25" customHeight="1">
      <c r="A187" s="56"/>
      <c r="B187" s="61"/>
      <c r="C187" s="65"/>
      <c r="D187" s="66"/>
      <c r="E187" s="67"/>
      <c r="F187" s="68"/>
      <c r="G187" s="68"/>
      <c r="H187" s="72" t="s">
        <v>148</v>
      </c>
      <c r="I187" s="82">
        <f>SUM(I181:I186)</f>
        <v>0</v>
      </c>
      <c r="J187" s="79">
        <f>+I187+I187*$J$2</f>
        <v>0</v>
      </c>
    </row>
    <row r="188" spans="1:10" s="40" customFormat="1" ht="14.25" customHeight="1">
      <c r="A188" s="56"/>
      <c r="B188" s="57" t="s">
        <v>220</v>
      </c>
      <c r="C188" s="65"/>
      <c r="D188" s="66"/>
      <c r="E188" s="67"/>
      <c r="F188" s="68"/>
      <c r="G188" s="68"/>
      <c r="H188" s="68"/>
      <c r="I188" s="83"/>
      <c r="J188" s="81"/>
    </row>
    <row r="189" spans="1:10" s="40" customFormat="1" ht="14.25" customHeight="1">
      <c r="A189" s="56"/>
      <c r="B189" s="61" t="s">
        <v>183</v>
      </c>
      <c r="C189" s="65" t="s">
        <v>43</v>
      </c>
      <c r="D189" s="66">
        <v>1</v>
      </c>
      <c r="E189" s="67">
        <v>18.2</v>
      </c>
      <c r="F189" s="68"/>
      <c r="G189" s="68">
        <v>2.7</v>
      </c>
      <c r="H189" s="68"/>
      <c r="I189" s="83">
        <f t="shared" ref="I189:I194" si="20">PRODUCT(D189:H189)</f>
        <v>49.14</v>
      </c>
      <c r="J189" s="81"/>
    </row>
    <row r="190" spans="1:10" s="40" customFormat="1" ht="14.25" customHeight="1">
      <c r="A190" s="56"/>
      <c r="B190" s="61" t="s">
        <v>216</v>
      </c>
      <c r="C190" s="65" t="s">
        <v>43</v>
      </c>
      <c r="D190" s="66">
        <v>1</v>
      </c>
      <c r="E190" s="67">
        <v>16.2</v>
      </c>
      <c r="F190" s="68"/>
      <c r="G190" s="68">
        <v>2.7</v>
      </c>
      <c r="H190" s="68"/>
      <c r="I190" s="83">
        <f t="shared" si="20"/>
        <v>43.74</v>
      </c>
      <c r="J190" s="81"/>
    </row>
    <row r="191" spans="1:10" s="40" customFormat="1" ht="14.25" customHeight="1">
      <c r="A191" s="56"/>
      <c r="B191" s="61" t="s">
        <v>217</v>
      </c>
      <c r="C191" s="65" t="s">
        <v>43</v>
      </c>
      <c r="D191" s="66">
        <v>-1</v>
      </c>
      <c r="E191" s="67">
        <v>3.5</v>
      </c>
      <c r="F191" s="68"/>
      <c r="G191" s="68">
        <v>2.4</v>
      </c>
      <c r="H191" s="68"/>
      <c r="I191" s="83">
        <f t="shared" si="20"/>
        <v>-8.4</v>
      </c>
      <c r="J191" s="81"/>
    </row>
    <row r="192" spans="1:10" s="40" customFormat="1" ht="14.25" customHeight="1">
      <c r="A192" s="56"/>
      <c r="B192" s="61" t="s">
        <v>218</v>
      </c>
      <c r="C192" s="65" t="s">
        <v>43</v>
      </c>
      <c r="D192" s="66">
        <v>-1</v>
      </c>
      <c r="E192" s="67">
        <v>2</v>
      </c>
      <c r="F192" s="68"/>
      <c r="G192" s="68">
        <v>0.9</v>
      </c>
      <c r="H192" s="68"/>
      <c r="I192" s="83">
        <f t="shared" si="20"/>
        <v>-1.8</v>
      </c>
      <c r="J192" s="81"/>
    </row>
    <row r="193" spans="1:10" s="40" customFormat="1" ht="14.25" customHeight="1">
      <c r="A193" s="56"/>
      <c r="B193" s="61"/>
      <c r="C193" s="65" t="s">
        <v>43</v>
      </c>
      <c r="D193" s="66"/>
      <c r="E193" s="67"/>
      <c r="F193" s="68"/>
      <c r="G193" s="68"/>
      <c r="H193" s="68"/>
      <c r="I193" s="83">
        <f t="shared" si="20"/>
        <v>0</v>
      </c>
      <c r="J193" s="81"/>
    </row>
    <row r="194" spans="1:10" s="40" customFormat="1" ht="14.25" customHeight="1">
      <c r="A194" s="56"/>
      <c r="B194" s="61"/>
      <c r="C194" s="65" t="s">
        <v>43</v>
      </c>
      <c r="D194" s="66"/>
      <c r="E194" s="67"/>
      <c r="F194" s="68"/>
      <c r="G194" s="68"/>
      <c r="H194" s="68"/>
      <c r="I194" s="83">
        <f t="shared" si="20"/>
        <v>0</v>
      </c>
      <c r="J194" s="81"/>
    </row>
    <row r="195" spans="1:10" s="40" customFormat="1" ht="14.25" customHeight="1">
      <c r="A195" s="56"/>
      <c r="B195" s="61"/>
      <c r="C195" s="65"/>
      <c r="D195" s="66"/>
      <c r="E195" s="67"/>
      <c r="F195" s="68"/>
      <c r="G195" s="68"/>
      <c r="H195" s="72" t="s">
        <v>148</v>
      </c>
      <c r="I195" s="82">
        <f>SUM(I189:I194)</f>
        <v>82.679999999999993</v>
      </c>
      <c r="J195" s="79">
        <f>+I195+I195*$J$2</f>
        <v>90.947999999999993</v>
      </c>
    </row>
    <row r="196" spans="1:10" s="40" customFormat="1" ht="14.25" customHeight="1">
      <c r="A196" s="56"/>
      <c r="B196" s="61"/>
      <c r="C196" s="65"/>
      <c r="D196" s="93"/>
      <c r="E196" s="67"/>
      <c r="F196" s="68"/>
      <c r="G196" s="68"/>
      <c r="H196" s="68"/>
      <c r="I196" s="83"/>
      <c r="J196" s="81"/>
    </row>
    <row r="197" spans="1:10" s="40" customFormat="1" ht="14.25" customHeight="1">
      <c r="A197" s="56"/>
      <c r="B197" s="61"/>
      <c r="C197" s="65"/>
      <c r="D197" s="93"/>
      <c r="E197" s="67"/>
      <c r="F197" s="68"/>
      <c r="G197" s="68"/>
      <c r="H197" s="68"/>
      <c r="I197" s="82"/>
      <c r="J197" s="81"/>
    </row>
    <row r="198" spans="1:10" s="40" customFormat="1" ht="14.25" customHeight="1">
      <c r="A198" s="56"/>
      <c r="B198" s="61"/>
      <c r="C198" s="65"/>
      <c r="D198" s="93"/>
      <c r="E198" s="67"/>
      <c r="F198" s="68"/>
      <c r="G198" s="68"/>
      <c r="H198" s="68"/>
      <c r="I198" s="83"/>
      <c r="J198" s="81"/>
    </row>
    <row r="199" spans="1:10" s="40" customFormat="1" ht="14.25" customHeight="1">
      <c r="A199" s="56" t="s">
        <v>13</v>
      </c>
      <c r="B199" s="57" t="s">
        <v>221</v>
      </c>
      <c r="C199" s="58"/>
      <c r="D199" s="93"/>
      <c r="E199" s="67"/>
      <c r="F199" s="68"/>
      <c r="G199" s="68"/>
      <c r="H199" s="68"/>
      <c r="I199" s="83"/>
      <c r="J199" s="81"/>
    </row>
    <row r="200" spans="1:10" s="40" customFormat="1" ht="14.25" customHeight="1">
      <c r="A200" s="56"/>
      <c r="B200" s="61"/>
      <c r="C200" s="65"/>
      <c r="D200" s="93"/>
      <c r="E200" s="67"/>
      <c r="F200" s="68"/>
      <c r="G200" s="68"/>
      <c r="H200" s="68"/>
      <c r="I200" s="83"/>
      <c r="J200" s="81"/>
    </row>
    <row r="201" spans="1:10" s="40" customFormat="1" ht="14.25" customHeight="1">
      <c r="A201" s="56">
        <v>1</v>
      </c>
      <c r="B201" s="61" t="s">
        <v>222</v>
      </c>
      <c r="C201" s="65"/>
      <c r="D201" s="93" t="s">
        <v>223</v>
      </c>
      <c r="E201" s="67"/>
      <c r="F201" s="68"/>
      <c r="G201" s="68"/>
      <c r="H201" s="68"/>
      <c r="I201" s="83"/>
      <c r="J201" s="81"/>
    </row>
    <row r="202" spans="1:10" s="40" customFormat="1" ht="14.25" customHeight="1">
      <c r="A202" s="56"/>
      <c r="B202" s="61"/>
      <c r="C202" s="65"/>
      <c r="D202" s="93"/>
      <c r="E202" s="67"/>
      <c r="F202" s="68"/>
      <c r="G202" s="68"/>
      <c r="H202" s="68"/>
      <c r="I202" s="83"/>
      <c r="J202" s="81"/>
    </row>
    <row r="203" spans="1:10" s="40" customFormat="1" ht="14.25" customHeight="1">
      <c r="A203" s="56"/>
      <c r="B203" s="61"/>
      <c r="C203" s="65"/>
      <c r="D203" s="93"/>
      <c r="E203" s="67"/>
      <c r="F203" s="68"/>
      <c r="G203" s="68"/>
      <c r="H203" s="68"/>
      <c r="I203" s="83"/>
      <c r="J203" s="81"/>
    </row>
    <row r="204" spans="1:10" s="40" customFormat="1" ht="14.25" customHeight="1">
      <c r="A204" s="56"/>
      <c r="B204" s="57" t="s">
        <v>224</v>
      </c>
      <c r="C204" s="58"/>
      <c r="D204" s="93"/>
      <c r="E204" s="67"/>
      <c r="F204" s="68"/>
      <c r="G204" s="68"/>
      <c r="H204" s="68"/>
      <c r="I204" s="83"/>
      <c r="J204" s="81"/>
    </row>
    <row r="205" spans="1:10" s="40" customFormat="1" ht="14.25" customHeight="1">
      <c r="A205" s="56"/>
      <c r="B205" s="61" t="s">
        <v>225</v>
      </c>
      <c r="C205" s="65" t="s">
        <v>43</v>
      </c>
      <c r="D205" s="66">
        <v>1</v>
      </c>
      <c r="E205" s="67">
        <v>7.05</v>
      </c>
      <c r="F205" s="68"/>
      <c r="G205" s="68">
        <v>1.1000000000000001</v>
      </c>
      <c r="H205" s="68"/>
      <c r="I205" s="83">
        <f t="shared" ref="I205" si="21">PRODUCT(D205:H205)</f>
        <v>7.7550000000000008</v>
      </c>
      <c r="J205" s="81"/>
    </row>
    <row r="206" spans="1:10" s="40" customFormat="1" ht="14.25" customHeight="1">
      <c r="A206" s="56"/>
      <c r="B206" s="61"/>
      <c r="C206" s="65" t="s">
        <v>43</v>
      </c>
      <c r="D206" s="66"/>
      <c r="E206" s="67"/>
      <c r="F206" s="68"/>
      <c r="G206" s="68"/>
      <c r="H206" s="68"/>
      <c r="I206" s="83">
        <f t="shared" ref="I206" si="22">PRODUCT(D206:H206)</f>
        <v>0</v>
      </c>
      <c r="J206" s="81"/>
    </row>
    <row r="207" spans="1:10" s="40" customFormat="1" ht="14.25" customHeight="1">
      <c r="A207" s="56"/>
      <c r="B207" s="61"/>
      <c r="C207" s="65"/>
      <c r="D207" s="66"/>
      <c r="E207" s="67"/>
      <c r="F207" s="68"/>
      <c r="G207" s="68"/>
      <c r="H207" s="72" t="s">
        <v>148</v>
      </c>
      <c r="I207" s="82">
        <f>SUM(I205:I206)</f>
        <v>7.7550000000000008</v>
      </c>
      <c r="J207" s="79">
        <f>+I207+I207*$J$2</f>
        <v>8.5305</v>
      </c>
    </row>
    <row r="208" spans="1:10" s="40" customFormat="1" ht="14.25" customHeight="1">
      <c r="A208" s="56"/>
      <c r="B208" s="61"/>
      <c r="C208" s="65"/>
      <c r="D208" s="66"/>
      <c r="E208" s="67"/>
      <c r="F208" s="68"/>
      <c r="G208" s="68"/>
      <c r="H208" s="68"/>
      <c r="I208" s="83"/>
      <c r="J208" s="81"/>
    </row>
    <row r="209" spans="1:10" s="40" customFormat="1" ht="14.25" customHeight="1">
      <c r="A209" s="56"/>
      <c r="B209" s="61"/>
      <c r="C209" s="65"/>
      <c r="D209" s="93"/>
      <c r="E209" s="67"/>
      <c r="F209" s="68"/>
      <c r="G209" s="68"/>
      <c r="H209" s="68"/>
      <c r="I209" s="83"/>
      <c r="J209" s="81"/>
    </row>
    <row r="210" spans="1:10" s="40" customFormat="1" ht="14.25" customHeight="1">
      <c r="A210" s="56"/>
      <c r="B210" s="57" t="s">
        <v>226</v>
      </c>
      <c r="C210" s="58"/>
      <c r="D210" s="93"/>
      <c r="E210" s="67"/>
      <c r="F210" s="68"/>
      <c r="G210" s="68"/>
      <c r="H210" s="68"/>
      <c r="I210" s="83"/>
      <c r="J210" s="81"/>
    </row>
    <row r="211" spans="1:10" s="40" customFormat="1" ht="14.25" customHeight="1">
      <c r="A211" s="56"/>
      <c r="B211" s="61"/>
      <c r="C211" s="65" t="s">
        <v>43</v>
      </c>
      <c r="D211" s="66"/>
      <c r="E211" s="67"/>
      <c r="F211" s="68"/>
      <c r="G211" s="68"/>
      <c r="H211" s="68"/>
      <c r="I211" s="83">
        <f t="shared" ref="I211:I212" si="23">PRODUCT(D211:H211)</f>
        <v>0</v>
      </c>
      <c r="J211" s="81"/>
    </row>
    <row r="212" spans="1:10" s="40" customFormat="1" ht="14.25" customHeight="1">
      <c r="A212" s="56"/>
      <c r="B212" s="61"/>
      <c r="C212" s="65" t="s">
        <v>43</v>
      </c>
      <c r="D212" s="66"/>
      <c r="E212" s="67"/>
      <c r="F212" s="68"/>
      <c r="G212" s="68"/>
      <c r="H212" s="68"/>
      <c r="I212" s="83">
        <f t="shared" si="23"/>
        <v>0</v>
      </c>
      <c r="J212" s="81"/>
    </row>
    <row r="213" spans="1:10" s="40" customFormat="1" ht="14.25" customHeight="1">
      <c r="A213" s="56"/>
      <c r="B213" s="61"/>
      <c r="C213" s="65"/>
      <c r="D213" s="66"/>
      <c r="E213" s="67"/>
      <c r="F213" s="68"/>
      <c r="G213" s="68"/>
      <c r="H213" s="72" t="s">
        <v>148</v>
      </c>
      <c r="I213" s="82">
        <f>SUM(I211:I212)</f>
        <v>0</v>
      </c>
      <c r="J213" s="79">
        <f>+I213+I213*$J$2</f>
        <v>0</v>
      </c>
    </row>
    <row r="214" spans="1:10" s="40" customFormat="1" ht="14.25" customHeight="1">
      <c r="A214" s="56"/>
      <c r="B214" s="61"/>
      <c r="C214" s="65"/>
      <c r="D214" s="66"/>
      <c r="E214" s="67"/>
      <c r="F214" s="68"/>
      <c r="G214" s="68"/>
      <c r="H214" s="68"/>
      <c r="I214" s="83"/>
      <c r="J214" s="81"/>
    </row>
    <row r="215" spans="1:10" s="40" customFormat="1" ht="14.25" customHeight="1">
      <c r="A215" s="56"/>
      <c r="B215" s="69" t="s">
        <v>227</v>
      </c>
      <c r="C215" s="95"/>
      <c r="D215" s="66"/>
      <c r="E215" s="67"/>
      <c r="F215" s="68"/>
      <c r="G215" s="68"/>
      <c r="H215" s="68"/>
      <c r="I215" s="82"/>
      <c r="J215" s="81"/>
    </row>
    <row r="216" spans="1:10" s="40" customFormat="1" ht="14.25" customHeight="1">
      <c r="A216" s="56"/>
      <c r="B216" s="69" t="s">
        <v>228</v>
      </c>
      <c r="C216" s="95"/>
      <c r="D216" s="66"/>
      <c r="E216" s="67"/>
      <c r="F216" s="68"/>
      <c r="G216" s="68"/>
      <c r="H216" s="68"/>
      <c r="I216" s="82"/>
      <c r="J216" s="81"/>
    </row>
    <row r="217" spans="1:10" s="40" customFormat="1" ht="14.25" customHeight="1">
      <c r="A217" s="56"/>
      <c r="B217" s="61" t="s">
        <v>229</v>
      </c>
      <c r="C217" s="65" t="s">
        <v>43</v>
      </c>
      <c r="D217" s="66">
        <v>1</v>
      </c>
      <c r="E217" s="67">
        <f>6.2+5.6</f>
        <v>11.8</v>
      </c>
      <c r="F217" s="68"/>
      <c r="G217" s="68"/>
      <c r="H217" s="68"/>
      <c r="I217" s="83">
        <f t="shared" ref="I217:I218" si="24">PRODUCT(D217:H217)</f>
        <v>11.8</v>
      </c>
      <c r="J217" s="81"/>
    </row>
    <row r="218" spans="1:10" s="40" customFormat="1" ht="14.25" customHeight="1">
      <c r="A218" s="56"/>
      <c r="B218" s="61"/>
      <c r="C218" s="65" t="s">
        <v>43</v>
      </c>
      <c r="D218" s="66"/>
      <c r="E218" s="67"/>
      <c r="F218" s="68"/>
      <c r="G218" s="68"/>
      <c r="H218" s="68"/>
      <c r="I218" s="83">
        <f t="shared" si="24"/>
        <v>0</v>
      </c>
      <c r="J218" s="81"/>
    </row>
    <row r="219" spans="1:10" s="40" customFormat="1" ht="14.25" customHeight="1">
      <c r="A219" s="56"/>
      <c r="B219" s="61"/>
      <c r="C219" s="65"/>
      <c r="D219" s="93"/>
      <c r="E219" s="67"/>
      <c r="F219" s="68"/>
      <c r="G219" s="68"/>
      <c r="H219" s="72" t="s">
        <v>148</v>
      </c>
      <c r="I219" s="82">
        <f>SUM(I217:I218)</f>
        <v>11.8</v>
      </c>
      <c r="J219" s="79">
        <f>+I219+I219*$J$2</f>
        <v>12.98</v>
      </c>
    </row>
    <row r="220" spans="1:10" s="40" customFormat="1" ht="14.25" customHeight="1">
      <c r="A220" s="56"/>
      <c r="B220" s="61"/>
      <c r="C220" s="65"/>
      <c r="D220" s="93"/>
      <c r="E220" s="67"/>
      <c r="F220" s="68"/>
      <c r="G220" s="68"/>
      <c r="H220" s="68"/>
      <c r="I220" s="83"/>
      <c r="J220" s="81"/>
    </row>
    <row r="221" spans="1:10" s="40" customFormat="1" ht="14.25" customHeight="1">
      <c r="A221" s="56"/>
      <c r="B221" s="69" t="s">
        <v>230</v>
      </c>
      <c r="C221" s="95"/>
      <c r="D221" s="66"/>
      <c r="E221" s="67"/>
      <c r="F221" s="68"/>
      <c r="G221" s="68"/>
      <c r="H221" s="68"/>
      <c r="I221" s="82"/>
      <c r="J221" s="81"/>
    </row>
    <row r="222" spans="1:10" s="40" customFormat="1" ht="14.25" customHeight="1">
      <c r="A222" s="56"/>
      <c r="B222" s="61"/>
      <c r="C222" s="65" t="s">
        <v>43</v>
      </c>
      <c r="D222" s="66"/>
      <c r="E222" s="67"/>
      <c r="F222" s="68"/>
      <c r="G222" s="68"/>
      <c r="H222" s="68"/>
      <c r="I222" s="83">
        <f t="shared" ref="I222" si="25">PRODUCT(D222:H222)</f>
        <v>0</v>
      </c>
      <c r="J222" s="81"/>
    </row>
    <row r="223" spans="1:10" s="40" customFormat="1" ht="14.25" customHeight="1">
      <c r="A223" s="56"/>
      <c r="B223" s="61"/>
      <c r="C223" s="65" t="s">
        <v>43</v>
      </c>
      <c r="D223" s="66"/>
      <c r="E223" s="67"/>
      <c r="F223" s="68"/>
      <c r="G223" s="68"/>
      <c r="H223" s="68"/>
      <c r="I223" s="83">
        <f t="shared" ref="I223:I224" si="26">PRODUCT(D223:H223)</f>
        <v>0</v>
      </c>
      <c r="J223" s="81"/>
    </row>
    <row r="224" spans="1:10" s="40" customFormat="1" ht="14.25" customHeight="1">
      <c r="A224" s="56"/>
      <c r="B224" s="61"/>
      <c r="C224" s="65" t="s">
        <v>43</v>
      </c>
      <c r="D224" s="66"/>
      <c r="E224" s="67"/>
      <c r="F224" s="68"/>
      <c r="G224" s="68"/>
      <c r="H224" s="68"/>
      <c r="I224" s="83">
        <f t="shared" si="26"/>
        <v>0</v>
      </c>
      <c r="J224" s="81"/>
    </row>
    <row r="225" spans="1:10" s="40" customFormat="1" ht="14.25" customHeight="1">
      <c r="A225" s="56"/>
      <c r="B225" s="61"/>
      <c r="C225" s="65"/>
      <c r="D225" s="93"/>
      <c r="E225" s="67"/>
      <c r="F225" s="68"/>
      <c r="G225" s="68"/>
      <c r="H225" s="72" t="s">
        <v>148</v>
      </c>
      <c r="I225" s="82">
        <f>SUM(I222:I224)</f>
        <v>0</v>
      </c>
      <c r="J225" s="79">
        <f>+I225+I225*$J$2</f>
        <v>0</v>
      </c>
    </row>
    <row r="226" spans="1:10" s="40" customFormat="1" ht="14.25" customHeight="1">
      <c r="A226" s="56"/>
      <c r="B226" s="61"/>
      <c r="C226" s="65"/>
      <c r="D226" s="66"/>
      <c r="E226" s="67"/>
      <c r="F226" s="68"/>
      <c r="G226" s="68"/>
      <c r="H226" s="68"/>
      <c r="I226" s="82"/>
      <c r="J226" s="81"/>
    </row>
    <row r="227" spans="1:10" s="40" customFormat="1" ht="14.25" customHeight="1">
      <c r="A227" s="56"/>
      <c r="B227" s="69" t="s">
        <v>231</v>
      </c>
      <c r="C227" s="95"/>
      <c r="D227" s="66"/>
      <c r="E227" s="67"/>
      <c r="F227" s="68"/>
      <c r="G227" s="68"/>
      <c r="H227" s="68"/>
      <c r="I227" s="82"/>
      <c r="J227" s="81"/>
    </row>
    <row r="228" spans="1:10" s="40" customFormat="1" ht="14.25" customHeight="1">
      <c r="A228" s="56"/>
      <c r="B228" s="61"/>
      <c r="C228" s="65" t="s">
        <v>43</v>
      </c>
      <c r="D228" s="66"/>
      <c r="E228" s="67"/>
      <c r="F228" s="68"/>
      <c r="G228" s="68"/>
      <c r="H228" s="68"/>
      <c r="I228" s="83">
        <f t="shared" ref="I228:I230" si="27">PRODUCT(D228:H228)</f>
        <v>0</v>
      </c>
      <c r="J228" s="81"/>
    </row>
    <row r="229" spans="1:10" s="40" customFormat="1" ht="14.25" customHeight="1">
      <c r="A229" s="56"/>
      <c r="B229" s="61"/>
      <c r="C229" s="65" t="s">
        <v>43</v>
      </c>
      <c r="D229" s="66"/>
      <c r="E229" s="67"/>
      <c r="F229" s="68"/>
      <c r="G229" s="68"/>
      <c r="H229" s="68"/>
      <c r="I229" s="83">
        <f t="shared" si="27"/>
        <v>0</v>
      </c>
      <c r="J229" s="81"/>
    </row>
    <row r="230" spans="1:10" s="40" customFormat="1" ht="14.25" customHeight="1">
      <c r="A230" s="56"/>
      <c r="B230" s="61"/>
      <c r="C230" s="65" t="s">
        <v>43</v>
      </c>
      <c r="D230" s="66"/>
      <c r="E230" s="67"/>
      <c r="F230" s="68"/>
      <c r="G230" s="68"/>
      <c r="H230" s="68"/>
      <c r="I230" s="83">
        <f t="shared" si="27"/>
        <v>0</v>
      </c>
      <c r="J230" s="81"/>
    </row>
    <row r="231" spans="1:10" s="40" customFormat="1" ht="14.25" customHeight="1">
      <c r="A231" s="56"/>
      <c r="B231" s="61"/>
      <c r="C231" s="65"/>
      <c r="D231" s="93"/>
      <c r="E231" s="67"/>
      <c r="F231" s="68"/>
      <c r="G231" s="68"/>
      <c r="H231" s="72" t="s">
        <v>148</v>
      </c>
      <c r="I231" s="82">
        <f>SUM(I228:I230)</f>
        <v>0</v>
      </c>
      <c r="J231" s="79">
        <f>+I231+I231*$J$2</f>
        <v>0</v>
      </c>
    </row>
    <row r="232" spans="1:10" s="40" customFormat="1" ht="14.25" customHeight="1">
      <c r="A232" s="56"/>
      <c r="B232" s="61"/>
      <c r="C232" s="65"/>
      <c r="D232" s="66"/>
      <c r="E232" s="67"/>
      <c r="F232" s="68"/>
      <c r="G232" s="68"/>
      <c r="H232" s="68"/>
      <c r="I232" s="82"/>
      <c r="J232" s="81"/>
    </row>
    <row r="233" spans="1:10" s="40" customFormat="1" ht="14.25" customHeight="1">
      <c r="A233" s="56"/>
      <c r="B233" s="69" t="s">
        <v>232</v>
      </c>
      <c r="C233" s="95"/>
      <c r="D233" s="66"/>
      <c r="E233" s="67"/>
      <c r="F233" s="68"/>
      <c r="G233" s="68"/>
      <c r="H233" s="68"/>
      <c r="I233" s="82"/>
      <c r="J233" s="81"/>
    </row>
    <row r="234" spans="1:10" s="40" customFormat="1" ht="14.25" customHeight="1">
      <c r="A234" s="56"/>
      <c r="B234" s="61"/>
      <c r="C234" s="65" t="s">
        <v>43</v>
      </c>
      <c r="D234" s="66"/>
      <c r="E234" s="67"/>
      <c r="F234" s="68"/>
      <c r="G234" s="68"/>
      <c r="H234" s="68"/>
      <c r="I234" s="83">
        <f t="shared" ref="I234:I236" si="28">PRODUCT(D234:H234)</f>
        <v>0</v>
      </c>
      <c r="J234" s="81"/>
    </row>
    <row r="235" spans="1:10" s="40" customFormat="1" ht="14.25" customHeight="1">
      <c r="A235" s="56"/>
      <c r="B235" s="61"/>
      <c r="C235" s="65" t="s">
        <v>43</v>
      </c>
      <c r="D235" s="66"/>
      <c r="E235" s="67"/>
      <c r="F235" s="68"/>
      <c r="G235" s="68"/>
      <c r="H235" s="68"/>
      <c r="I235" s="83">
        <f t="shared" si="28"/>
        <v>0</v>
      </c>
      <c r="J235" s="81"/>
    </row>
    <row r="236" spans="1:10" s="40" customFormat="1" ht="14.25" customHeight="1">
      <c r="A236" s="56"/>
      <c r="B236" s="61"/>
      <c r="C236" s="65" t="s">
        <v>43</v>
      </c>
      <c r="D236" s="66"/>
      <c r="E236" s="67"/>
      <c r="F236" s="68"/>
      <c r="G236" s="68"/>
      <c r="H236" s="68"/>
      <c r="I236" s="83">
        <f t="shared" si="28"/>
        <v>0</v>
      </c>
      <c r="J236" s="81"/>
    </row>
    <row r="237" spans="1:10" s="40" customFormat="1" ht="14.25" customHeight="1">
      <c r="A237" s="56"/>
      <c r="B237" s="61"/>
      <c r="C237" s="65"/>
      <c r="D237" s="93"/>
      <c r="E237" s="67"/>
      <c r="F237" s="68"/>
      <c r="G237" s="68"/>
      <c r="H237" s="72" t="s">
        <v>148</v>
      </c>
      <c r="I237" s="82">
        <f>SUM(I234:I236)</f>
        <v>0</v>
      </c>
      <c r="J237" s="79">
        <f>+I237+I237*$J$2</f>
        <v>0</v>
      </c>
    </row>
    <row r="238" spans="1:10" s="40" customFormat="1" ht="14.25" customHeight="1">
      <c r="A238" s="56"/>
      <c r="B238" s="61"/>
      <c r="C238" s="65"/>
      <c r="D238" s="66"/>
      <c r="E238" s="67"/>
      <c r="F238" s="68"/>
      <c r="G238" s="68"/>
      <c r="H238" s="68"/>
      <c r="I238" s="82"/>
      <c r="J238" s="81"/>
    </row>
    <row r="239" spans="1:10" s="40" customFormat="1" ht="14.25" customHeight="1">
      <c r="A239" s="56"/>
      <c r="B239" s="69" t="s">
        <v>233</v>
      </c>
      <c r="C239" s="95"/>
      <c r="D239" s="66"/>
      <c r="E239" s="67"/>
      <c r="F239" s="68"/>
      <c r="G239" s="68"/>
      <c r="H239" s="68"/>
      <c r="I239" s="82"/>
      <c r="J239" s="81"/>
    </row>
    <row r="240" spans="1:10" s="40" customFormat="1" ht="14.25" customHeight="1">
      <c r="A240" s="56"/>
      <c r="B240" s="61"/>
      <c r="C240" s="65" t="s">
        <v>43</v>
      </c>
      <c r="D240" s="66"/>
      <c r="E240" s="67"/>
      <c r="F240" s="68"/>
      <c r="G240" s="68"/>
      <c r="H240" s="68"/>
      <c r="I240" s="83">
        <f t="shared" ref="I240:I242" si="29">PRODUCT(D240:H240)</f>
        <v>0</v>
      </c>
      <c r="J240" s="81"/>
    </row>
    <row r="241" spans="1:10" s="40" customFormat="1" ht="14.25" customHeight="1">
      <c r="A241" s="56"/>
      <c r="B241" s="61"/>
      <c r="C241" s="65" t="s">
        <v>43</v>
      </c>
      <c r="D241" s="66"/>
      <c r="E241" s="67"/>
      <c r="F241" s="68"/>
      <c r="G241" s="68"/>
      <c r="H241" s="68"/>
      <c r="I241" s="83">
        <f t="shared" si="29"/>
        <v>0</v>
      </c>
      <c r="J241" s="81"/>
    </row>
    <row r="242" spans="1:10" s="40" customFormat="1" ht="14.25" customHeight="1">
      <c r="A242" s="56"/>
      <c r="B242" s="61"/>
      <c r="C242" s="65" t="s">
        <v>43</v>
      </c>
      <c r="D242" s="66"/>
      <c r="E242" s="67"/>
      <c r="F242" s="68"/>
      <c r="G242" s="68"/>
      <c r="H242" s="68"/>
      <c r="I242" s="83">
        <f t="shared" si="29"/>
        <v>0</v>
      </c>
      <c r="J242" s="81"/>
    </row>
    <row r="243" spans="1:10" s="40" customFormat="1" ht="14.25" customHeight="1">
      <c r="A243" s="56"/>
      <c r="B243" s="61"/>
      <c r="C243" s="65"/>
      <c r="D243" s="93"/>
      <c r="E243" s="67"/>
      <c r="F243" s="68"/>
      <c r="G243" s="68"/>
      <c r="H243" s="72" t="s">
        <v>148</v>
      </c>
      <c r="I243" s="82">
        <f>SUM(I240:I242)</f>
        <v>0</v>
      </c>
      <c r="J243" s="79">
        <f>+I243+I243*$J$2</f>
        <v>0</v>
      </c>
    </row>
    <row r="244" spans="1:10" s="40" customFormat="1" ht="14.25" customHeight="1">
      <c r="A244" s="56"/>
      <c r="B244" s="61"/>
      <c r="C244" s="65"/>
      <c r="D244" s="66"/>
      <c r="E244" s="67"/>
      <c r="F244" s="68"/>
      <c r="G244" s="68"/>
      <c r="H244" s="68"/>
      <c r="I244" s="82"/>
      <c r="J244" s="81"/>
    </row>
    <row r="245" spans="1:10" s="40" customFormat="1" ht="14.25" customHeight="1">
      <c r="A245" s="56"/>
      <c r="B245" s="69" t="s">
        <v>234</v>
      </c>
      <c r="C245" s="95"/>
      <c r="D245" s="66"/>
      <c r="E245" s="67"/>
      <c r="F245" s="68"/>
      <c r="G245" s="68"/>
      <c r="H245" s="68"/>
      <c r="I245" s="82"/>
      <c r="J245" s="81"/>
    </row>
    <row r="246" spans="1:10" s="40" customFormat="1" ht="14.25" customHeight="1">
      <c r="A246" s="56"/>
      <c r="B246" s="61"/>
      <c r="C246" s="65" t="s">
        <v>43</v>
      </c>
      <c r="D246" s="66"/>
      <c r="E246" s="67"/>
      <c r="F246" s="68"/>
      <c r="G246" s="68"/>
      <c r="H246" s="68"/>
      <c r="I246" s="83">
        <f t="shared" ref="I246:I248" si="30">PRODUCT(D246:H246)</f>
        <v>0</v>
      </c>
      <c r="J246" s="81"/>
    </row>
    <row r="247" spans="1:10" s="40" customFormat="1" ht="14.25" customHeight="1">
      <c r="A247" s="56"/>
      <c r="B247" s="61"/>
      <c r="C247" s="65" t="s">
        <v>43</v>
      </c>
      <c r="D247" s="66"/>
      <c r="E247" s="67"/>
      <c r="F247" s="68"/>
      <c r="G247" s="68"/>
      <c r="H247" s="68"/>
      <c r="I247" s="83">
        <f t="shared" si="30"/>
        <v>0</v>
      </c>
      <c r="J247" s="81"/>
    </row>
    <row r="248" spans="1:10" s="40" customFormat="1" ht="14.25" customHeight="1">
      <c r="A248" s="56"/>
      <c r="B248" s="61"/>
      <c r="C248" s="65" t="s">
        <v>43</v>
      </c>
      <c r="D248" s="66"/>
      <c r="E248" s="67"/>
      <c r="F248" s="68"/>
      <c r="G248" s="68"/>
      <c r="H248" s="68"/>
      <c r="I248" s="83">
        <f t="shared" si="30"/>
        <v>0</v>
      </c>
      <c r="J248" s="81"/>
    </row>
    <row r="249" spans="1:10" s="40" customFormat="1" ht="14.25" customHeight="1">
      <c r="A249" s="56"/>
      <c r="B249" s="61"/>
      <c r="C249" s="65"/>
      <c r="D249" s="93"/>
      <c r="E249" s="67"/>
      <c r="F249" s="68"/>
      <c r="G249" s="68"/>
      <c r="H249" s="72" t="s">
        <v>148</v>
      </c>
      <c r="I249" s="82">
        <f>SUM(I246:I248)</f>
        <v>0</v>
      </c>
      <c r="J249" s="79">
        <f>+I249+I249*$J$2</f>
        <v>0</v>
      </c>
    </row>
    <row r="250" spans="1:10" s="40" customFormat="1" ht="14.25" customHeight="1">
      <c r="A250" s="56"/>
      <c r="B250" s="61"/>
      <c r="C250" s="65"/>
      <c r="D250" s="66"/>
      <c r="E250" s="67"/>
      <c r="F250" s="68"/>
      <c r="G250" s="68"/>
      <c r="H250" s="68"/>
      <c r="I250" s="82"/>
      <c r="J250" s="81"/>
    </row>
    <row r="251" spans="1:10" s="40" customFormat="1" ht="14.25" customHeight="1">
      <c r="A251" s="56"/>
      <c r="B251" s="69" t="s">
        <v>235</v>
      </c>
      <c r="C251" s="95"/>
      <c r="D251" s="66"/>
      <c r="E251" s="67"/>
      <c r="F251" s="68"/>
      <c r="G251" s="68"/>
      <c r="H251" s="68"/>
      <c r="I251" s="82"/>
      <c r="J251" s="81"/>
    </row>
    <row r="252" spans="1:10" s="40" customFormat="1" ht="14.25" customHeight="1">
      <c r="A252" s="56"/>
      <c r="B252" s="61"/>
      <c r="C252" s="65" t="s">
        <v>43</v>
      </c>
      <c r="D252" s="66"/>
      <c r="E252" s="67"/>
      <c r="F252" s="68"/>
      <c r="G252" s="68"/>
      <c r="H252" s="68"/>
      <c r="I252" s="83">
        <f t="shared" ref="I252:I254" si="31">PRODUCT(D252:H252)</f>
        <v>0</v>
      </c>
      <c r="J252" s="81"/>
    </row>
    <row r="253" spans="1:10" s="40" customFormat="1" ht="14.25" customHeight="1">
      <c r="A253" s="56"/>
      <c r="B253" s="61"/>
      <c r="C253" s="65" t="s">
        <v>43</v>
      </c>
      <c r="D253" s="66"/>
      <c r="E253" s="67"/>
      <c r="F253" s="68"/>
      <c r="G253" s="68"/>
      <c r="H253" s="68"/>
      <c r="I253" s="83">
        <f t="shared" si="31"/>
        <v>0</v>
      </c>
      <c r="J253" s="81"/>
    </row>
    <row r="254" spans="1:10" s="40" customFormat="1" ht="14.25" customHeight="1">
      <c r="A254" s="56"/>
      <c r="B254" s="61"/>
      <c r="C254" s="65" t="s">
        <v>43</v>
      </c>
      <c r="D254" s="66"/>
      <c r="E254" s="67"/>
      <c r="F254" s="68"/>
      <c r="G254" s="68"/>
      <c r="H254" s="68"/>
      <c r="I254" s="83">
        <f t="shared" si="31"/>
        <v>0</v>
      </c>
      <c r="J254" s="81"/>
    </row>
    <row r="255" spans="1:10" s="40" customFormat="1" ht="14.25" customHeight="1">
      <c r="A255" s="56"/>
      <c r="B255" s="61"/>
      <c r="C255" s="65"/>
      <c r="D255" s="93"/>
      <c r="E255" s="67"/>
      <c r="F255" s="68"/>
      <c r="G255" s="68"/>
      <c r="H255" s="72" t="s">
        <v>148</v>
      </c>
      <c r="I255" s="82">
        <f>SUM(I252:I254)</f>
        <v>0</v>
      </c>
      <c r="J255" s="79">
        <f>+I255+I255*$J$2</f>
        <v>0</v>
      </c>
    </row>
    <row r="256" spans="1:10" s="40" customFormat="1" ht="14.25" customHeight="1">
      <c r="A256" s="56"/>
      <c r="B256" s="61"/>
      <c r="C256" s="65"/>
      <c r="D256" s="66"/>
      <c r="E256" s="67"/>
      <c r="F256" s="68"/>
      <c r="G256" s="68"/>
      <c r="H256" s="68"/>
      <c r="I256" s="82"/>
      <c r="J256" s="81"/>
    </row>
    <row r="257" spans="1:10" s="40" customFormat="1" ht="14.25" customHeight="1">
      <c r="A257" s="56"/>
      <c r="B257" s="61"/>
      <c r="C257" s="65"/>
      <c r="D257" s="66"/>
      <c r="E257" s="67"/>
      <c r="F257" s="68"/>
      <c r="G257" s="68"/>
      <c r="H257" s="68"/>
      <c r="I257" s="82"/>
      <c r="J257" s="81"/>
    </row>
    <row r="258" spans="1:10" s="40" customFormat="1" ht="14.25" customHeight="1">
      <c r="A258" s="56"/>
      <c r="B258" s="69" t="s">
        <v>236</v>
      </c>
      <c r="C258" s="95"/>
      <c r="D258" s="66"/>
      <c r="E258" s="67"/>
      <c r="F258" s="68"/>
      <c r="G258" s="68"/>
      <c r="H258" s="68"/>
      <c r="I258" s="82"/>
      <c r="J258" s="81"/>
    </row>
    <row r="259" spans="1:10" s="40" customFormat="1" ht="14.25" customHeight="1">
      <c r="A259" s="56"/>
      <c r="B259" s="61"/>
      <c r="C259" s="65" t="s">
        <v>43</v>
      </c>
      <c r="D259" s="66"/>
      <c r="E259" s="67"/>
      <c r="F259" s="68"/>
      <c r="G259" s="68"/>
      <c r="H259" s="68"/>
      <c r="I259" s="83">
        <f t="shared" ref="I259:I261" si="32">PRODUCT(D259:H259)</f>
        <v>0</v>
      </c>
      <c r="J259" s="81"/>
    </row>
    <row r="260" spans="1:10" s="40" customFormat="1" ht="14.25" customHeight="1">
      <c r="A260" s="56"/>
      <c r="B260" s="61"/>
      <c r="C260" s="65" t="s">
        <v>43</v>
      </c>
      <c r="D260" s="66"/>
      <c r="E260" s="67"/>
      <c r="F260" s="68"/>
      <c r="G260" s="68"/>
      <c r="H260" s="68"/>
      <c r="I260" s="83">
        <f t="shared" si="32"/>
        <v>0</v>
      </c>
      <c r="J260" s="81"/>
    </row>
    <row r="261" spans="1:10" s="40" customFormat="1" ht="14.25" customHeight="1">
      <c r="A261" s="56"/>
      <c r="B261" s="61" t="s">
        <v>237</v>
      </c>
      <c r="C261" s="65" t="s">
        <v>43</v>
      </c>
      <c r="D261" s="66">
        <v>1</v>
      </c>
      <c r="E261" s="67">
        <v>3.04</v>
      </c>
      <c r="F261" s="68"/>
      <c r="G261" s="68">
        <v>1.1000000000000001</v>
      </c>
      <c r="H261" s="68"/>
      <c r="I261" s="83">
        <f t="shared" si="32"/>
        <v>3.3440000000000003</v>
      </c>
      <c r="J261" s="81"/>
    </row>
    <row r="262" spans="1:10" s="40" customFormat="1" ht="14.25" customHeight="1">
      <c r="A262" s="56"/>
      <c r="B262" s="61"/>
      <c r="C262" s="65"/>
      <c r="D262" s="93"/>
      <c r="E262" s="67"/>
      <c r="F262" s="68"/>
      <c r="G262" s="68"/>
      <c r="H262" s="72" t="s">
        <v>148</v>
      </c>
      <c r="I262" s="82">
        <f>SUM(I259:I261)</f>
        <v>3.3440000000000003</v>
      </c>
      <c r="J262" s="79">
        <f>+I262+I262*$J$2</f>
        <v>3.6784000000000003</v>
      </c>
    </row>
    <row r="263" spans="1:10" s="40" customFormat="1" ht="14.25" customHeight="1">
      <c r="A263" s="56"/>
      <c r="B263" s="61"/>
      <c r="C263" s="65"/>
      <c r="D263" s="93"/>
      <c r="E263" s="67"/>
      <c r="F263" s="68"/>
      <c r="G263" s="68"/>
      <c r="H263" s="68"/>
      <c r="I263" s="83"/>
      <c r="J263" s="81"/>
    </row>
    <row r="264" spans="1:10" s="40" customFormat="1" ht="14.25" customHeight="1">
      <c r="A264" s="56"/>
      <c r="B264" s="69" t="s">
        <v>238</v>
      </c>
      <c r="C264" s="95"/>
      <c r="D264" s="66"/>
      <c r="E264" s="67"/>
      <c r="F264" s="68"/>
      <c r="G264" s="68"/>
      <c r="H264" s="68"/>
      <c r="I264" s="82"/>
      <c r="J264" s="81"/>
    </row>
    <row r="265" spans="1:10" s="40" customFormat="1" ht="14.25" customHeight="1">
      <c r="A265" s="56"/>
      <c r="B265" s="61"/>
      <c r="C265" s="65" t="s">
        <v>43</v>
      </c>
      <c r="D265" s="66"/>
      <c r="E265" s="67"/>
      <c r="F265" s="68"/>
      <c r="G265" s="68"/>
      <c r="H265" s="68"/>
      <c r="I265" s="83">
        <f t="shared" ref="I265" si="33">PRODUCT(D265:H265)</f>
        <v>0</v>
      </c>
      <c r="J265" s="81"/>
    </row>
    <row r="266" spans="1:10" s="40" customFormat="1" ht="14.25" customHeight="1">
      <c r="A266" s="56"/>
      <c r="B266" s="61"/>
      <c r="C266" s="65"/>
      <c r="D266" s="93"/>
      <c r="E266" s="67"/>
      <c r="F266" s="68"/>
      <c r="G266" s="68"/>
      <c r="H266" s="72" t="s">
        <v>148</v>
      </c>
      <c r="I266" s="82">
        <f>SUM(I265)</f>
        <v>0</v>
      </c>
      <c r="J266" s="79">
        <f>+I266+I266*$J$2</f>
        <v>0</v>
      </c>
    </row>
    <row r="267" spans="1:10" s="40" customFormat="1" ht="14.25" customHeight="1">
      <c r="A267" s="56"/>
      <c r="B267" s="61"/>
      <c r="C267" s="65"/>
      <c r="D267" s="66"/>
      <c r="E267" s="67"/>
      <c r="F267" s="68"/>
      <c r="G267" s="68"/>
      <c r="H267" s="68"/>
      <c r="I267" s="82"/>
      <c r="J267" s="81"/>
    </row>
    <row r="268" spans="1:10" s="40" customFormat="1" ht="14.25" customHeight="1">
      <c r="A268" s="56"/>
      <c r="B268" s="61"/>
      <c r="C268" s="65"/>
      <c r="D268" s="66"/>
      <c r="E268" s="67"/>
      <c r="F268" s="68"/>
      <c r="G268" s="68"/>
      <c r="H268" s="68"/>
      <c r="I268" s="82"/>
      <c r="J268" s="81"/>
    </row>
    <row r="269" spans="1:10" s="40" customFormat="1" ht="14.25" customHeight="1">
      <c r="A269" s="56"/>
      <c r="B269" s="69" t="s">
        <v>239</v>
      </c>
      <c r="C269" s="95"/>
      <c r="D269" s="66"/>
      <c r="E269" s="67"/>
      <c r="F269" s="68"/>
      <c r="G269" s="68"/>
      <c r="H269" s="68"/>
      <c r="I269" s="82"/>
      <c r="J269" s="81"/>
    </row>
    <row r="270" spans="1:10" s="40" customFormat="1" ht="14.25" customHeight="1">
      <c r="A270" s="56"/>
      <c r="B270" s="61" t="s">
        <v>240</v>
      </c>
      <c r="C270" s="65" t="s">
        <v>43</v>
      </c>
      <c r="D270" s="66">
        <v>1</v>
      </c>
      <c r="E270" s="67">
        <f>14.1+10.9</f>
        <v>25</v>
      </c>
      <c r="F270" s="68"/>
      <c r="G270" s="68"/>
      <c r="H270" s="68"/>
      <c r="I270" s="83">
        <f t="shared" ref="I270" si="34">PRODUCT(D270:H270)</f>
        <v>25</v>
      </c>
      <c r="J270" s="81"/>
    </row>
    <row r="271" spans="1:10" s="40" customFormat="1" ht="14.25" customHeight="1">
      <c r="A271" s="56"/>
      <c r="B271" s="61"/>
      <c r="C271" s="65"/>
      <c r="D271" s="93"/>
      <c r="E271" s="67"/>
      <c r="F271" s="68"/>
      <c r="G271" s="68"/>
      <c r="H271" s="72" t="s">
        <v>148</v>
      </c>
      <c r="I271" s="82">
        <f>SUM(I270)</f>
        <v>25</v>
      </c>
      <c r="J271" s="79">
        <f>+I271+I271*$J$2</f>
        <v>27.5</v>
      </c>
    </row>
    <row r="272" spans="1:10" s="40" customFormat="1" ht="14.25" customHeight="1">
      <c r="A272" s="56"/>
      <c r="B272" s="69" t="s">
        <v>241</v>
      </c>
      <c r="C272" s="95"/>
      <c r="D272" s="66"/>
      <c r="E272" s="67"/>
      <c r="F272" s="68"/>
      <c r="G272" s="68"/>
      <c r="H272" s="68"/>
      <c r="I272" s="82"/>
      <c r="J272" s="81"/>
    </row>
    <row r="273" spans="1:10" s="40" customFormat="1" ht="14.25" customHeight="1">
      <c r="A273" s="56"/>
      <c r="B273" s="61" t="s">
        <v>240</v>
      </c>
      <c r="C273" s="65" t="s">
        <v>43</v>
      </c>
      <c r="D273" s="66"/>
      <c r="E273" s="67"/>
      <c r="F273" s="68"/>
      <c r="G273" s="68"/>
      <c r="H273" s="68"/>
      <c r="I273" s="83">
        <f t="shared" ref="I273" si="35">PRODUCT(D273:H273)</f>
        <v>0</v>
      </c>
      <c r="J273" s="81"/>
    </row>
    <row r="274" spans="1:10" s="40" customFormat="1" ht="14.25" customHeight="1">
      <c r="A274" s="56"/>
      <c r="B274" s="61"/>
      <c r="C274" s="65"/>
      <c r="D274" s="93"/>
      <c r="E274" s="67"/>
      <c r="F274" s="68"/>
      <c r="G274" s="68"/>
      <c r="H274" s="72" t="s">
        <v>148</v>
      </c>
      <c r="I274" s="82">
        <f>SUM(I273)</f>
        <v>0</v>
      </c>
      <c r="J274" s="79">
        <f>+I274+I274*$J$2</f>
        <v>0</v>
      </c>
    </row>
    <row r="275" spans="1:10" s="40" customFormat="1" ht="14.25" customHeight="1">
      <c r="A275" s="56"/>
      <c r="B275" s="61"/>
      <c r="C275" s="65"/>
      <c r="D275" s="93"/>
      <c r="E275" s="67"/>
      <c r="F275" s="68"/>
      <c r="G275" s="68"/>
      <c r="H275" s="72"/>
      <c r="I275" s="82"/>
      <c r="J275" s="79"/>
    </row>
    <row r="276" spans="1:10" s="40" customFormat="1" ht="14.25" customHeight="1">
      <c r="A276" s="56"/>
      <c r="B276" s="61"/>
      <c r="C276" s="65"/>
      <c r="D276" s="93"/>
      <c r="E276" s="67"/>
      <c r="F276" s="68"/>
      <c r="G276" s="68"/>
      <c r="H276" s="72"/>
      <c r="I276" s="82"/>
      <c r="J276" s="79"/>
    </row>
    <row r="277" spans="1:10" s="40" customFormat="1" ht="14.25" customHeight="1">
      <c r="A277" s="56"/>
      <c r="B277" s="69" t="s">
        <v>242</v>
      </c>
      <c r="C277" s="95"/>
      <c r="D277" s="66"/>
      <c r="E277" s="67"/>
      <c r="F277" s="68"/>
      <c r="G277" s="68"/>
      <c r="H277" s="68"/>
      <c r="I277" s="82"/>
      <c r="J277" s="81"/>
    </row>
    <row r="278" spans="1:10" s="40" customFormat="1" ht="14.25" customHeight="1">
      <c r="A278" s="56"/>
      <c r="B278" s="61" t="s">
        <v>243</v>
      </c>
      <c r="C278" s="65" t="s">
        <v>43</v>
      </c>
      <c r="D278" s="66">
        <v>1</v>
      </c>
      <c r="E278" s="67">
        <f>2.365+2.67+3.25+2.6+2.6+4.5</f>
        <v>17.984999999999999</v>
      </c>
      <c r="F278" s="68"/>
      <c r="G278" s="68">
        <v>2.7</v>
      </c>
      <c r="H278" s="68"/>
      <c r="I278" s="83">
        <f t="shared" ref="I278:I280" si="36">PRODUCT(D278:H278)</f>
        <v>48.5595</v>
      </c>
      <c r="J278" s="81"/>
    </row>
    <row r="279" spans="1:10" s="40" customFormat="1" ht="14.25" customHeight="1">
      <c r="A279" s="56"/>
      <c r="B279" s="61" t="s">
        <v>244</v>
      </c>
      <c r="C279" s="65" t="s">
        <v>43</v>
      </c>
      <c r="D279" s="66">
        <v>1</v>
      </c>
      <c r="E279" s="67">
        <f>14.1+10.9</f>
        <v>25</v>
      </c>
      <c r="F279" s="68"/>
      <c r="G279" s="68">
        <v>2.7</v>
      </c>
      <c r="H279" s="68"/>
      <c r="I279" s="83">
        <f t="shared" si="36"/>
        <v>67.5</v>
      </c>
      <c r="J279" s="81"/>
    </row>
    <row r="280" spans="1:10" s="40" customFormat="1" ht="14.25" customHeight="1">
      <c r="A280" s="56"/>
      <c r="B280" s="61" t="s">
        <v>201</v>
      </c>
      <c r="C280" s="65" t="s">
        <v>43</v>
      </c>
      <c r="D280" s="66">
        <v>-2</v>
      </c>
      <c r="E280" s="67">
        <v>1</v>
      </c>
      <c r="F280" s="68"/>
      <c r="G280" s="68">
        <v>2.4</v>
      </c>
      <c r="H280" s="68"/>
      <c r="I280" s="83">
        <f t="shared" si="36"/>
        <v>-4.8</v>
      </c>
      <c r="J280" s="81"/>
    </row>
    <row r="281" spans="1:10" s="40" customFormat="1" ht="14.25" customHeight="1">
      <c r="A281" s="56"/>
      <c r="B281" s="61"/>
      <c r="C281" s="65"/>
      <c r="D281" s="93"/>
      <c r="E281" s="67"/>
      <c r="F281" s="68"/>
      <c r="G281" s="68"/>
      <c r="H281" s="72" t="s">
        <v>148</v>
      </c>
      <c r="I281" s="82">
        <f>SUM(I278:I280)</f>
        <v>111.2595</v>
      </c>
      <c r="J281" s="79">
        <f>+I281+I281*$J$2</f>
        <v>122.38545000000001</v>
      </c>
    </row>
    <row r="282" spans="1:10" s="40" customFormat="1" ht="14.25" customHeight="1">
      <c r="A282" s="56"/>
      <c r="B282" s="61"/>
      <c r="C282" s="65"/>
      <c r="D282" s="93"/>
      <c r="E282" s="67"/>
      <c r="F282" s="68"/>
      <c r="G282" s="68"/>
      <c r="H282" s="68"/>
      <c r="I282" s="83"/>
      <c r="J282" s="81"/>
    </row>
    <row r="283" spans="1:10" s="40" customFormat="1" ht="14.25" customHeight="1">
      <c r="A283" s="56"/>
      <c r="B283" s="69" t="s">
        <v>245</v>
      </c>
      <c r="C283" s="95"/>
      <c r="D283" s="66"/>
      <c r="E283" s="67"/>
      <c r="F283" s="68"/>
      <c r="G283" s="68"/>
      <c r="H283" s="68"/>
      <c r="I283" s="82"/>
      <c r="J283" s="81"/>
    </row>
    <row r="284" spans="1:10" s="40" customFormat="1" ht="14.25" customHeight="1">
      <c r="A284" s="56"/>
      <c r="B284" s="61"/>
      <c r="C284" s="65" t="s">
        <v>43</v>
      </c>
      <c r="D284" s="66"/>
      <c r="E284" s="67"/>
      <c r="F284" s="68"/>
      <c r="G284" s="68"/>
      <c r="H284" s="68"/>
      <c r="I284" s="83">
        <f t="shared" ref="I284" si="37">PRODUCT(D284:H284)</f>
        <v>0</v>
      </c>
      <c r="J284" s="81"/>
    </row>
    <row r="285" spans="1:10" s="40" customFormat="1" ht="14.25" customHeight="1">
      <c r="A285" s="56"/>
      <c r="B285" s="61"/>
      <c r="C285" s="65"/>
      <c r="D285" s="93"/>
      <c r="E285" s="67"/>
      <c r="F285" s="68"/>
      <c r="G285" s="68"/>
      <c r="H285" s="72" t="s">
        <v>148</v>
      </c>
      <c r="I285" s="82">
        <f>SUM(I284)</f>
        <v>0</v>
      </c>
      <c r="J285" s="79">
        <f>+I285+I285*$J$2</f>
        <v>0</v>
      </c>
    </row>
    <row r="286" spans="1:10" s="40" customFormat="1" ht="14.25" customHeight="1">
      <c r="A286" s="56"/>
      <c r="B286" s="61"/>
      <c r="C286" s="65"/>
      <c r="D286" s="66"/>
      <c r="E286" s="67"/>
      <c r="F286" s="68"/>
      <c r="G286" s="68"/>
      <c r="H286" s="68"/>
      <c r="I286" s="82"/>
      <c r="J286" s="81"/>
    </row>
    <row r="287" spans="1:10" s="40" customFormat="1" ht="14.25" customHeight="1">
      <c r="A287" s="56"/>
      <c r="B287" s="57" t="s">
        <v>246</v>
      </c>
      <c r="C287" s="58"/>
      <c r="D287" s="66"/>
      <c r="E287" s="66"/>
      <c r="F287" s="66"/>
      <c r="G287" s="66"/>
      <c r="H287" s="66"/>
      <c r="I287" s="92"/>
      <c r="J287" s="81"/>
    </row>
    <row r="288" spans="1:10" s="40" customFormat="1" ht="14.25" customHeight="1">
      <c r="A288" s="56"/>
      <c r="B288" s="61" t="s">
        <v>247</v>
      </c>
      <c r="C288" s="65" t="s">
        <v>43</v>
      </c>
      <c r="D288" s="66">
        <v>1</v>
      </c>
      <c r="E288" s="96">
        <v>97.8</v>
      </c>
      <c r="F288" s="71"/>
      <c r="G288" s="71"/>
      <c r="H288" s="71"/>
      <c r="I288" s="83">
        <f t="shared" ref="I288:I290" si="38">PRODUCT(D288:H288)</f>
        <v>97.8</v>
      </c>
      <c r="J288" s="81"/>
    </row>
    <row r="289" spans="1:10" s="40" customFormat="1" ht="14.25" customHeight="1">
      <c r="A289" s="56"/>
      <c r="B289" s="61" t="s">
        <v>248</v>
      </c>
      <c r="C289" s="65" t="s">
        <v>43</v>
      </c>
      <c r="D289" s="66">
        <v>1</v>
      </c>
      <c r="E289" s="96">
        <v>94.9</v>
      </c>
      <c r="F289" s="68"/>
      <c r="G289" s="68">
        <v>0.1</v>
      </c>
      <c r="H289" s="68"/>
      <c r="I289" s="83">
        <f t="shared" si="38"/>
        <v>9.49</v>
      </c>
      <c r="J289" s="81"/>
    </row>
    <row r="290" spans="1:10" s="40" customFormat="1" ht="14.25" customHeight="1">
      <c r="A290" s="56"/>
      <c r="B290" s="61"/>
      <c r="C290" s="65"/>
      <c r="D290" s="66"/>
      <c r="E290" s="67"/>
      <c r="F290" s="68"/>
      <c r="G290" s="68"/>
      <c r="H290" s="68"/>
      <c r="I290" s="83">
        <f t="shared" si="38"/>
        <v>0</v>
      </c>
      <c r="J290" s="81"/>
    </row>
    <row r="291" spans="1:10" s="40" customFormat="1" ht="14.25" customHeight="1">
      <c r="A291" s="56"/>
      <c r="B291" s="61"/>
      <c r="C291" s="65"/>
      <c r="D291" s="66"/>
      <c r="E291" s="67"/>
      <c r="F291" s="68"/>
      <c r="G291" s="68"/>
      <c r="H291" s="72" t="s">
        <v>148</v>
      </c>
      <c r="I291" s="82">
        <f>SUM(I288:I290)</f>
        <v>107.28999999999999</v>
      </c>
      <c r="J291" s="79">
        <f>+I291+I291*$J$2</f>
        <v>118.01899999999999</v>
      </c>
    </row>
    <row r="292" spans="1:10" s="40" customFormat="1" ht="14.25" customHeight="1">
      <c r="A292" s="56"/>
      <c r="B292" s="61"/>
      <c r="C292" s="65"/>
      <c r="D292" s="66"/>
      <c r="E292" s="67"/>
      <c r="F292" s="68"/>
      <c r="G292" s="68"/>
      <c r="H292" s="68"/>
      <c r="I292" s="83"/>
      <c r="J292" s="81"/>
    </row>
    <row r="293" spans="1:10" s="40" customFormat="1" ht="14.25" customHeight="1">
      <c r="A293" s="56"/>
      <c r="B293" s="61"/>
      <c r="C293" s="65"/>
      <c r="D293" s="66"/>
      <c r="E293" s="67"/>
      <c r="F293" s="68"/>
      <c r="G293" s="68"/>
      <c r="H293" s="68"/>
      <c r="I293" s="82"/>
      <c r="J293" s="81"/>
    </row>
    <row r="294" spans="1:10" s="40" customFormat="1" ht="14.25" customHeight="1">
      <c r="A294" s="56"/>
      <c r="B294" s="57" t="s">
        <v>249</v>
      </c>
      <c r="C294" s="58"/>
      <c r="D294" s="66"/>
      <c r="E294" s="66"/>
      <c r="F294" s="66"/>
      <c r="G294" s="66"/>
      <c r="H294" s="66"/>
      <c r="I294" s="92"/>
      <c r="J294" s="81"/>
    </row>
    <row r="295" spans="1:10" s="40" customFormat="1" ht="14.25" customHeight="1">
      <c r="A295" s="56"/>
      <c r="B295" s="61"/>
      <c r="C295" s="65"/>
      <c r="D295" s="71"/>
      <c r="E295" s="71"/>
      <c r="F295" s="71"/>
      <c r="G295" s="71"/>
      <c r="H295" s="71"/>
      <c r="I295" s="92"/>
      <c r="J295" s="81"/>
    </row>
    <row r="296" spans="1:10" s="40" customFormat="1" ht="14.25" customHeight="1">
      <c r="A296" s="56"/>
      <c r="B296" s="61"/>
      <c r="C296" s="65"/>
      <c r="D296" s="66"/>
      <c r="E296" s="67"/>
      <c r="F296" s="68"/>
      <c r="G296" s="68"/>
      <c r="H296" s="68"/>
      <c r="I296" s="83"/>
      <c r="J296" s="81"/>
    </row>
    <row r="297" spans="1:10" s="40" customFormat="1" ht="14.25" customHeight="1">
      <c r="A297" s="56"/>
      <c r="B297" s="61"/>
      <c r="C297" s="65"/>
      <c r="D297" s="66"/>
      <c r="E297" s="67"/>
      <c r="F297" s="68"/>
      <c r="G297" s="68"/>
      <c r="H297" s="68"/>
      <c r="I297" s="83"/>
      <c r="J297" s="81"/>
    </row>
    <row r="298" spans="1:10" s="40" customFormat="1" ht="14.25" customHeight="1">
      <c r="A298" s="56"/>
      <c r="B298" s="61"/>
      <c r="C298" s="65"/>
      <c r="D298" s="66"/>
      <c r="E298" s="67"/>
      <c r="F298" s="68"/>
      <c r="G298" s="68"/>
      <c r="H298" s="72" t="s">
        <v>148</v>
      </c>
      <c r="I298" s="82">
        <f>SUM(I296:I297)</f>
        <v>0</v>
      </c>
      <c r="J298" s="79">
        <f>+I298+I298*$J$2</f>
        <v>0</v>
      </c>
    </row>
    <row r="299" spans="1:10" s="40" customFormat="1" ht="14.25" customHeight="1">
      <c r="A299" s="56"/>
      <c r="B299" s="61"/>
      <c r="C299" s="65"/>
      <c r="D299" s="66"/>
      <c r="E299" s="67"/>
      <c r="F299" s="68"/>
      <c r="G299" s="68"/>
      <c r="H299" s="68"/>
      <c r="I299" s="83"/>
      <c r="J299" s="81"/>
    </row>
    <row r="300" spans="1:10" s="40" customFormat="1" ht="14.25" customHeight="1">
      <c r="A300" s="56"/>
      <c r="B300" s="61"/>
      <c r="C300" s="65"/>
      <c r="D300" s="66"/>
      <c r="E300" s="67"/>
      <c r="F300" s="68"/>
      <c r="G300" s="68"/>
      <c r="H300" s="68"/>
      <c r="I300" s="82"/>
      <c r="J300" s="81"/>
    </row>
    <row r="301" spans="1:10" s="40" customFormat="1" ht="14.25" customHeight="1">
      <c r="A301" s="56"/>
      <c r="B301" s="61"/>
      <c r="C301" s="65"/>
      <c r="D301" s="66"/>
      <c r="E301" s="67"/>
      <c r="F301" s="68"/>
      <c r="G301" s="68"/>
      <c r="H301" s="68"/>
      <c r="I301" s="82"/>
      <c r="J301" s="81"/>
    </row>
    <row r="302" spans="1:10" s="40" customFormat="1" ht="14.25" customHeight="1">
      <c r="A302" s="56"/>
      <c r="B302" s="61"/>
      <c r="C302" s="65"/>
      <c r="D302" s="66"/>
      <c r="E302" s="67"/>
      <c r="F302" s="68"/>
      <c r="G302" s="68"/>
      <c r="H302" s="68"/>
      <c r="I302" s="83"/>
      <c r="J302" s="81"/>
    </row>
    <row r="303" spans="1:10" s="40" customFormat="1" ht="14.25" customHeight="1">
      <c r="A303" s="56"/>
      <c r="B303" s="57" t="s">
        <v>250</v>
      </c>
      <c r="C303" s="58"/>
      <c r="D303" s="66"/>
      <c r="E303" s="67"/>
      <c r="F303" s="68"/>
      <c r="G303" s="68"/>
      <c r="H303" s="68"/>
      <c r="I303" s="83"/>
      <c r="J303" s="81"/>
    </row>
    <row r="304" spans="1:10" s="40" customFormat="1" ht="14.25" customHeight="1">
      <c r="A304" s="56"/>
      <c r="B304" s="61"/>
      <c r="C304" s="65" t="s">
        <v>43</v>
      </c>
      <c r="D304" s="66"/>
      <c r="E304" s="67"/>
      <c r="F304" s="68"/>
      <c r="G304" s="68"/>
      <c r="H304" s="68"/>
      <c r="I304" s="83">
        <f t="shared" ref="I304" si="39">PRODUCT(D304:H304)</f>
        <v>0</v>
      </c>
      <c r="J304" s="81"/>
    </row>
    <row r="305" spans="1:10" s="40" customFormat="1" ht="14.25" customHeight="1">
      <c r="A305" s="56"/>
      <c r="B305" s="61"/>
      <c r="C305" s="65" t="s">
        <v>43</v>
      </c>
      <c r="D305" s="66"/>
      <c r="E305" s="67"/>
      <c r="F305" s="68"/>
      <c r="G305" s="68"/>
      <c r="H305" s="68"/>
      <c r="I305" s="83">
        <f t="shared" ref="I305" si="40">PRODUCT(D305:H305)</f>
        <v>0</v>
      </c>
      <c r="J305" s="81"/>
    </row>
    <row r="306" spans="1:10" s="40" customFormat="1" ht="14.25" customHeight="1">
      <c r="A306" s="56"/>
      <c r="B306" s="61"/>
      <c r="C306" s="65"/>
      <c r="D306" s="66"/>
      <c r="E306" s="67"/>
      <c r="F306" s="68"/>
      <c r="G306" s="68"/>
      <c r="H306" s="72" t="s">
        <v>148</v>
      </c>
      <c r="I306" s="82">
        <f>SUM(I304:I305)</f>
        <v>0</v>
      </c>
      <c r="J306" s="79">
        <f>+I306+I306*$J$2</f>
        <v>0</v>
      </c>
    </row>
    <row r="307" spans="1:10" s="40" customFormat="1" ht="14.25" customHeight="1">
      <c r="A307" s="56"/>
      <c r="B307" s="61"/>
      <c r="C307" s="65"/>
      <c r="D307" s="66"/>
      <c r="E307" s="67"/>
      <c r="F307" s="68"/>
      <c r="G307" s="68"/>
      <c r="H307" s="68"/>
      <c r="I307" s="83"/>
      <c r="J307" s="81"/>
    </row>
    <row r="308" spans="1:10" s="40" customFormat="1" ht="14.25" customHeight="1">
      <c r="A308" s="56"/>
      <c r="B308" s="61"/>
      <c r="C308" s="65"/>
      <c r="D308" s="66"/>
      <c r="E308" s="67"/>
      <c r="F308" s="68"/>
      <c r="G308" s="68"/>
      <c r="H308" s="68"/>
      <c r="I308" s="82"/>
      <c r="J308" s="81"/>
    </row>
    <row r="309" spans="1:10" s="40" customFormat="1" ht="14.25" customHeight="1">
      <c r="A309" s="64"/>
      <c r="B309" s="61"/>
      <c r="C309" s="65"/>
      <c r="D309" s="66"/>
      <c r="E309" s="67"/>
      <c r="F309" s="68"/>
      <c r="G309" s="68"/>
      <c r="H309" s="68"/>
      <c r="I309" s="83"/>
      <c r="J309" s="81"/>
    </row>
    <row r="310" spans="1:10" s="40" customFormat="1" ht="14.25" customHeight="1">
      <c r="A310" s="64"/>
      <c r="B310" s="61"/>
      <c r="C310" s="65"/>
      <c r="D310" s="66"/>
      <c r="E310" s="67"/>
      <c r="F310" s="68"/>
      <c r="G310" s="68"/>
      <c r="H310" s="68"/>
      <c r="I310" s="83"/>
      <c r="J310" s="81"/>
    </row>
    <row r="311" spans="1:10" s="40" customFormat="1" ht="14.25" customHeight="1">
      <c r="A311" s="64"/>
      <c r="B311" s="61"/>
      <c r="C311" s="65"/>
      <c r="D311" s="66"/>
      <c r="E311" s="67"/>
      <c r="F311" s="68"/>
      <c r="G311" s="68"/>
      <c r="H311" s="68"/>
      <c r="I311" s="83"/>
      <c r="J311" s="81"/>
    </row>
    <row r="312" spans="1:10" s="40" customFormat="1" ht="14.25" customHeight="1">
      <c r="A312" s="64"/>
      <c r="B312" s="97" t="s">
        <v>79</v>
      </c>
      <c r="C312" s="98"/>
      <c r="D312" s="66"/>
      <c r="E312" s="67"/>
      <c r="F312" s="68"/>
      <c r="G312" s="68"/>
      <c r="H312" s="68"/>
      <c r="I312" s="83"/>
      <c r="J312" s="81"/>
    </row>
    <row r="313" spans="1:10" s="40" customFormat="1" ht="14.25" customHeight="1">
      <c r="A313" s="64"/>
      <c r="B313" s="97"/>
      <c r="C313" s="98"/>
      <c r="D313" s="66"/>
      <c r="E313" s="67"/>
      <c r="F313" s="68"/>
      <c r="G313" s="68"/>
      <c r="H313" s="68"/>
      <c r="I313" s="83"/>
      <c r="J313" s="81"/>
    </row>
    <row r="314" spans="1:10" s="40" customFormat="1" ht="14.25" customHeight="1">
      <c r="A314" s="64"/>
      <c r="B314" s="97" t="s">
        <v>251</v>
      </c>
      <c r="C314" s="98"/>
      <c r="D314" s="66"/>
      <c r="E314" s="67"/>
      <c r="F314" s="68"/>
      <c r="G314" s="68"/>
      <c r="H314" s="68"/>
      <c r="I314" s="83"/>
      <c r="J314" s="81"/>
    </row>
    <row r="315" spans="1:10" s="40" customFormat="1" ht="14.25" customHeight="1">
      <c r="A315" s="56"/>
      <c r="B315" s="99" t="s">
        <v>252</v>
      </c>
      <c r="C315" s="100" t="s">
        <v>153</v>
      </c>
      <c r="D315" s="66">
        <v>4</v>
      </c>
      <c r="E315" s="67">
        <f>2.4+2.4+1</f>
        <v>5.8</v>
      </c>
      <c r="F315" s="68">
        <v>0.1</v>
      </c>
      <c r="G315" s="68">
        <v>0.05</v>
      </c>
      <c r="H315" s="68"/>
      <c r="I315" s="83">
        <f t="shared" ref="I315:I321" si="41">PRODUCT(D315:H315)</f>
        <v>0.11599999999999999</v>
      </c>
      <c r="J315" s="81"/>
    </row>
    <row r="316" spans="1:10" s="40" customFormat="1" ht="14.25" customHeight="1">
      <c r="A316" s="56"/>
      <c r="B316" s="99" t="s">
        <v>253</v>
      </c>
      <c r="C316" s="100" t="s">
        <v>153</v>
      </c>
      <c r="D316" s="66">
        <v>1</v>
      </c>
      <c r="E316" s="67">
        <f>2.4+2.4+0.75</f>
        <v>5.55</v>
      </c>
      <c r="F316" s="68">
        <v>0.1</v>
      </c>
      <c r="G316" s="68">
        <v>0.05</v>
      </c>
      <c r="H316" s="68"/>
      <c r="I316" s="83">
        <f t="shared" ref="I316:I317" si="42">PRODUCT(D316:H316)</f>
        <v>2.7750000000000004E-2</v>
      </c>
      <c r="J316" s="81"/>
    </row>
    <row r="317" spans="1:10" s="40" customFormat="1" ht="14.25" customHeight="1">
      <c r="A317" s="56"/>
      <c r="B317" s="102" t="s">
        <v>254</v>
      </c>
      <c r="C317" s="100" t="s">
        <v>153</v>
      </c>
      <c r="D317" s="66">
        <v>2</v>
      </c>
      <c r="E317" s="67">
        <f>1.8+1.8+0.8</f>
        <v>4.4000000000000004</v>
      </c>
      <c r="F317" s="68">
        <v>0.1</v>
      </c>
      <c r="G317" s="68">
        <v>0.05</v>
      </c>
      <c r="H317" s="68"/>
      <c r="I317" s="83">
        <f t="shared" si="42"/>
        <v>4.4000000000000011E-2</v>
      </c>
      <c r="J317" s="81"/>
    </row>
    <row r="318" spans="1:10" s="40" customFormat="1" ht="14.25" customHeight="1">
      <c r="A318" s="56"/>
      <c r="B318" s="102" t="s">
        <v>255</v>
      </c>
      <c r="C318" s="100" t="s">
        <v>153</v>
      </c>
      <c r="D318" s="66">
        <v>2</v>
      </c>
      <c r="E318" s="67">
        <f>2.4+2.4+1.2</f>
        <v>6</v>
      </c>
      <c r="F318" s="68">
        <v>0.1</v>
      </c>
      <c r="G318" s="68">
        <v>0.05</v>
      </c>
      <c r="H318" s="68"/>
      <c r="I318" s="83">
        <f t="shared" si="41"/>
        <v>6.0000000000000012E-2</v>
      </c>
      <c r="J318" s="81"/>
    </row>
    <row r="319" spans="1:10" s="40" customFormat="1" ht="14.25" customHeight="1">
      <c r="A319" s="56"/>
      <c r="B319" s="99"/>
      <c r="C319" s="100" t="s">
        <v>153</v>
      </c>
      <c r="D319" s="66"/>
      <c r="E319" s="67"/>
      <c r="F319" s="68"/>
      <c r="G319" s="68"/>
      <c r="H319" s="68"/>
      <c r="I319" s="83">
        <f t="shared" si="41"/>
        <v>0</v>
      </c>
      <c r="J319" s="81"/>
    </row>
    <row r="320" spans="1:10" s="40" customFormat="1" ht="14.25" customHeight="1">
      <c r="A320" s="56"/>
      <c r="B320" s="99"/>
      <c r="C320" s="100" t="s">
        <v>153</v>
      </c>
      <c r="D320" s="66"/>
      <c r="E320" s="67"/>
      <c r="F320" s="68"/>
      <c r="G320" s="68"/>
      <c r="H320" s="68"/>
      <c r="I320" s="83">
        <f t="shared" si="41"/>
        <v>0</v>
      </c>
      <c r="J320" s="81"/>
    </row>
    <row r="321" spans="1:10" s="40" customFormat="1" ht="14.25" customHeight="1">
      <c r="A321" s="56"/>
      <c r="B321" s="99"/>
      <c r="C321" s="100" t="s">
        <v>153</v>
      </c>
      <c r="D321" s="66"/>
      <c r="E321" s="67"/>
      <c r="F321" s="68"/>
      <c r="G321" s="68"/>
      <c r="H321" s="68"/>
      <c r="I321" s="83">
        <f t="shared" si="41"/>
        <v>0</v>
      </c>
      <c r="J321" s="81"/>
    </row>
    <row r="322" spans="1:10" s="40" customFormat="1" ht="14.25" customHeight="1">
      <c r="A322" s="56"/>
      <c r="B322" s="61"/>
      <c r="C322" s="65"/>
      <c r="D322" s="66"/>
      <c r="E322" s="67"/>
      <c r="F322" s="68"/>
      <c r="G322" s="68"/>
      <c r="H322" s="72" t="s">
        <v>148</v>
      </c>
      <c r="I322" s="82">
        <f>SUM(I315:I321)</f>
        <v>0.24775000000000003</v>
      </c>
      <c r="J322" s="79">
        <f>+I322+I322*$J$2</f>
        <v>0.27252500000000002</v>
      </c>
    </row>
    <row r="323" spans="1:10" s="40" customFormat="1" ht="14.25" customHeight="1">
      <c r="A323" s="64"/>
      <c r="B323" s="97"/>
      <c r="C323" s="98"/>
      <c r="D323" s="66"/>
      <c r="E323" s="67"/>
      <c r="F323" s="68"/>
      <c r="G323" s="68"/>
      <c r="H323" s="68"/>
      <c r="I323" s="83"/>
      <c r="J323" s="81"/>
    </row>
    <row r="324" spans="1:10" s="40" customFormat="1" ht="14.25" customHeight="1">
      <c r="A324" s="64"/>
      <c r="B324" s="97" t="s">
        <v>256</v>
      </c>
      <c r="C324" s="98"/>
      <c r="D324" s="66"/>
      <c r="E324" s="67"/>
      <c r="F324" s="68"/>
      <c r="G324" s="68"/>
      <c r="H324" s="68"/>
      <c r="I324" s="83"/>
      <c r="J324" s="81"/>
    </row>
    <row r="325" spans="1:10" s="40" customFormat="1" ht="14.25" customHeight="1">
      <c r="A325" s="56"/>
      <c r="B325" s="99"/>
      <c r="C325" s="100" t="s">
        <v>43</v>
      </c>
      <c r="D325" s="66">
        <v>1</v>
      </c>
      <c r="E325" s="67">
        <v>1</v>
      </c>
      <c r="F325" s="68">
        <v>2.4</v>
      </c>
      <c r="G325" s="68"/>
      <c r="H325" s="68"/>
      <c r="I325" s="83">
        <f t="shared" ref="I325:I326" si="43">PRODUCT(D325:H325)</f>
        <v>2.4</v>
      </c>
      <c r="J325" s="81"/>
    </row>
    <row r="326" spans="1:10" s="40" customFormat="1" ht="14.25" customHeight="1">
      <c r="A326" s="56"/>
      <c r="B326" s="99"/>
      <c r="C326" s="100" t="s">
        <v>43</v>
      </c>
      <c r="D326" s="66">
        <v>1</v>
      </c>
      <c r="E326" s="67">
        <v>1</v>
      </c>
      <c r="F326" s="68">
        <v>2.4</v>
      </c>
      <c r="G326" s="68"/>
      <c r="H326" s="68"/>
      <c r="I326" s="83">
        <f t="shared" si="43"/>
        <v>2.4</v>
      </c>
      <c r="J326" s="81"/>
    </row>
    <row r="327" spans="1:10" s="40" customFormat="1" ht="14.25" customHeight="1">
      <c r="A327" s="56"/>
      <c r="B327" s="61"/>
      <c r="C327" s="65"/>
      <c r="D327" s="66"/>
      <c r="E327" s="67"/>
      <c r="F327" s="68"/>
      <c r="G327" s="68"/>
      <c r="H327" s="72" t="s">
        <v>148</v>
      </c>
      <c r="I327" s="82">
        <f>SUM(I325:I326)</f>
        <v>4.8</v>
      </c>
      <c r="J327" s="79">
        <f>+I327+I327*$J$2</f>
        <v>5.2799999999999994</v>
      </c>
    </row>
    <row r="328" spans="1:10" s="40" customFormat="1" ht="14.25" customHeight="1">
      <c r="A328" s="64"/>
      <c r="B328" s="97"/>
      <c r="C328" s="98"/>
      <c r="D328" s="66"/>
      <c r="E328" s="67"/>
      <c r="F328" s="68"/>
      <c r="G328" s="68"/>
      <c r="H328" s="68"/>
      <c r="I328" s="83"/>
      <c r="J328" s="81"/>
    </row>
    <row r="329" spans="1:10" s="40" customFormat="1" ht="14.25" customHeight="1">
      <c r="A329" s="64"/>
      <c r="B329" s="97"/>
      <c r="C329" s="98"/>
      <c r="D329" s="66"/>
      <c r="E329" s="67"/>
      <c r="F329" s="68"/>
      <c r="G329" s="68"/>
      <c r="H329" s="68"/>
      <c r="I329" s="83"/>
      <c r="J329" s="81"/>
    </row>
    <row r="330" spans="1:10" s="40" customFormat="1" ht="14.25" customHeight="1">
      <c r="A330" s="64"/>
      <c r="B330" s="97" t="s">
        <v>257</v>
      </c>
      <c r="C330" s="98"/>
      <c r="D330" s="66"/>
      <c r="E330" s="67"/>
      <c r="F330" s="68"/>
      <c r="G330" s="68"/>
      <c r="H330" s="68"/>
      <c r="I330" s="83"/>
      <c r="J330" s="81"/>
    </row>
    <row r="331" spans="1:10" s="40" customFormat="1" ht="14.25" customHeight="1">
      <c r="A331" s="56"/>
      <c r="B331" s="99" t="s">
        <v>252</v>
      </c>
      <c r="C331" s="100" t="s">
        <v>43</v>
      </c>
      <c r="D331" s="66">
        <v>4</v>
      </c>
      <c r="E331" s="67">
        <v>1</v>
      </c>
      <c r="F331" s="68">
        <v>2.4</v>
      </c>
      <c r="G331" s="68"/>
      <c r="H331" s="68"/>
      <c r="I331" s="83">
        <f t="shared" ref="I331:I332" si="44">PRODUCT(D331:H331)</f>
        <v>9.6</v>
      </c>
      <c r="J331" s="81"/>
    </row>
    <row r="332" spans="1:10" s="40" customFormat="1" ht="14.25" customHeight="1">
      <c r="A332" s="56"/>
      <c r="B332" s="102" t="s">
        <v>255</v>
      </c>
      <c r="C332" s="100" t="s">
        <v>43</v>
      </c>
      <c r="D332" s="66">
        <v>2</v>
      </c>
      <c r="E332" s="67">
        <v>1.1000000000000001</v>
      </c>
      <c r="F332" s="68">
        <v>2.4</v>
      </c>
      <c r="G332" s="68"/>
      <c r="H332" s="68"/>
      <c r="I332" s="83">
        <f t="shared" si="44"/>
        <v>5.28</v>
      </c>
      <c r="J332" s="81"/>
    </row>
    <row r="333" spans="1:10" s="40" customFormat="1" ht="14.25" customHeight="1">
      <c r="A333" s="56"/>
      <c r="B333" s="61"/>
      <c r="C333" s="65"/>
      <c r="D333" s="66"/>
      <c r="E333" s="67"/>
      <c r="F333" s="68"/>
      <c r="G333" s="68"/>
      <c r="H333" s="72" t="s">
        <v>148</v>
      </c>
      <c r="I333" s="82">
        <f>SUM(I331:I332)</f>
        <v>14.879999999999999</v>
      </c>
      <c r="J333" s="79">
        <f>+I333+I333*$J$2</f>
        <v>16.367999999999999</v>
      </c>
    </row>
    <row r="334" spans="1:10" s="40" customFormat="1" ht="14.25" customHeight="1">
      <c r="A334" s="64"/>
      <c r="B334" s="97"/>
      <c r="C334" s="98"/>
      <c r="D334" s="66"/>
      <c r="E334" s="67"/>
      <c r="F334" s="68"/>
      <c r="G334" s="68"/>
      <c r="H334" s="68"/>
      <c r="I334" s="83"/>
      <c r="J334" s="81"/>
    </row>
    <row r="335" spans="1:10" s="40" customFormat="1" ht="14.25" customHeight="1">
      <c r="A335" s="64"/>
      <c r="B335" s="97" t="s">
        <v>258</v>
      </c>
      <c r="C335" s="98"/>
      <c r="D335" s="66"/>
      <c r="E335" s="67"/>
      <c r="F335" s="68"/>
      <c r="G335" s="68"/>
      <c r="H335" s="68"/>
      <c r="I335" s="83"/>
      <c r="J335" s="81"/>
    </row>
    <row r="336" spans="1:10" s="40" customFormat="1" ht="14.25" customHeight="1">
      <c r="A336" s="56"/>
      <c r="B336" s="99" t="s">
        <v>259</v>
      </c>
      <c r="C336" s="100" t="s">
        <v>43</v>
      </c>
      <c r="D336" s="66"/>
      <c r="E336" s="67"/>
      <c r="F336" s="68"/>
      <c r="G336" s="68"/>
      <c r="H336" s="68"/>
      <c r="I336" s="83">
        <f t="shared" ref="I336" si="45">PRODUCT(D336:H336)</f>
        <v>0</v>
      </c>
      <c r="J336" s="81"/>
    </row>
    <row r="337" spans="1:10" s="40" customFormat="1" ht="14.25" customHeight="1">
      <c r="A337" s="56"/>
      <c r="B337" s="61"/>
      <c r="C337" s="65"/>
      <c r="D337" s="66"/>
      <c r="E337" s="67"/>
      <c r="F337" s="68"/>
      <c r="G337" s="68"/>
      <c r="H337" s="72" t="s">
        <v>148</v>
      </c>
      <c r="I337" s="82">
        <f>SUM(I336:I336)</f>
        <v>0</v>
      </c>
      <c r="J337" s="79">
        <f>+I337+I337*$J$2</f>
        <v>0</v>
      </c>
    </row>
    <row r="338" spans="1:10" s="40" customFormat="1" ht="14.25" customHeight="1">
      <c r="A338" s="64"/>
      <c r="B338" s="99"/>
      <c r="C338" s="100"/>
      <c r="D338" s="66"/>
      <c r="E338" s="67"/>
      <c r="F338" s="68"/>
      <c r="G338" s="68"/>
      <c r="H338" s="68"/>
      <c r="I338" s="83"/>
      <c r="J338" s="81"/>
    </row>
    <row r="339" spans="1:10" s="40" customFormat="1" ht="14.25" customHeight="1">
      <c r="A339" s="64"/>
      <c r="B339" s="97"/>
      <c r="C339" s="98"/>
      <c r="D339" s="66"/>
      <c r="E339" s="67"/>
      <c r="F339" s="68"/>
      <c r="G339" s="68"/>
      <c r="H339" s="68"/>
      <c r="I339" s="83"/>
      <c r="J339" s="81"/>
    </row>
    <row r="340" spans="1:10" s="40" customFormat="1" ht="14.25" customHeight="1">
      <c r="A340" s="64"/>
      <c r="B340" s="97" t="s">
        <v>260</v>
      </c>
      <c r="C340" s="98"/>
      <c r="D340" s="66"/>
      <c r="E340" s="67"/>
      <c r="F340" s="68"/>
      <c r="G340" s="68"/>
      <c r="H340" s="68"/>
      <c r="I340" s="83"/>
      <c r="J340" s="81"/>
    </row>
    <row r="341" spans="1:10" s="40" customFormat="1" ht="14.25" customHeight="1">
      <c r="A341" s="56"/>
      <c r="B341" s="102" t="s">
        <v>253</v>
      </c>
      <c r="C341" s="100" t="s">
        <v>43</v>
      </c>
      <c r="D341" s="66">
        <v>2</v>
      </c>
      <c r="E341" s="67">
        <v>0.75</v>
      </c>
      <c r="F341" s="68">
        <v>2.4</v>
      </c>
      <c r="G341" s="68"/>
      <c r="H341" s="68"/>
      <c r="I341" s="83">
        <f t="shared" ref="I341:I342" si="46">PRODUCT(D341:H341)</f>
        <v>3.5999999999999996</v>
      </c>
      <c r="J341" s="81"/>
    </row>
    <row r="342" spans="1:10" s="40" customFormat="1" ht="14.25" customHeight="1">
      <c r="A342" s="56"/>
      <c r="B342" s="102" t="s">
        <v>254</v>
      </c>
      <c r="C342" s="100" t="s">
        <v>43</v>
      </c>
      <c r="D342" s="66">
        <v>2</v>
      </c>
      <c r="E342" s="67">
        <v>0.7</v>
      </c>
      <c r="F342" s="68">
        <v>1.8</v>
      </c>
      <c r="G342" s="68"/>
      <c r="H342" s="68"/>
      <c r="I342" s="83">
        <f t="shared" si="46"/>
        <v>2.52</v>
      </c>
      <c r="J342" s="81"/>
    </row>
    <row r="343" spans="1:10" s="40" customFormat="1" ht="14.25" customHeight="1">
      <c r="A343" s="56"/>
      <c r="B343" s="61"/>
      <c r="C343" s="65"/>
      <c r="D343" s="66"/>
      <c r="E343" s="67"/>
      <c r="F343" s="68"/>
      <c r="G343" s="68"/>
      <c r="H343" s="72" t="s">
        <v>148</v>
      </c>
      <c r="I343" s="82">
        <f>SUM(I341:I342)</f>
        <v>6.1199999999999992</v>
      </c>
      <c r="J343" s="79">
        <f>+I343+I343*$J$2</f>
        <v>6.7319999999999993</v>
      </c>
    </row>
    <row r="344" spans="1:10" s="40" customFormat="1" ht="14.25" customHeight="1">
      <c r="A344" s="64"/>
      <c r="B344" s="97"/>
      <c r="C344" s="98"/>
      <c r="D344" s="66"/>
      <c r="E344" s="67"/>
      <c r="F344" s="68"/>
      <c r="G344" s="68"/>
      <c r="H344" s="68"/>
      <c r="I344" s="83"/>
      <c r="J344" s="81"/>
    </row>
    <row r="345" spans="1:10" s="40" customFormat="1" ht="14.25" customHeight="1">
      <c r="A345" s="64"/>
      <c r="B345" s="97" t="s">
        <v>261</v>
      </c>
      <c r="C345" s="98"/>
      <c r="D345" s="66"/>
      <c r="E345" s="67"/>
      <c r="F345" s="68"/>
      <c r="G345" s="68"/>
      <c r="H345" s="68"/>
      <c r="I345" s="83"/>
      <c r="J345" s="81"/>
    </row>
    <row r="346" spans="1:10" s="40" customFormat="1" ht="14.25" customHeight="1">
      <c r="A346" s="56"/>
      <c r="B346" s="102" t="s">
        <v>262</v>
      </c>
      <c r="C346" s="100" t="s">
        <v>87</v>
      </c>
      <c r="D346" s="66">
        <v>5</v>
      </c>
      <c r="E346" s="67"/>
      <c r="F346" s="68"/>
      <c r="G346" s="68"/>
      <c r="H346" s="68"/>
      <c r="I346" s="83">
        <f t="shared" ref="I346:I347" si="47">PRODUCT(D346:H346)</f>
        <v>5</v>
      </c>
      <c r="J346" s="81"/>
    </row>
    <row r="347" spans="1:10" s="40" customFormat="1" ht="14.25" customHeight="1">
      <c r="A347" s="56"/>
      <c r="B347" s="102" t="s">
        <v>263</v>
      </c>
      <c r="C347" s="100" t="s">
        <v>87</v>
      </c>
      <c r="D347" s="66">
        <v>2</v>
      </c>
      <c r="E347" s="67"/>
      <c r="F347" s="68"/>
      <c r="G347" s="68"/>
      <c r="H347" s="68"/>
      <c r="I347" s="83">
        <f t="shared" si="47"/>
        <v>2</v>
      </c>
      <c r="J347" s="81"/>
    </row>
    <row r="348" spans="1:10" s="40" customFormat="1" ht="14.25" customHeight="1">
      <c r="A348" s="56"/>
      <c r="B348" s="61"/>
      <c r="C348" s="65"/>
      <c r="D348" s="66"/>
      <c r="E348" s="67"/>
      <c r="F348" s="68"/>
      <c r="G348" s="68"/>
      <c r="H348" s="72" t="s">
        <v>148</v>
      </c>
      <c r="I348" s="82">
        <f>SUM(I346:I347)</f>
        <v>7</v>
      </c>
      <c r="J348" s="79">
        <f>+I348+I348*$J$2</f>
        <v>7.7</v>
      </c>
    </row>
    <row r="349" spans="1:10" s="40" customFormat="1" ht="14.25" customHeight="1">
      <c r="A349" s="64"/>
      <c r="B349" s="97"/>
      <c r="C349" s="98"/>
      <c r="D349" s="66"/>
      <c r="E349" s="67"/>
      <c r="F349" s="68"/>
      <c r="G349" s="68"/>
      <c r="H349" s="68"/>
      <c r="I349" s="83"/>
      <c r="J349" s="81"/>
    </row>
    <row r="350" spans="1:10" s="40" customFormat="1" ht="14.25" customHeight="1">
      <c r="A350" s="64"/>
      <c r="B350" s="97"/>
      <c r="C350" s="98"/>
      <c r="D350" s="66"/>
      <c r="E350" s="67"/>
      <c r="F350" s="68"/>
      <c r="G350" s="68"/>
      <c r="H350" s="68"/>
      <c r="I350" s="83"/>
      <c r="J350" s="81"/>
    </row>
    <row r="351" spans="1:10" s="40" customFormat="1" ht="14.25" customHeight="1">
      <c r="A351" s="64"/>
      <c r="B351" s="97"/>
      <c r="C351" s="98"/>
      <c r="D351" s="66"/>
      <c r="E351" s="67"/>
      <c r="F351" s="68"/>
      <c r="G351" s="68"/>
      <c r="H351" s="68"/>
      <c r="I351" s="83"/>
      <c r="J351" s="81"/>
    </row>
    <row r="352" spans="1:10" s="40" customFormat="1" ht="14.25" customHeight="1">
      <c r="A352" s="64"/>
      <c r="B352" s="97"/>
      <c r="C352" s="98"/>
      <c r="D352" s="66"/>
      <c r="E352" s="67"/>
      <c r="F352" s="68"/>
      <c r="G352" s="68"/>
      <c r="H352" s="68"/>
      <c r="I352" s="83"/>
      <c r="J352" s="81"/>
    </row>
    <row r="353" spans="1:10" s="40" customFormat="1" ht="14.25" customHeight="1">
      <c r="A353" s="64"/>
      <c r="B353" s="97" t="s">
        <v>264</v>
      </c>
      <c r="C353" s="98"/>
      <c r="D353" s="66"/>
      <c r="E353" s="67"/>
      <c r="F353" s="68"/>
      <c r="G353" s="68"/>
      <c r="H353" s="68"/>
      <c r="I353" s="83"/>
      <c r="J353" s="81"/>
    </row>
    <row r="354" spans="1:10" s="40" customFormat="1" ht="14.25" customHeight="1">
      <c r="A354" s="56"/>
      <c r="B354" s="102"/>
      <c r="C354" s="100" t="s">
        <v>43</v>
      </c>
      <c r="D354" s="66"/>
      <c r="E354" s="67"/>
      <c r="F354" s="68"/>
      <c r="G354" s="68"/>
      <c r="H354" s="68"/>
      <c r="I354" s="83">
        <f t="shared" ref="I354:I358" si="48">PRODUCT(D354:H354)</f>
        <v>0</v>
      </c>
      <c r="J354" s="81"/>
    </row>
    <row r="355" spans="1:10" s="40" customFormat="1" ht="14.25" customHeight="1">
      <c r="A355" s="56"/>
      <c r="B355" s="61"/>
      <c r="C355" s="65"/>
      <c r="D355" s="66"/>
      <c r="E355" s="67"/>
      <c r="F355" s="68"/>
      <c r="G355" s="68"/>
      <c r="H355" s="72" t="s">
        <v>148</v>
      </c>
      <c r="I355" s="82">
        <f>SUM(I354:I354)</f>
        <v>0</v>
      </c>
      <c r="J355" s="79">
        <f>+I355+I355*$J$2</f>
        <v>0</v>
      </c>
    </row>
    <row r="356" spans="1:10" s="40" customFormat="1" ht="14.25" customHeight="1">
      <c r="A356" s="56"/>
      <c r="B356" s="102"/>
      <c r="C356" s="100"/>
      <c r="D356" s="66"/>
      <c r="E356" s="67"/>
      <c r="F356" s="68"/>
      <c r="G356" s="68"/>
      <c r="H356" s="68"/>
      <c r="I356" s="83"/>
      <c r="J356" s="81"/>
    </row>
    <row r="357" spans="1:10" s="40" customFormat="1" ht="14.25" customHeight="1">
      <c r="A357" s="56"/>
      <c r="B357" s="102"/>
      <c r="C357" s="100"/>
      <c r="D357" s="66"/>
      <c r="E357" s="67"/>
      <c r="F357" s="68"/>
      <c r="G357" s="68"/>
      <c r="H357" s="68"/>
      <c r="I357" s="83"/>
      <c r="J357" s="81"/>
    </row>
    <row r="358" spans="1:10" s="40" customFormat="1" ht="14.25" customHeight="1">
      <c r="A358" s="56"/>
      <c r="B358" s="103" t="s">
        <v>265</v>
      </c>
      <c r="C358" s="100" t="s">
        <v>43</v>
      </c>
      <c r="D358" s="66"/>
      <c r="E358" s="67"/>
      <c r="F358" s="68"/>
      <c r="G358" s="68"/>
      <c r="H358" s="68"/>
      <c r="I358" s="83">
        <f t="shared" si="48"/>
        <v>0</v>
      </c>
      <c r="J358" s="81"/>
    </row>
    <row r="359" spans="1:10" s="40" customFormat="1" ht="14.25" customHeight="1">
      <c r="A359" s="56"/>
      <c r="B359" s="102"/>
      <c r="C359" s="100" t="s">
        <v>43</v>
      </c>
      <c r="D359" s="66"/>
      <c r="E359" s="67"/>
      <c r="F359" s="68"/>
      <c r="G359" s="68"/>
      <c r="H359" s="68"/>
      <c r="I359" s="83">
        <f t="shared" ref="I359:I360" si="49">PRODUCT(D359:H359)</f>
        <v>0</v>
      </c>
      <c r="J359" s="81"/>
    </row>
    <row r="360" spans="1:10" s="40" customFormat="1" ht="14.25" customHeight="1">
      <c r="A360" s="56"/>
      <c r="B360" s="102"/>
      <c r="C360" s="100" t="s">
        <v>43</v>
      </c>
      <c r="D360" s="66"/>
      <c r="E360" s="67"/>
      <c r="F360" s="68"/>
      <c r="G360" s="68"/>
      <c r="H360" s="68"/>
      <c r="I360" s="83">
        <f t="shared" si="49"/>
        <v>0</v>
      </c>
      <c r="J360" s="81"/>
    </row>
    <row r="361" spans="1:10" s="40" customFormat="1" ht="14.25" customHeight="1">
      <c r="A361" s="56"/>
      <c r="B361" s="61"/>
      <c r="C361" s="65"/>
      <c r="D361" s="66"/>
      <c r="E361" s="67"/>
      <c r="F361" s="68"/>
      <c r="G361" s="68"/>
      <c r="H361" s="72" t="s">
        <v>148</v>
      </c>
      <c r="I361" s="82">
        <f>SUM(I358:I360)</f>
        <v>0</v>
      </c>
      <c r="J361" s="79">
        <f>+I361+I361*$J$2</f>
        <v>0</v>
      </c>
    </row>
    <row r="362" spans="1:10" s="40" customFormat="1" ht="14.25" customHeight="1">
      <c r="A362" s="64"/>
      <c r="B362" s="97" t="s">
        <v>266</v>
      </c>
      <c r="C362" s="98"/>
      <c r="D362" s="66"/>
      <c r="E362" s="67"/>
      <c r="F362" s="68"/>
      <c r="G362" s="68"/>
      <c r="H362" s="68"/>
      <c r="I362" s="83"/>
      <c r="J362" s="81"/>
    </row>
    <row r="363" spans="1:10" s="40" customFormat="1" ht="14.25" customHeight="1">
      <c r="A363" s="56"/>
      <c r="B363" s="102" t="s">
        <v>267</v>
      </c>
      <c r="C363" s="100" t="s">
        <v>43</v>
      </c>
      <c r="D363" s="66">
        <v>1</v>
      </c>
      <c r="E363" s="67">
        <v>2</v>
      </c>
      <c r="F363" s="68">
        <v>0.9</v>
      </c>
      <c r="G363" s="68"/>
      <c r="H363" s="68"/>
      <c r="I363" s="83">
        <f t="shared" ref="I363" si="50">PRODUCT(D363:H363)</f>
        <v>1.8</v>
      </c>
      <c r="J363" s="79"/>
    </row>
    <row r="364" spans="1:10" s="40" customFormat="1" ht="14.25" customHeight="1">
      <c r="A364" s="56"/>
      <c r="B364" s="102" t="s">
        <v>268</v>
      </c>
      <c r="C364" s="100" t="s">
        <v>43</v>
      </c>
      <c r="D364" s="66">
        <v>2</v>
      </c>
      <c r="E364" s="67">
        <v>0.7</v>
      </c>
      <c r="F364" s="68">
        <v>2.4</v>
      </c>
      <c r="G364" s="68"/>
      <c r="H364" s="68"/>
      <c r="I364" s="83">
        <f t="shared" ref="I364" si="51">PRODUCT(D364:H364)</f>
        <v>3.36</v>
      </c>
      <c r="J364" s="79"/>
    </row>
    <row r="365" spans="1:10" s="40" customFormat="1" ht="14.25" customHeight="1">
      <c r="A365" s="56"/>
      <c r="B365" s="102"/>
      <c r="C365" s="100"/>
      <c r="D365" s="66"/>
      <c r="E365" s="67"/>
      <c r="F365" s="68"/>
      <c r="G365" s="68"/>
      <c r="H365" s="72" t="s">
        <v>148</v>
      </c>
      <c r="I365" s="83">
        <f>SUM(I363:I364)</f>
        <v>5.16</v>
      </c>
      <c r="J365" s="79">
        <f t="shared" ref="J365" si="52">+I365+I365*$J$2</f>
        <v>5.6760000000000002</v>
      </c>
    </row>
    <row r="366" spans="1:10" s="40" customFormat="1" ht="14.25" customHeight="1">
      <c r="A366" s="56"/>
      <c r="B366" s="102"/>
      <c r="C366" s="100"/>
      <c r="D366" s="66"/>
      <c r="E366" s="67"/>
      <c r="F366" s="68"/>
      <c r="G366" s="68"/>
      <c r="H366" s="68"/>
      <c r="I366" s="83"/>
      <c r="J366" s="81"/>
    </row>
    <row r="367" spans="1:10" s="40" customFormat="1" ht="14.25" customHeight="1">
      <c r="A367" s="64"/>
      <c r="B367" s="97" t="s">
        <v>269</v>
      </c>
      <c r="C367" s="98" t="s">
        <v>270</v>
      </c>
      <c r="D367" s="66">
        <v>4</v>
      </c>
      <c r="E367" s="67"/>
      <c r="F367" s="68"/>
      <c r="G367" s="68"/>
      <c r="H367" s="68"/>
      <c r="I367" s="83">
        <f t="shared" ref="I367:I370" si="53">PRODUCT(D367:H367)</f>
        <v>4</v>
      </c>
      <c r="J367" s="81"/>
    </row>
    <row r="368" spans="1:10" s="40" customFormat="1" ht="14.25" customHeight="1">
      <c r="A368" s="64"/>
      <c r="B368" s="97" t="s">
        <v>271</v>
      </c>
      <c r="C368" s="98" t="s">
        <v>270</v>
      </c>
      <c r="D368" s="66">
        <v>4</v>
      </c>
      <c r="E368" s="67"/>
      <c r="F368" s="68"/>
      <c r="G368" s="68"/>
      <c r="H368" s="68"/>
      <c r="I368" s="83">
        <f t="shared" si="53"/>
        <v>4</v>
      </c>
      <c r="J368" s="81"/>
    </row>
    <row r="369" spans="1:11" s="40" customFormat="1" ht="14.25" customHeight="1">
      <c r="A369" s="64"/>
      <c r="B369" s="97" t="s">
        <v>272</v>
      </c>
      <c r="C369" s="98" t="s">
        <v>270</v>
      </c>
      <c r="D369" s="66">
        <v>0</v>
      </c>
      <c r="E369" s="67"/>
      <c r="F369" s="68"/>
      <c r="G369" s="68"/>
      <c r="H369" s="68"/>
      <c r="I369" s="83">
        <f t="shared" si="53"/>
        <v>0</v>
      </c>
      <c r="J369" s="81"/>
    </row>
    <row r="370" spans="1:11" s="40" customFormat="1" ht="14.25" customHeight="1">
      <c r="A370" s="64"/>
      <c r="B370" s="97" t="s">
        <v>273</v>
      </c>
      <c r="C370" s="98" t="s">
        <v>270</v>
      </c>
      <c r="D370" s="66">
        <v>2</v>
      </c>
      <c r="E370" s="67"/>
      <c r="F370" s="68"/>
      <c r="G370" s="68"/>
      <c r="H370" s="68"/>
      <c r="I370" s="83">
        <f t="shared" si="53"/>
        <v>2</v>
      </c>
      <c r="J370" s="81"/>
    </row>
    <row r="371" spans="1:11" s="40" customFormat="1" ht="14.25" customHeight="1">
      <c r="A371" s="104"/>
      <c r="B371" s="99"/>
      <c r="C371" s="100"/>
      <c r="D371" s="66"/>
      <c r="E371" s="67"/>
      <c r="F371" s="68"/>
      <c r="G371" s="68"/>
      <c r="H371" s="68"/>
      <c r="I371" s="83"/>
      <c r="J371" s="81"/>
    </row>
    <row r="372" spans="1:11" s="40" customFormat="1" ht="14.25" customHeight="1">
      <c r="A372" s="105"/>
      <c r="B372" s="97"/>
      <c r="C372" s="98"/>
      <c r="D372" s="66"/>
      <c r="E372" s="67"/>
      <c r="F372" s="68"/>
      <c r="G372" s="68"/>
      <c r="H372" s="68"/>
      <c r="I372" s="83"/>
      <c r="J372" s="81"/>
    </row>
    <row r="373" spans="1:11" s="40" customFormat="1" ht="14.25" customHeight="1">
      <c r="A373" s="64" t="s">
        <v>274</v>
      </c>
      <c r="B373" s="57" t="s">
        <v>275</v>
      </c>
      <c r="C373" s="58"/>
      <c r="D373" s="66"/>
      <c r="E373" s="67"/>
      <c r="F373" s="68"/>
      <c r="G373" s="68"/>
      <c r="H373" s="68"/>
      <c r="I373" s="83"/>
      <c r="J373" s="81"/>
    </row>
    <row r="374" spans="1:11" s="40" customFormat="1" ht="14.25" customHeight="1">
      <c r="A374" s="64"/>
      <c r="B374" s="69" t="s">
        <v>276</v>
      </c>
      <c r="C374" s="58"/>
      <c r="D374" s="66"/>
      <c r="E374" s="67"/>
      <c r="F374" s="68"/>
      <c r="G374" s="68"/>
      <c r="H374" s="68"/>
      <c r="I374" s="83"/>
      <c r="J374" s="81"/>
      <c r="K374" s="84"/>
    </row>
    <row r="375" spans="1:11" s="40" customFormat="1" ht="14.25" customHeight="1">
      <c r="A375" s="64"/>
      <c r="C375" s="100" t="s">
        <v>43</v>
      </c>
      <c r="D375" s="66"/>
      <c r="E375" s="66"/>
      <c r="F375" s="66"/>
      <c r="G375" s="66"/>
      <c r="H375" s="66"/>
      <c r="I375" s="83">
        <f t="shared" ref="I375:I387" si="54">PRODUCT(D375:H375)</f>
        <v>0</v>
      </c>
      <c r="J375" s="81"/>
      <c r="K375" s="84"/>
    </row>
    <row r="376" spans="1:11" s="40" customFormat="1" ht="14.25" customHeight="1">
      <c r="A376" s="64"/>
      <c r="B376" s="61"/>
      <c r="C376" s="100" t="s">
        <v>43</v>
      </c>
      <c r="D376" s="66"/>
      <c r="E376" s="67"/>
      <c r="F376" s="66"/>
      <c r="G376" s="68"/>
      <c r="H376" s="66"/>
      <c r="I376" s="83">
        <f t="shared" si="54"/>
        <v>0</v>
      </c>
      <c r="J376" s="81"/>
      <c r="K376" s="84"/>
    </row>
    <row r="377" spans="1:11" s="40" customFormat="1" ht="14.25" customHeight="1">
      <c r="A377" s="64"/>
      <c r="B377" s="85"/>
      <c r="C377" s="100" t="s">
        <v>43</v>
      </c>
      <c r="D377" s="66"/>
      <c r="E377" s="67"/>
      <c r="F377" s="68"/>
      <c r="G377" s="68"/>
      <c r="H377" s="66"/>
      <c r="I377" s="83">
        <f t="shared" si="54"/>
        <v>0</v>
      </c>
      <c r="J377" s="81"/>
      <c r="K377" s="84"/>
    </row>
    <row r="378" spans="1:11" s="40" customFormat="1" ht="14.25" customHeight="1">
      <c r="A378" s="64"/>
      <c r="B378" s="85"/>
      <c r="C378" s="100" t="s">
        <v>43</v>
      </c>
      <c r="D378" s="66"/>
      <c r="E378" s="67"/>
      <c r="F378" s="68"/>
      <c r="G378" s="68"/>
      <c r="H378" s="66"/>
      <c r="I378" s="83">
        <f t="shared" si="54"/>
        <v>0</v>
      </c>
      <c r="J378" s="81"/>
      <c r="K378" s="84"/>
    </row>
    <row r="379" spans="1:11" s="40" customFormat="1" ht="14.25" customHeight="1">
      <c r="A379" s="64"/>
      <c r="B379" s="85"/>
      <c r="C379" s="100" t="s">
        <v>43</v>
      </c>
      <c r="D379" s="66"/>
      <c r="E379" s="67"/>
      <c r="F379" s="68"/>
      <c r="G379" s="68"/>
      <c r="H379" s="66"/>
      <c r="I379" s="83">
        <f t="shared" si="54"/>
        <v>0</v>
      </c>
      <c r="J379" s="81"/>
      <c r="K379" s="84"/>
    </row>
    <row r="380" spans="1:11" s="40" customFormat="1" ht="14.25" customHeight="1">
      <c r="A380" s="64"/>
      <c r="B380" s="85"/>
      <c r="C380" s="100" t="s">
        <v>43</v>
      </c>
      <c r="D380" s="66"/>
      <c r="E380" s="67"/>
      <c r="F380" s="68"/>
      <c r="G380" s="68"/>
      <c r="H380" s="66"/>
      <c r="I380" s="83">
        <f t="shared" si="54"/>
        <v>0</v>
      </c>
      <c r="J380" s="81"/>
      <c r="K380" s="84"/>
    </row>
    <row r="381" spans="1:11" s="40" customFormat="1" ht="14.25" customHeight="1">
      <c r="A381" s="64"/>
      <c r="B381" s="85"/>
      <c r="C381" s="100" t="s">
        <v>43</v>
      </c>
      <c r="D381" s="66"/>
      <c r="E381" s="67"/>
      <c r="F381" s="68"/>
      <c r="G381" s="68"/>
      <c r="H381" s="66"/>
      <c r="I381" s="83">
        <f t="shared" si="54"/>
        <v>0</v>
      </c>
      <c r="J381" s="81"/>
      <c r="K381" s="84"/>
    </row>
    <row r="382" spans="1:11" s="40" customFormat="1" ht="14.25" customHeight="1">
      <c r="A382" s="64"/>
      <c r="B382" s="85"/>
      <c r="C382" s="100" t="s">
        <v>43</v>
      </c>
      <c r="D382" s="66"/>
      <c r="E382" s="67"/>
      <c r="F382" s="68"/>
      <c r="G382" s="68"/>
      <c r="H382" s="66"/>
      <c r="I382" s="83">
        <f t="shared" si="54"/>
        <v>0</v>
      </c>
      <c r="J382" s="81"/>
      <c r="K382" s="84"/>
    </row>
    <row r="383" spans="1:11" s="40" customFormat="1" ht="14.25" customHeight="1">
      <c r="A383" s="64"/>
      <c r="B383" s="85"/>
      <c r="C383" s="100" t="s">
        <v>43</v>
      </c>
      <c r="D383" s="66"/>
      <c r="E383" s="67"/>
      <c r="F383" s="68"/>
      <c r="G383" s="68"/>
      <c r="H383" s="66"/>
      <c r="I383" s="83">
        <f t="shared" si="54"/>
        <v>0</v>
      </c>
      <c r="J383" s="81"/>
      <c r="K383" s="84"/>
    </row>
    <row r="384" spans="1:11" s="40" customFormat="1" ht="14.25" customHeight="1">
      <c r="A384" s="64"/>
      <c r="B384" s="85"/>
      <c r="C384" s="100" t="s">
        <v>43</v>
      </c>
      <c r="D384" s="66"/>
      <c r="E384" s="67"/>
      <c r="F384" s="68"/>
      <c r="G384" s="68"/>
      <c r="H384" s="66"/>
      <c r="I384" s="83">
        <f t="shared" si="54"/>
        <v>0</v>
      </c>
      <c r="J384" s="81"/>
      <c r="K384" s="84"/>
    </row>
    <row r="385" spans="1:11" s="40" customFormat="1" ht="14.25" customHeight="1">
      <c r="A385" s="64"/>
      <c r="B385" s="71"/>
      <c r="C385" s="100" t="s">
        <v>43</v>
      </c>
      <c r="D385" s="66"/>
      <c r="E385" s="66"/>
      <c r="F385" s="66"/>
      <c r="G385" s="66"/>
      <c r="H385" s="66"/>
      <c r="I385" s="83">
        <f t="shared" si="54"/>
        <v>0</v>
      </c>
      <c r="J385" s="81"/>
      <c r="K385" s="84"/>
    </row>
    <row r="386" spans="1:11" s="40" customFormat="1" ht="14.25" customHeight="1">
      <c r="A386" s="64"/>
      <c r="B386" s="71"/>
      <c r="C386" s="100" t="s">
        <v>43</v>
      </c>
      <c r="D386" s="66"/>
      <c r="E386" s="66"/>
      <c r="F386" s="68"/>
      <c r="G386" s="68"/>
      <c r="H386" s="66"/>
      <c r="I386" s="83">
        <f t="shared" si="54"/>
        <v>0</v>
      </c>
      <c r="J386" s="81"/>
      <c r="K386" s="84"/>
    </row>
    <row r="387" spans="1:11" s="40" customFormat="1" ht="14.25" customHeight="1">
      <c r="A387" s="64"/>
      <c r="B387" s="71"/>
      <c r="C387" s="100" t="s">
        <v>43</v>
      </c>
      <c r="D387" s="66"/>
      <c r="E387" s="66"/>
      <c r="F387" s="68"/>
      <c r="G387" s="68"/>
      <c r="H387" s="66"/>
      <c r="I387" s="83">
        <f t="shared" si="54"/>
        <v>0</v>
      </c>
      <c r="J387" s="81"/>
      <c r="K387" s="84"/>
    </row>
    <row r="388" spans="1:11" s="40" customFormat="1" ht="14.25" customHeight="1">
      <c r="A388" s="56"/>
      <c r="B388" s="61"/>
      <c r="C388" s="65"/>
      <c r="D388" s="66"/>
      <c r="E388" s="67"/>
      <c r="F388" s="68"/>
      <c r="G388" s="68"/>
      <c r="H388" s="72" t="s">
        <v>148</v>
      </c>
      <c r="I388" s="82">
        <f>SUM(I375:I387)</f>
        <v>0</v>
      </c>
      <c r="J388" s="79">
        <f>+I388+I388*$J$2</f>
        <v>0</v>
      </c>
    </row>
    <row r="389" spans="1:11" s="40" customFormat="1" ht="14.25" customHeight="1">
      <c r="A389" s="64"/>
      <c r="B389" s="57"/>
      <c r="C389" s="58"/>
      <c r="D389" s="66"/>
      <c r="E389" s="67"/>
      <c r="F389" s="68"/>
      <c r="G389" s="68"/>
      <c r="H389" s="68"/>
      <c r="I389" s="83"/>
      <c r="J389" s="81"/>
      <c r="K389" s="84"/>
    </row>
    <row r="390" spans="1:11" s="40" customFormat="1" ht="14.25" customHeight="1">
      <c r="A390" s="64"/>
      <c r="B390" s="57" t="s">
        <v>277</v>
      </c>
      <c r="C390" s="58"/>
      <c r="D390" s="66"/>
      <c r="E390" s="67"/>
      <c r="F390" s="68"/>
      <c r="G390" s="68"/>
      <c r="H390" s="68"/>
      <c r="I390" s="83"/>
      <c r="J390" s="81"/>
    </row>
    <row r="391" spans="1:11" s="40" customFormat="1" ht="14.25" customHeight="1">
      <c r="A391" s="64"/>
      <c r="B391" s="85"/>
      <c r="C391" s="100" t="s">
        <v>43</v>
      </c>
      <c r="D391" s="66"/>
      <c r="E391" s="67"/>
      <c r="F391" s="68"/>
      <c r="G391" s="68"/>
      <c r="H391" s="66"/>
      <c r="I391" s="83">
        <f t="shared" ref="I391:I392" si="55">PRODUCT(D391:H391)</f>
        <v>0</v>
      </c>
      <c r="J391" s="81"/>
    </row>
    <row r="392" spans="1:11" s="40" customFormat="1" ht="14.25" customHeight="1">
      <c r="A392" s="64"/>
      <c r="B392" s="85"/>
      <c r="C392" s="100" t="s">
        <v>43</v>
      </c>
      <c r="D392" s="66"/>
      <c r="E392" s="67"/>
      <c r="F392" s="68"/>
      <c r="G392" s="68"/>
      <c r="H392" s="66"/>
      <c r="I392" s="83">
        <f t="shared" si="55"/>
        <v>0</v>
      </c>
      <c r="J392" s="81"/>
    </row>
    <row r="393" spans="1:11" s="40" customFormat="1" ht="14.25" customHeight="1">
      <c r="A393" s="64"/>
      <c r="B393" s="85"/>
      <c r="C393" s="100" t="s">
        <v>43</v>
      </c>
      <c r="D393" s="66"/>
      <c r="E393" s="67"/>
      <c r="F393" s="68"/>
      <c r="G393" s="68"/>
      <c r="H393" s="66"/>
      <c r="I393" s="83">
        <f t="shared" ref="I393" si="56">PRODUCT(D393:H393)</f>
        <v>0</v>
      </c>
      <c r="J393" s="81"/>
    </row>
    <row r="394" spans="1:11" s="40" customFormat="1" ht="14.25" customHeight="1">
      <c r="A394" s="56"/>
      <c r="B394" s="61"/>
      <c r="C394" s="65"/>
      <c r="D394" s="66"/>
      <c r="E394" s="67"/>
      <c r="F394" s="68"/>
      <c r="G394" s="68"/>
      <c r="H394" s="72" t="s">
        <v>148</v>
      </c>
      <c r="I394" s="82">
        <f>SUM(I391:I393)</f>
        <v>0</v>
      </c>
      <c r="J394" s="79">
        <f>+I394+I394*$J$2</f>
        <v>0</v>
      </c>
    </row>
    <row r="395" spans="1:11" s="40" customFormat="1" ht="14.25" customHeight="1">
      <c r="A395" s="64"/>
      <c r="B395" s="57"/>
      <c r="C395" s="58"/>
      <c r="D395" s="66"/>
      <c r="E395" s="67"/>
      <c r="F395" s="68"/>
      <c r="G395" s="68"/>
      <c r="H395" s="68"/>
      <c r="I395" s="83"/>
      <c r="J395" s="81"/>
    </row>
    <row r="396" spans="1:11" s="40" customFormat="1" ht="14.25" customHeight="1">
      <c r="A396" s="64"/>
      <c r="B396" s="57"/>
      <c r="C396" s="58"/>
      <c r="D396" s="66"/>
      <c r="E396" s="67"/>
      <c r="F396" s="68"/>
      <c r="G396" s="68"/>
      <c r="H396" s="68"/>
      <c r="I396" s="83"/>
      <c r="J396" s="81"/>
    </row>
    <row r="397" spans="1:11" s="40" customFormat="1" ht="14.25" customHeight="1">
      <c r="A397" s="64"/>
      <c r="B397" s="57" t="s">
        <v>278</v>
      </c>
      <c r="C397" s="58"/>
      <c r="D397" s="66"/>
      <c r="E397" s="67"/>
      <c r="F397" s="68"/>
      <c r="G397" s="68"/>
      <c r="H397" s="68"/>
      <c r="I397" s="83"/>
      <c r="J397" s="81"/>
    </row>
    <row r="398" spans="1:11" s="40" customFormat="1" ht="14.25" customHeight="1">
      <c r="A398" s="64"/>
      <c r="B398" s="71"/>
      <c r="C398" s="66" t="s">
        <v>43</v>
      </c>
      <c r="D398" s="66"/>
      <c r="E398" s="66"/>
      <c r="F398" s="66"/>
      <c r="G398" s="66"/>
      <c r="H398" s="66"/>
      <c r="I398" s="83">
        <f t="shared" ref="I398" si="57">PRODUCT(D398:H398)</f>
        <v>0</v>
      </c>
      <c r="J398" s="81"/>
    </row>
    <row r="399" spans="1:11" s="40" customFormat="1" ht="14.25" customHeight="1">
      <c r="A399" s="64"/>
      <c r="B399" s="71"/>
      <c r="C399" s="66"/>
      <c r="D399" s="66"/>
      <c r="E399" s="66"/>
      <c r="F399" s="66"/>
      <c r="G399" s="66"/>
      <c r="H399" s="72" t="s">
        <v>148</v>
      </c>
      <c r="I399" s="82">
        <f>SUM(I398:I398)</f>
        <v>0</v>
      </c>
      <c r="J399" s="79">
        <f>+I399+I399*$J$2</f>
        <v>0</v>
      </c>
    </row>
    <row r="400" spans="1:11" s="40" customFormat="1" ht="14.25" customHeight="1">
      <c r="A400" s="64"/>
      <c r="B400" s="71"/>
      <c r="C400" s="66"/>
      <c r="D400" s="66"/>
      <c r="E400" s="66"/>
      <c r="F400" s="66"/>
      <c r="G400" s="66"/>
      <c r="H400" s="66"/>
      <c r="I400" s="92"/>
      <c r="J400" s="81"/>
    </row>
    <row r="401" spans="1:10" s="40" customFormat="1" ht="14.25" customHeight="1">
      <c r="A401" s="64"/>
      <c r="B401" s="57" t="s">
        <v>279</v>
      </c>
      <c r="C401" s="58"/>
      <c r="D401" s="66"/>
      <c r="E401" s="67"/>
      <c r="F401" s="68"/>
      <c r="G401" s="68"/>
      <c r="H401" s="68"/>
      <c r="I401" s="83"/>
      <c r="J401" s="81"/>
    </row>
    <row r="402" spans="1:10" s="40" customFormat="1" ht="14.25" customHeight="1">
      <c r="A402" s="56"/>
      <c r="B402" s="61"/>
      <c r="C402" s="65" t="s">
        <v>43</v>
      </c>
      <c r="D402" s="66"/>
      <c r="E402" s="67"/>
      <c r="F402" s="68"/>
      <c r="G402" s="68"/>
      <c r="H402" s="68"/>
      <c r="I402" s="83">
        <f>PRODUCT(D402:H402)</f>
        <v>0</v>
      </c>
      <c r="J402" s="81"/>
    </row>
    <row r="403" spans="1:10" s="40" customFormat="1" ht="14.25" customHeight="1">
      <c r="A403" s="56"/>
      <c r="B403" s="61"/>
      <c r="C403" s="65" t="s">
        <v>43</v>
      </c>
      <c r="D403" s="66"/>
      <c r="E403" s="67"/>
      <c r="F403" s="68"/>
      <c r="G403" s="68"/>
      <c r="H403" s="68"/>
      <c r="I403" s="83">
        <f>PRODUCT(D403:H403)</f>
        <v>0</v>
      </c>
      <c r="J403" s="81"/>
    </row>
    <row r="404" spans="1:10" s="40" customFormat="1" ht="14.25" customHeight="1">
      <c r="A404" s="56"/>
      <c r="B404" s="61"/>
      <c r="C404" s="65" t="s">
        <v>43</v>
      </c>
      <c r="D404" s="66"/>
      <c r="E404" s="67"/>
      <c r="F404" s="68"/>
      <c r="G404" s="68"/>
      <c r="H404" s="68"/>
      <c r="I404" s="83">
        <f>PRODUCT(D404:H404)</f>
        <v>0</v>
      </c>
      <c r="J404" s="81"/>
    </row>
    <row r="405" spans="1:10" s="40" customFormat="1" ht="14.25" customHeight="1">
      <c r="A405" s="64"/>
      <c r="B405" s="71"/>
      <c r="C405" s="66"/>
      <c r="D405" s="66"/>
      <c r="E405" s="66"/>
      <c r="F405" s="66"/>
      <c r="G405" s="66"/>
      <c r="H405" s="72" t="s">
        <v>148</v>
      </c>
      <c r="I405" s="82">
        <f>SUM(I402:I404)</f>
        <v>0</v>
      </c>
      <c r="J405" s="79">
        <f>+I405+I405*$J$2</f>
        <v>0</v>
      </c>
    </row>
    <row r="406" spans="1:10" s="40" customFormat="1" ht="14.25" customHeight="1">
      <c r="A406" s="64"/>
      <c r="B406" s="71"/>
      <c r="C406" s="66"/>
      <c r="D406" s="66"/>
      <c r="E406" s="66"/>
      <c r="F406" s="66"/>
      <c r="G406" s="66"/>
      <c r="H406" s="66"/>
      <c r="I406" s="92"/>
      <c r="J406" s="81"/>
    </row>
    <row r="407" spans="1:10" s="40" customFormat="1" ht="14.25" customHeight="1">
      <c r="A407" s="64"/>
      <c r="B407" s="57" t="s">
        <v>278</v>
      </c>
      <c r="C407" s="58"/>
      <c r="D407" s="66"/>
      <c r="E407" s="67"/>
      <c r="F407" s="68"/>
      <c r="G407" s="68"/>
      <c r="H407" s="68"/>
      <c r="I407" s="83"/>
      <c r="J407" s="81"/>
    </row>
    <row r="408" spans="1:10" s="40" customFormat="1" ht="14.25" customHeight="1">
      <c r="A408" s="64"/>
      <c r="B408" s="71"/>
      <c r="C408" s="66" t="s">
        <v>43</v>
      </c>
      <c r="D408" s="66"/>
      <c r="E408" s="66"/>
      <c r="F408" s="66"/>
      <c r="G408" s="66"/>
      <c r="H408" s="66"/>
      <c r="I408" s="83">
        <f t="shared" ref="I408:I410" si="58">PRODUCT(D408:H408)</f>
        <v>0</v>
      </c>
      <c r="J408" s="81"/>
    </row>
    <row r="409" spans="1:10" s="40" customFormat="1" ht="14.25" customHeight="1">
      <c r="A409" s="56"/>
      <c r="B409" s="61"/>
      <c r="C409" s="65" t="s">
        <v>43</v>
      </c>
      <c r="D409" s="66"/>
      <c r="E409" s="67"/>
      <c r="F409" s="68"/>
      <c r="G409" s="68"/>
      <c r="H409" s="68"/>
      <c r="I409" s="83">
        <f t="shared" si="58"/>
        <v>0</v>
      </c>
      <c r="J409" s="81"/>
    </row>
    <row r="410" spans="1:10" s="40" customFormat="1" ht="14.25" customHeight="1">
      <c r="A410" s="64"/>
      <c r="B410" s="71"/>
      <c r="C410" s="66" t="s">
        <v>43</v>
      </c>
      <c r="D410" s="66"/>
      <c r="E410" s="66"/>
      <c r="F410" s="66"/>
      <c r="G410" s="66"/>
      <c r="H410" s="66"/>
      <c r="I410" s="83">
        <f t="shared" si="58"/>
        <v>0</v>
      </c>
      <c r="J410" s="81"/>
    </row>
    <row r="411" spans="1:10" s="40" customFormat="1" ht="14.25" customHeight="1">
      <c r="A411" s="64"/>
      <c r="B411" s="71"/>
      <c r="C411" s="66"/>
      <c r="D411" s="66"/>
      <c r="E411" s="66"/>
      <c r="F411" s="66"/>
      <c r="G411" s="66"/>
      <c r="H411" s="72" t="s">
        <v>148</v>
      </c>
      <c r="I411" s="82">
        <f>SUM(I408:I410)</f>
        <v>0</v>
      </c>
      <c r="J411" s="79">
        <f>+I411+I411*$J$2</f>
        <v>0</v>
      </c>
    </row>
    <row r="412" spans="1:10" s="40" customFormat="1" ht="14.25" customHeight="1">
      <c r="A412" s="64"/>
      <c r="B412" s="71"/>
      <c r="C412" s="66"/>
      <c r="D412" s="66"/>
      <c r="E412" s="66"/>
      <c r="F412" s="66"/>
      <c r="G412" s="66"/>
      <c r="H412" s="66"/>
      <c r="I412" s="92"/>
      <c r="J412" s="81"/>
    </row>
    <row r="413" spans="1:10" s="40" customFormat="1" ht="14.25" customHeight="1">
      <c r="A413" s="64"/>
      <c r="B413" s="57"/>
      <c r="C413" s="58"/>
      <c r="D413" s="66"/>
      <c r="E413" s="67"/>
      <c r="F413" s="68"/>
      <c r="G413" s="68"/>
      <c r="H413" s="68"/>
      <c r="I413" s="83"/>
      <c r="J413" s="81"/>
    </row>
    <row r="414" spans="1:10" s="40" customFormat="1" ht="14.25" customHeight="1">
      <c r="A414" s="64"/>
      <c r="B414" s="57"/>
      <c r="C414" s="58"/>
      <c r="D414" s="66"/>
      <c r="E414" s="67"/>
      <c r="F414" s="68"/>
      <c r="G414" s="68"/>
      <c r="H414" s="68"/>
      <c r="I414" s="83"/>
      <c r="J414" s="81"/>
    </row>
    <row r="415" spans="1:10" s="40" customFormat="1" ht="14.25" customHeight="1">
      <c r="A415" s="64"/>
      <c r="B415" s="57" t="s">
        <v>280</v>
      </c>
      <c r="C415" s="100"/>
      <c r="D415" s="66"/>
      <c r="E415" s="66"/>
      <c r="F415" s="66"/>
      <c r="G415" s="66"/>
      <c r="H415" s="66"/>
      <c r="I415" s="83"/>
      <c r="J415" s="81"/>
    </row>
    <row r="416" spans="1:10" s="40" customFormat="1" ht="14.25" customHeight="1">
      <c r="A416" s="56"/>
      <c r="B416" s="61"/>
      <c r="C416" s="65" t="s">
        <v>43</v>
      </c>
      <c r="D416" s="66"/>
      <c r="E416" s="67"/>
      <c r="F416" s="68"/>
      <c r="G416" s="68"/>
      <c r="H416" s="68"/>
      <c r="I416" s="83">
        <f>PRODUCT(D416:H416)</f>
        <v>0</v>
      </c>
      <c r="J416" s="81"/>
    </row>
    <row r="417" spans="1:10" s="40" customFormat="1" ht="14.25" customHeight="1">
      <c r="A417" s="56"/>
      <c r="B417" s="61"/>
      <c r="C417" s="100" t="s">
        <v>43</v>
      </c>
      <c r="D417" s="66"/>
      <c r="E417" s="66"/>
      <c r="F417" s="66"/>
      <c r="G417" s="66"/>
      <c r="H417" s="66"/>
      <c r="I417" s="83">
        <f t="shared" ref="I417" si="59">PRODUCT(D417:H417)</f>
        <v>0</v>
      </c>
      <c r="J417" s="81"/>
    </row>
    <row r="418" spans="1:10" s="40" customFormat="1" ht="14.25" customHeight="1">
      <c r="A418" s="64"/>
      <c r="C418" s="58"/>
      <c r="D418" s="66"/>
      <c r="E418" s="67"/>
      <c r="F418" s="68"/>
      <c r="G418" s="68"/>
      <c r="H418" s="72" t="s">
        <v>148</v>
      </c>
      <c r="I418" s="82">
        <f>SUM(I416:I417)</f>
        <v>0</v>
      </c>
      <c r="J418" s="79">
        <f>+I418+I418*$J$2</f>
        <v>0</v>
      </c>
    </row>
    <row r="419" spans="1:10" s="40" customFormat="1" ht="14.25" customHeight="1">
      <c r="A419" s="64"/>
      <c r="B419" s="57"/>
      <c r="C419" s="58"/>
      <c r="D419" s="66"/>
      <c r="E419" s="67"/>
      <c r="F419" s="68"/>
      <c r="G419" s="68"/>
      <c r="H419" s="68"/>
      <c r="I419" s="83"/>
      <c r="J419" s="81"/>
    </row>
    <row r="420" spans="1:10" s="40" customFormat="1" ht="14.25" customHeight="1">
      <c r="A420" s="64"/>
      <c r="B420" s="57"/>
      <c r="C420" s="58"/>
      <c r="D420" s="66"/>
      <c r="E420" s="67"/>
      <c r="F420" s="68"/>
      <c r="G420" s="68"/>
      <c r="H420" s="68"/>
      <c r="I420" s="83"/>
      <c r="J420" s="81"/>
    </row>
    <row r="421" spans="1:10" s="40" customFormat="1" ht="14.25" customHeight="1">
      <c r="A421" s="64"/>
      <c r="B421" s="57"/>
      <c r="C421" s="58"/>
      <c r="D421" s="66"/>
      <c r="E421" s="67"/>
      <c r="F421" s="68"/>
      <c r="G421" s="68"/>
      <c r="H421" s="68"/>
      <c r="I421" s="83"/>
      <c r="J421" s="81"/>
    </row>
    <row r="422" spans="1:10" s="40" customFormat="1" ht="14.25" customHeight="1">
      <c r="A422" s="64"/>
      <c r="B422" s="57"/>
      <c r="C422" s="58"/>
      <c r="D422" s="66"/>
      <c r="E422" s="67"/>
      <c r="F422" s="68"/>
      <c r="G422" s="68"/>
      <c r="H422" s="68"/>
      <c r="I422" s="83"/>
      <c r="J422" s="81"/>
    </row>
    <row r="423" spans="1:10" s="40" customFormat="1" ht="14.25" customHeight="1">
      <c r="A423" s="64"/>
      <c r="B423" s="57" t="s">
        <v>281</v>
      </c>
      <c r="C423" s="58"/>
      <c r="D423" s="66"/>
      <c r="E423" s="67"/>
      <c r="F423" s="68"/>
      <c r="G423" s="68"/>
      <c r="H423" s="68"/>
      <c r="I423" s="83"/>
      <c r="J423" s="81"/>
    </row>
    <row r="424" spans="1:10" s="40" customFormat="1" ht="14.25" customHeight="1">
      <c r="A424" s="64"/>
      <c r="C424" s="100" t="s">
        <v>43</v>
      </c>
      <c r="D424" s="66"/>
      <c r="E424" s="66"/>
      <c r="F424" s="66"/>
      <c r="G424" s="66"/>
      <c r="H424" s="66"/>
      <c r="I424" s="83">
        <f t="shared" ref="I424" si="60">PRODUCT(D424:H424)</f>
        <v>0</v>
      </c>
      <c r="J424" s="81"/>
    </row>
    <row r="425" spans="1:10" s="40" customFormat="1" ht="14.25" customHeight="1">
      <c r="A425" s="64"/>
      <c r="B425" s="61"/>
      <c r="C425" s="65"/>
      <c r="D425" s="66"/>
      <c r="E425" s="67"/>
      <c r="F425" s="68"/>
      <c r="G425" s="68"/>
      <c r="H425" s="72" t="s">
        <v>148</v>
      </c>
      <c r="I425" s="82">
        <f>SUM(I424:I424)</f>
        <v>0</v>
      </c>
      <c r="J425" s="79">
        <f>+I425+I425*$J$2</f>
        <v>0</v>
      </c>
    </row>
    <row r="426" spans="1:10" s="40" customFormat="1" ht="14.25" customHeight="1">
      <c r="A426" s="64"/>
      <c r="B426" s="61"/>
      <c r="C426" s="65"/>
      <c r="D426" s="66"/>
      <c r="E426" s="67"/>
      <c r="F426" s="68"/>
      <c r="G426" s="68"/>
      <c r="H426" s="68"/>
      <c r="I426" s="83"/>
      <c r="J426" s="81"/>
    </row>
    <row r="427" spans="1:10" s="40" customFormat="1" ht="14.25" customHeight="1">
      <c r="A427" s="56"/>
      <c r="B427" s="61"/>
      <c r="C427" s="65"/>
      <c r="D427" s="66"/>
      <c r="E427" s="67"/>
      <c r="F427" s="68"/>
      <c r="G427" s="68"/>
      <c r="H427" s="68"/>
      <c r="I427" s="83"/>
      <c r="J427" s="81"/>
    </row>
    <row r="428" spans="1:10" s="40" customFormat="1" ht="14.25" customHeight="1">
      <c r="A428" s="56"/>
      <c r="B428" s="57" t="s">
        <v>282</v>
      </c>
      <c r="C428" s="58"/>
      <c r="D428" s="66"/>
      <c r="E428" s="67"/>
      <c r="F428" s="68"/>
      <c r="G428" s="68"/>
      <c r="H428" s="68"/>
      <c r="I428" s="83"/>
      <c r="J428" s="81"/>
    </row>
    <row r="429" spans="1:10" s="40" customFormat="1" ht="14.25" customHeight="1">
      <c r="A429" s="56"/>
      <c r="B429" s="57" t="s">
        <v>283</v>
      </c>
      <c r="C429" s="58"/>
      <c r="D429" s="66"/>
      <c r="E429" s="67"/>
      <c r="F429" s="68"/>
      <c r="G429" s="68"/>
      <c r="H429" s="68"/>
      <c r="I429" s="83"/>
      <c r="J429" s="81"/>
    </row>
    <row r="430" spans="1:10" s="40" customFormat="1" ht="14.25" customHeight="1">
      <c r="A430" s="56"/>
      <c r="C430" s="100" t="s">
        <v>43</v>
      </c>
      <c r="D430" s="66"/>
      <c r="E430" s="66"/>
      <c r="F430" s="66"/>
      <c r="G430" s="66"/>
      <c r="H430" s="66"/>
      <c r="I430" s="83">
        <f t="shared" ref="I430:I434" si="61">PRODUCT(D430:H430)</f>
        <v>0</v>
      </c>
      <c r="J430" s="81"/>
    </row>
    <row r="431" spans="1:10" s="40" customFormat="1" ht="14.25" customHeight="1">
      <c r="A431" s="56"/>
      <c r="B431" s="61"/>
      <c r="C431" s="100" t="s">
        <v>43</v>
      </c>
      <c r="D431" s="66"/>
      <c r="E431" s="67"/>
      <c r="F431" s="66"/>
      <c r="G431" s="68"/>
      <c r="H431" s="66"/>
      <c r="I431" s="83">
        <f t="shared" si="61"/>
        <v>0</v>
      </c>
      <c r="J431" s="81"/>
    </row>
    <row r="432" spans="1:10" s="40" customFormat="1" ht="14.25" customHeight="1">
      <c r="A432" s="56"/>
      <c r="B432" s="85"/>
      <c r="C432" s="100" t="s">
        <v>43</v>
      </c>
      <c r="D432" s="66"/>
      <c r="E432" s="67"/>
      <c r="F432" s="68"/>
      <c r="G432" s="68"/>
      <c r="H432" s="66"/>
      <c r="I432" s="83">
        <f t="shared" si="61"/>
        <v>0</v>
      </c>
      <c r="J432" s="81"/>
    </row>
    <row r="433" spans="1:10" s="40" customFormat="1" ht="14.25" customHeight="1">
      <c r="A433" s="56"/>
      <c r="B433" s="85"/>
      <c r="C433" s="100" t="s">
        <v>43</v>
      </c>
      <c r="D433" s="66"/>
      <c r="E433" s="67"/>
      <c r="F433" s="68"/>
      <c r="G433" s="68"/>
      <c r="H433" s="66"/>
      <c r="I433" s="83">
        <f t="shared" si="61"/>
        <v>0</v>
      </c>
      <c r="J433" s="81"/>
    </row>
    <row r="434" spans="1:10" s="40" customFormat="1" ht="14.25" customHeight="1">
      <c r="A434" s="56"/>
      <c r="B434" s="85"/>
      <c r="C434" s="100" t="s">
        <v>43</v>
      </c>
      <c r="D434" s="66"/>
      <c r="E434" s="67"/>
      <c r="F434" s="68"/>
      <c r="G434" s="68"/>
      <c r="H434" s="66"/>
      <c r="I434" s="83">
        <f t="shared" si="61"/>
        <v>0</v>
      </c>
      <c r="J434" s="81"/>
    </row>
    <row r="435" spans="1:10" s="40" customFormat="1" ht="14.25" customHeight="1">
      <c r="A435" s="56"/>
      <c r="B435" s="61"/>
      <c r="C435" s="65"/>
      <c r="D435" s="66"/>
      <c r="E435" s="67"/>
      <c r="F435" s="68"/>
      <c r="G435" s="68"/>
      <c r="H435" s="72" t="s">
        <v>148</v>
      </c>
      <c r="I435" s="82">
        <f>SUM(I430:I434)</f>
        <v>0</v>
      </c>
      <c r="J435" s="79">
        <f>+I435+I435*$J$2</f>
        <v>0</v>
      </c>
    </row>
    <row r="436" spans="1:10" s="40" customFormat="1" ht="14.25" customHeight="1">
      <c r="A436" s="56"/>
      <c r="B436" s="85"/>
      <c r="C436" s="56"/>
      <c r="D436" s="66"/>
      <c r="E436" s="67"/>
      <c r="F436" s="68"/>
      <c r="G436" s="68"/>
      <c r="H436" s="68"/>
      <c r="I436" s="83"/>
      <c r="J436" s="81"/>
    </row>
    <row r="437" spans="1:10" s="40" customFormat="1" ht="14.25" customHeight="1">
      <c r="A437" s="56"/>
      <c r="B437" s="61"/>
      <c r="C437" s="65"/>
      <c r="D437" s="66"/>
      <c r="E437" s="67"/>
      <c r="F437" s="87"/>
      <c r="G437" s="68"/>
      <c r="H437" s="68"/>
      <c r="I437" s="82"/>
      <c r="J437" s="81"/>
    </row>
    <row r="438" spans="1:10" s="40" customFormat="1" ht="14.25" customHeight="1">
      <c r="A438" s="105"/>
      <c r="B438" s="109" t="s">
        <v>284</v>
      </c>
      <c r="C438" s="110"/>
      <c r="D438" s="66"/>
      <c r="E438" s="66"/>
      <c r="F438" s="68"/>
      <c r="G438" s="68"/>
      <c r="H438" s="68"/>
      <c r="I438" s="82"/>
      <c r="J438" s="81"/>
    </row>
    <row r="439" spans="1:10" s="40" customFormat="1" ht="14.25" customHeight="1">
      <c r="A439" s="56"/>
      <c r="B439" s="85"/>
      <c r="C439" s="65"/>
      <c r="D439" s="66"/>
      <c r="E439" s="67"/>
      <c r="F439" s="68"/>
      <c r="G439" s="68"/>
      <c r="H439" s="68"/>
      <c r="I439" s="83">
        <f t="shared" ref="I439:I440" si="62">PRODUCT(D439:H439)</f>
        <v>0</v>
      </c>
      <c r="J439" s="81"/>
    </row>
    <row r="440" spans="1:10" s="40" customFormat="1" ht="14.25" customHeight="1">
      <c r="A440" s="56"/>
      <c r="B440" s="61"/>
      <c r="C440" s="65"/>
      <c r="D440" s="66"/>
      <c r="E440" s="67"/>
      <c r="F440" s="68"/>
      <c r="G440" s="68"/>
      <c r="H440" s="68"/>
      <c r="I440" s="83">
        <f t="shared" si="62"/>
        <v>0</v>
      </c>
      <c r="J440" s="81"/>
    </row>
    <row r="441" spans="1:10" s="40" customFormat="1" ht="14.25" customHeight="1">
      <c r="A441" s="56"/>
      <c r="B441" s="61"/>
      <c r="C441" s="65"/>
      <c r="D441" s="66"/>
      <c r="E441" s="67"/>
      <c r="F441" s="68"/>
      <c r="G441" s="68"/>
      <c r="H441" s="72" t="s">
        <v>148</v>
      </c>
      <c r="I441" s="82">
        <f>SUM(I439:I440)</f>
        <v>0</v>
      </c>
      <c r="J441" s="79">
        <f>+I441+I441*$J$2</f>
        <v>0</v>
      </c>
    </row>
    <row r="442" spans="1:10" s="40" customFormat="1" ht="14.25" customHeight="1">
      <c r="A442" s="56"/>
      <c r="B442" s="61"/>
      <c r="C442" s="65"/>
      <c r="D442" s="66"/>
      <c r="E442" s="67"/>
      <c r="F442" s="68"/>
      <c r="G442" s="68"/>
      <c r="H442" s="68"/>
      <c r="I442" s="83"/>
      <c r="J442" s="81"/>
    </row>
    <row r="443" spans="1:10" s="40" customFormat="1" ht="14.25" customHeight="1">
      <c r="A443" s="56"/>
      <c r="B443" s="71"/>
      <c r="C443" s="66"/>
      <c r="D443" s="66"/>
      <c r="E443" s="66"/>
      <c r="F443" s="66"/>
      <c r="G443" s="66"/>
      <c r="H443" s="66"/>
      <c r="I443" s="92"/>
      <c r="J443" s="81"/>
    </row>
    <row r="444" spans="1:10" s="40" customFormat="1" ht="14.25" customHeight="1">
      <c r="A444" s="56"/>
      <c r="B444" s="57" t="s">
        <v>285</v>
      </c>
      <c r="C444" s="58"/>
      <c r="D444" s="66"/>
      <c r="E444" s="67"/>
      <c r="F444" s="68"/>
      <c r="G444" s="68"/>
      <c r="H444" s="68"/>
      <c r="I444" s="82"/>
      <c r="J444" s="81"/>
    </row>
    <row r="445" spans="1:10" s="40" customFormat="1" ht="14.25" customHeight="1">
      <c r="A445" s="56"/>
      <c r="B445" s="71"/>
      <c r="C445" s="66"/>
      <c r="D445" s="66"/>
      <c r="E445" s="66"/>
      <c r="F445" s="66"/>
      <c r="G445" s="66"/>
      <c r="H445" s="66"/>
      <c r="I445" s="92"/>
      <c r="J445" s="81"/>
    </row>
    <row r="446" spans="1:10" s="40" customFormat="1" ht="14.25" customHeight="1">
      <c r="A446" s="56"/>
      <c r="B446" s="71"/>
      <c r="C446" s="66"/>
      <c r="D446" s="66"/>
      <c r="E446" s="66"/>
      <c r="F446" s="66"/>
      <c r="G446" s="66"/>
      <c r="H446" s="66"/>
      <c r="I446" s="83">
        <f t="shared" ref="I446" si="63">PRODUCT(D446:H446)</f>
        <v>0</v>
      </c>
      <c r="J446" s="81"/>
    </row>
    <row r="447" spans="1:10" s="40" customFormat="1" ht="14.25" customHeight="1">
      <c r="A447" s="56"/>
      <c r="B447" s="61"/>
      <c r="C447" s="65"/>
      <c r="D447" s="66"/>
      <c r="E447" s="67"/>
      <c r="F447" s="68"/>
      <c r="G447" s="68"/>
      <c r="H447" s="72" t="s">
        <v>148</v>
      </c>
      <c r="I447" s="82">
        <f>SUM(I446)</f>
        <v>0</v>
      </c>
      <c r="J447" s="79">
        <f>+I447+I447*$J$2</f>
        <v>0</v>
      </c>
    </row>
    <row r="448" spans="1:10" s="40" customFormat="1" ht="14.25" customHeight="1">
      <c r="A448" s="56"/>
      <c r="B448" s="71"/>
      <c r="C448" s="66"/>
      <c r="D448" s="66"/>
      <c r="E448" s="66"/>
      <c r="F448" s="66"/>
      <c r="G448" s="66"/>
      <c r="H448" s="66"/>
      <c r="I448" s="92"/>
      <c r="J448" s="81"/>
    </row>
    <row r="449" spans="1:17" s="40" customFormat="1" ht="14.25" customHeight="1">
      <c r="A449" s="56"/>
      <c r="B449" s="57" t="s">
        <v>286</v>
      </c>
      <c r="C449" s="58"/>
      <c r="D449" s="66"/>
      <c r="E449" s="67"/>
      <c r="F449" s="68"/>
      <c r="G449" s="68"/>
      <c r="H449" s="68"/>
      <c r="I449" s="82"/>
      <c r="J449" s="81"/>
    </row>
    <row r="450" spans="1:17" s="40" customFormat="1" ht="14.25" customHeight="1">
      <c r="A450" s="56"/>
      <c r="B450" s="71"/>
      <c r="C450" s="66"/>
      <c r="D450" s="66"/>
      <c r="E450" s="66"/>
      <c r="F450" s="66"/>
      <c r="G450" s="66"/>
      <c r="H450" s="66"/>
      <c r="I450" s="92"/>
      <c r="J450" s="81"/>
    </row>
    <row r="451" spans="1:17" s="40" customFormat="1" ht="14.25" customHeight="1">
      <c r="A451" s="56"/>
      <c r="B451" s="71"/>
      <c r="C451" s="66"/>
      <c r="D451" s="66"/>
      <c r="E451" s="66"/>
      <c r="F451" s="66"/>
      <c r="G451" s="66"/>
      <c r="H451" s="66"/>
      <c r="I451" s="83">
        <f t="shared" ref="I451:I452" si="64">PRODUCT(D451:H451)</f>
        <v>0</v>
      </c>
      <c r="J451" s="81"/>
    </row>
    <row r="452" spans="1:17" s="40" customFormat="1" ht="14.25" customHeight="1">
      <c r="A452" s="56"/>
      <c r="B452" s="71"/>
      <c r="C452" s="66"/>
      <c r="D452" s="66"/>
      <c r="E452" s="66"/>
      <c r="F452" s="66"/>
      <c r="G452" s="66"/>
      <c r="H452" s="66"/>
      <c r="I452" s="83">
        <f t="shared" si="64"/>
        <v>0</v>
      </c>
      <c r="J452" s="81"/>
    </row>
    <row r="453" spans="1:17" s="40" customFormat="1" ht="14.25" customHeight="1">
      <c r="A453" s="56"/>
      <c r="B453" s="61"/>
      <c r="C453" s="65"/>
      <c r="D453" s="66"/>
      <c r="E453" s="67"/>
      <c r="F453" s="68"/>
      <c r="G453" s="68"/>
      <c r="H453" s="72" t="s">
        <v>148</v>
      </c>
      <c r="I453" s="82">
        <f>SUM(I451:I452)</f>
        <v>0</v>
      </c>
      <c r="J453" s="79">
        <f>+I453+I453*$J$2</f>
        <v>0</v>
      </c>
      <c r="Q453" s="84"/>
    </row>
    <row r="454" spans="1:17" s="40" customFormat="1" ht="14.25" customHeight="1">
      <c r="A454" s="56"/>
      <c r="B454" s="71"/>
      <c r="C454" s="66"/>
      <c r="D454" s="66"/>
      <c r="E454" s="66"/>
      <c r="F454" s="66"/>
      <c r="G454" s="66"/>
      <c r="H454" s="66"/>
      <c r="I454" s="92"/>
      <c r="J454" s="81"/>
    </row>
    <row r="455" spans="1:17" s="40" customFormat="1" ht="14.25" customHeight="1">
      <c r="A455" s="56"/>
      <c r="B455" s="61"/>
      <c r="C455" s="65"/>
      <c r="D455" s="66"/>
      <c r="E455" s="67"/>
      <c r="F455" s="68"/>
      <c r="G455" s="68"/>
      <c r="H455" s="68"/>
      <c r="I455" s="83"/>
      <c r="J455" s="81"/>
    </row>
    <row r="456" spans="1:17" s="40" customFormat="1" ht="14.25" customHeight="1">
      <c r="A456" s="56"/>
      <c r="B456" s="57" t="s">
        <v>287</v>
      </c>
      <c r="C456" s="58"/>
      <c r="D456" s="66"/>
      <c r="E456" s="67"/>
      <c r="F456" s="68"/>
      <c r="G456" s="68"/>
      <c r="H456" s="68"/>
      <c r="I456" s="82"/>
      <c r="J456" s="81"/>
    </row>
    <row r="457" spans="1:17" s="40" customFormat="1" ht="14.25" customHeight="1">
      <c r="A457" s="56"/>
      <c r="B457" s="61"/>
      <c r="C457" s="65"/>
      <c r="D457" s="66"/>
      <c r="E457" s="67"/>
      <c r="F457" s="68"/>
      <c r="G457" s="68"/>
      <c r="H457" s="68"/>
      <c r="I457" s="83"/>
      <c r="J457" s="81"/>
    </row>
    <row r="458" spans="1:17" s="40" customFormat="1" ht="14.25" customHeight="1">
      <c r="A458" s="56"/>
      <c r="B458" s="57" t="s">
        <v>288</v>
      </c>
      <c r="C458" s="58"/>
      <c r="D458" s="66"/>
      <c r="E458" s="67"/>
      <c r="F458" s="68"/>
      <c r="G458" s="68"/>
      <c r="H458" s="68"/>
      <c r="I458" s="83"/>
      <c r="J458" s="81"/>
    </row>
    <row r="459" spans="1:17" s="40" customFormat="1" ht="14.25" customHeight="1">
      <c r="A459" s="56"/>
      <c r="B459" s="61" t="s">
        <v>289</v>
      </c>
      <c r="C459" s="65"/>
      <c r="D459" s="66"/>
      <c r="E459" s="67"/>
      <c r="F459" s="68"/>
      <c r="G459" s="68"/>
      <c r="H459" s="68"/>
      <c r="I459" s="83">
        <f t="shared" ref="I459:I462" si="65">PRODUCT(D459:H459)</f>
        <v>0</v>
      </c>
      <c r="J459" s="81"/>
    </row>
    <row r="460" spans="1:17" s="40" customFormat="1" ht="14.25" customHeight="1">
      <c r="A460" s="56"/>
      <c r="B460" s="61" t="s">
        <v>290</v>
      </c>
      <c r="C460" s="111"/>
      <c r="D460" s="66"/>
      <c r="E460" s="67"/>
      <c r="F460" s="68"/>
      <c r="G460" s="68"/>
      <c r="H460" s="68"/>
      <c r="I460" s="83">
        <f t="shared" si="65"/>
        <v>0</v>
      </c>
      <c r="J460" s="81"/>
    </row>
    <row r="461" spans="1:17" s="40" customFormat="1" ht="14.25" customHeight="1">
      <c r="A461" s="56"/>
      <c r="B461" s="61" t="s">
        <v>291</v>
      </c>
      <c r="C461" s="111"/>
      <c r="D461" s="66"/>
      <c r="E461" s="67"/>
      <c r="F461" s="68"/>
      <c r="G461" s="68"/>
      <c r="H461" s="68"/>
      <c r="I461" s="83">
        <f t="shared" si="65"/>
        <v>0</v>
      </c>
      <c r="J461" s="81"/>
    </row>
    <row r="462" spans="1:17" s="40" customFormat="1" ht="14.25" customHeight="1">
      <c r="A462" s="56"/>
      <c r="B462" s="61" t="s">
        <v>292</v>
      </c>
      <c r="C462" s="111"/>
      <c r="D462" s="66"/>
      <c r="E462" s="67"/>
      <c r="F462" s="68"/>
      <c r="G462" s="68"/>
      <c r="H462" s="68"/>
      <c r="I462" s="83">
        <f t="shared" si="65"/>
        <v>0</v>
      </c>
      <c r="J462" s="81"/>
    </row>
    <row r="463" spans="1:17" s="40" customFormat="1" ht="14.25" customHeight="1">
      <c r="A463" s="56"/>
      <c r="B463" s="61"/>
      <c r="C463" s="65"/>
      <c r="D463" s="66"/>
      <c r="E463" s="67"/>
      <c r="F463" s="68"/>
      <c r="G463" s="68"/>
      <c r="H463" s="72" t="s">
        <v>148</v>
      </c>
      <c r="I463" s="82">
        <f>SUM(I459:I462)</f>
        <v>0</v>
      </c>
      <c r="J463" s="79">
        <f>+I463+I463*$J$2</f>
        <v>0</v>
      </c>
    </row>
    <row r="464" spans="1:17" s="40" customFormat="1" ht="14.25" customHeight="1">
      <c r="A464" s="56"/>
      <c r="B464" s="61"/>
      <c r="C464" s="65"/>
      <c r="D464" s="66"/>
      <c r="E464" s="67"/>
      <c r="F464" s="68"/>
      <c r="G464" s="68"/>
      <c r="H464" s="68"/>
      <c r="I464" s="83"/>
      <c r="J464" s="81"/>
    </row>
    <row r="465" spans="1:10" s="40" customFormat="1" ht="14.25" customHeight="1">
      <c r="A465" s="56"/>
      <c r="B465" s="61"/>
      <c r="C465" s="65"/>
      <c r="D465" s="66"/>
      <c r="E465" s="67"/>
      <c r="F465" s="68"/>
      <c r="G465" s="68"/>
      <c r="H465" s="68"/>
      <c r="I465" s="82"/>
      <c r="J465" s="81"/>
    </row>
    <row r="466" spans="1:10" s="40" customFormat="1" ht="14.25" customHeight="1">
      <c r="A466" s="56"/>
      <c r="B466" s="61"/>
      <c r="C466" s="65"/>
      <c r="D466" s="66"/>
      <c r="E466" s="67"/>
      <c r="F466" s="68"/>
      <c r="G466" s="68"/>
      <c r="H466" s="68"/>
      <c r="I466" s="83"/>
      <c r="J466" s="81"/>
    </row>
    <row r="467" spans="1:10" s="40" customFormat="1" ht="14.25" customHeight="1">
      <c r="A467" s="56"/>
      <c r="B467" s="57" t="s">
        <v>293</v>
      </c>
      <c r="C467" s="58"/>
      <c r="D467" s="66"/>
      <c r="E467" s="67"/>
      <c r="F467" s="68"/>
      <c r="G467" s="68"/>
      <c r="H467" s="68"/>
      <c r="I467" s="83"/>
      <c r="J467" s="81"/>
    </row>
    <row r="468" spans="1:10" s="40" customFormat="1" ht="14.25" customHeight="1">
      <c r="A468" s="56"/>
      <c r="B468" s="57" t="s">
        <v>294</v>
      </c>
      <c r="C468" s="58"/>
      <c r="D468" s="66"/>
      <c r="E468" s="67"/>
      <c r="F468" s="68"/>
      <c r="G468" s="68"/>
      <c r="H468" s="68"/>
      <c r="I468" s="83"/>
      <c r="J468" s="81"/>
    </row>
    <row r="469" spans="1:10" s="40" customFormat="1" ht="14.25" customHeight="1">
      <c r="A469" s="56"/>
      <c r="B469" s="61" t="s">
        <v>295</v>
      </c>
      <c r="C469" s="65" t="s">
        <v>43</v>
      </c>
      <c r="D469" s="66">
        <v>1</v>
      </c>
      <c r="E469" s="67">
        <f>57.4+6.2+5.6</f>
        <v>69.2</v>
      </c>
      <c r="F469" s="68"/>
      <c r="G469" s="68"/>
      <c r="H469" s="68"/>
      <c r="I469" s="83">
        <f t="shared" ref="I469" si="66">PRODUCT(D469:H469)</f>
        <v>69.2</v>
      </c>
      <c r="J469" s="81"/>
    </row>
    <row r="470" spans="1:10" s="40" customFormat="1" ht="14.25" customHeight="1">
      <c r="A470" s="56"/>
      <c r="B470" s="61"/>
      <c r="C470" s="65"/>
      <c r="D470" s="66"/>
      <c r="E470" s="67"/>
      <c r="F470" s="68"/>
      <c r="G470" s="68"/>
      <c r="H470" s="72" t="s">
        <v>148</v>
      </c>
      <c r="I470" s="82">
        <f>SUM(I467:I469)</f>
        <v>69.2</v>
      </c>
      <c r="J470" s="79">
        <f>+I470+I470*$J$2</f>
        <v>76.12</v>
      </c>
    </row>
    <row r="471" spans="1:10" s="40" customFormat="1" ht="14.25" customHeight="1">
      <c r="A471" s="56"/>
      <c r="B471" s="61"/>
      <c r="C471" s="65"/>
      <c r="D471" s="93"/>
      <c r="E471" s="86"/>
      <c r="F471" s="83"/>
      <c r="G471" s="68"/>
      <c r="H471" s="68"/>
      <c r="I471" s="83"/>
      <c r="J471" s="81"/>
    </row>
    <row r="472" spans="1:10" s="40" customFormat="1" ht="14.25" customHeight="1">
      <c r="A472" s="56"/>
      <c r="B472" s="61"/>
      <c r="C472" s="65"/>
      <c r="D472" s="66"/>
      <c r="E472" s="67"/>
      <c r="F472" s="68"/>
      <c r="G472" s="68"/>
      <c r="H472" s="68"/>
      <c r="I472" s="83"/>
      <c r="J472" s="81"/>
    </row>
    <row r="473" spans="1:10" s="40" customFormat="1" ht="14.25" customHeight="1">
      <c r="A473" s="56"/>
      <c r="B473" s="61"/>
      <c r="C473" s="65"/>
      <c r="D473" s="66"/>
      <c r="E473" s="67"/>
      <c r="F473" s="68"/>
      <c r="G473" s="68"/>
      <c r="H473" s="68"/>
      <c r="I473" s="83"/>
      <c r="J473" s="81"/>
    </row>
    <row r="474" spans="1:10" s="40" customFormat="1" ht="14.25" customHeight="1">
      <c r="A474" s="56"/>
      <c r="B474" s="61"/>
      <c r="C474" s="65"/>
      <c r="D474" s="66"/>
      <c r="E474" s="67"/>
      <c r="F474" s="68"/>
      <c r="G474" s="68"/>
      <c r="H474" s="68"/>
      <c r="I474" s="83"/>
      <c r="J474" s="81"/>
    </row>
    <row r="475" spans="1:10" s="40" customFormat="1" ht="14.25" customHeight="1">
      <c r="A475" s="56"/>
      <c r="B475" s="61"/>
      <c r="C475" s="65"/>
      <c r="D475" s="66"/>
      <c r="E475" s="67"/>
      <c r="F475" s="68"/>
      <c r="G475" s="68"/>
      <c r="H475" s="68"/>
      <c r="I475" s="82"/>
      <c r="J475" s="81"/>
    </row>
    <row r="476" spans="1:10" s="40" customFormat="1" ht="14.25" customHeight="1">
      <c r="A476" s="56"/>
      <c r="B476" s="61"/>
      <c r="C476" s="65"/>
      <c r="D476" s="66"/>
      <c r="E476" s="67"/>
      <c r="F476" s="68"/>
      <c r="G476" s="68"/>
      <c r="H476" s="68"/>
      <c r="I476" s="83"/>
      <c r="J476" s="81"/>
    </row>
    <row r="477" spans="1:10" s="40" customFormat="1" ht="14.25" customHeight="1">
      <c r="A477" s="56"/>
      <c r="B477" s="57" t="s">
        <v>296</v>
      </c>
      <c r="C477" s="58"/>
      <c r="D477" s="66"/>
      <c r="E477" s="67"/>
      <c r="F477" s="68"/>
      <c r="G477" s="68"/>
      <c r="H477" s="68"/>
      <c r="I477" s="83"/>
      <c r="J477" s="81"/>
    </row>
    <row r="478" spans="1:10" s="40" customFormat="1" ht="14.25" customHeight="1">
      <c r="A478" s="56"/>
      <c r="B478" s="61" t="s">
        <v>297</v>
      </c>
      <c r="C478" s="65" t="s">
        <v>43</v>
      </c>
      <c r="D478" s="66">
        <v>1</v>
      </c>
      <c r="E478" s="67">
        <f>97.8+9.7+13.6</f>
        <v>121.1</v>
      </c>
      <c r="F478" s="68"/>
      <c r="G478" s="68"/>
      <c r="H478" s="68"/>
      <c r="I478" s="83">
        <f t="shared" ref="I478" si="67">PRODUCT(D478:H478)</f>
        <v>121.1</v>
      </c>
      <c r="J478" s="81"/>
    </row>
    <row r="479" spans="1:10" s="40" customFormat="1" ht="14.25" customHeight="1">
      <c r="A479" s="56"/>
      <c r="B479" s="61"/>
      <c r="C479" s="65"/>
      <c r="D479" s="66"/>
      <c r="E479" s="67"/>
      <c r="F479" s="68"/>
      <c r="G479" s="68"/>
      <c r="H479" s="72" t="s">
        <v>148</v>
      </c>
      <c r="I479" s="82">
        <f>SUM(I478)</f>
        <v>121.1</v>
      </c>
      <c r="J479" s="79">
        <f>+I479+I479*$J$2</f>
        <v>133.20999999999998</v>
      </c>
    </row>
    <row r="480" spans="1:10" s="40" customFormat="1" ht="14.25" customHeight="1">
      <c r="A480" s="56"/>
      <c r="B480" s="61"/>
      <c r="C480" s="65"/>
      <c r="D480" s="66"/>
      <c r="E480" s="67"/>
      <c r="F480" s="68"/>
      <c r="G480" s="68"/>
      <c r="H480" s="68"/>
      <c r="I480" s="83"/>
      <c r="J480" s="81"/>
    </row>
    <row r="481" spans="1:10" s="40" customFormat="1" ht="14.25" customHeight="1">
      <c r="A481" s="56"/>
      <c r="B481" s="57" t="s">
        <v>298</v>
      </c>
      <c r="C481" s="58"/>
      <c r="D481" s="66"/>
      <c r="E481" s="67"/>
      <c r="F481" s="68"/>
      <c r="G481" s="68"/>
      <c r="H481" s="68"/>
      <c r="I481" s="83"/>
      <c r="J481" s="81"/>
    </row>
    <row r="482" spans="1:10" s="40" customFormat="1" ht="14.25" customHeight="1">
      <c r="A482" s="56"/>
      <c r="B482" s="61" t="s">
        <v>299</v>
      </c>
      <c r="C482" s="65" t="s">
        <v>43</v>
      </c>
      <c r="D482" s="66"/>
      <c r="E482" s="67"/>
      <c r="F482" s="68"/>
      <c r="G482" s="68"/>
      <c r="H482" s="68"/>
      <c r="I482" s="83">
        <f t="shared" ref="I482" si="68">PRODUCT(D482:H482)</f>
        <v>0</v>
      </c>
      <c r="J482" s="81"/>
    </row>
    <row r="483" spans="1:10" s="40" customFormat="1" ht="14.25" customHeight="1">
      <c r="A483" s="56"/>
      <c r="B483" s="61"/>
      <c r="C483" s="65"/>
      <c r="D483" s="66"/>
      <c r="E483" s="67"/>
      <c r="F483" s="68"/>
      <c r="G483" s="68"/>
      <c r="H483" s="72" t="s">
        <v>148</v>
      </c>
      <c r="I483" s="82">
        <f>SUM(I482:I482)</f>
        <v>0</v>
      </c>
      <c r="J483" s="79">
        <f>+I483+I483*$J$2</f>
        <v>0</v>
      </c>
    </row>
    <row r="484" spans="1:10" s="40" customFormat="1" ht="14.25" customHeight="1">
      <c r="A484" s="56"/>
      <c r="B484" s="61"/>
      <c r="C484" s="65"/>
      <c r="D484" s="66"/>
      <c r="E484" s="67"/>
      <c r="F484" s="68"/>
      <c r="G484" s="68"/>
      <c r="H484" s="68"/>
      <c r="I484" s="83"/>
      <c r="J484" s="81"/>
    </row>
    <row r="485" spans="1:10" s="40" customFormat="1" ht="14.25" customHeight="1">
      <c r="A485" s="56"/>
      <c r="B485" s="57" t="s">
        <v>300</v>
      </c>
      <c r="C485" s="58"/>
      <c r="D485" s="66"/>
      <c r="E485" s="67"/>
      <c r="F485" s="68"/>
      <c r="G485" s="68"/>
      <c r="H485" s="68"/>
      <c r="I485" s="83"/>
      <c r="J485" s="81"/>
    </row>
    <row r="486" spans="1:10" s="40" customFormat="1" ht="14.25" customHeight="1">
      <c r="A486" s="56"/>
      <c r="B486" s="61" t="s">
        <v>301</v>
      </c>
      <c r="C486" s="65" t="s">
        <v>43</v>
      </c>
      <c r="D486" s="66"/>
      <c r="E486" s="67"/>
      <c r="F486" s="68"/>
      <c r="G486" s="68"/>
      <c r="H486" s="68"/>
      <c r="I486" s="83">
        <f t="shared" ref="I486" si="69">PRODUCT(D486:H486)</f>
        <v>0</v>
      </c>
      <c r="J486" s="81"/>
    </row>
    <row r="487" spans="1:10" s="40" customFormat="1" ht="14.25" customHeight="1">
      <c r="A487" s="56"/>
      <c r="B487" s="61"/>
      <c r="C487" s="65"/>
      <c r="D487" s="66"/>
      <c r="E487" s="67"/>
      <c r="F487" s="68"/>
      <c r="G487" s="68"/>
      <c r="H487" s="72" t="s">
        <v>148</v>
      </c>
      <c r="I487" s="82">
        <f>SUM(I486:I486)</f>
        <v>0</v>
      </c>
      <c r="J487" s="79">
        <f>+I487+I487*$J$2</f>
        <v>0</v>
      </c>
    </row>
    <row r="488" spans="1:10" s="40" customFormat="1" ht="14.25" customHeight="1">
      <c r="A488" s="56"/>
      <c r="B488" s="61"/>
      <c r="C488" s="65"/>
      <c r="D488" s="66"/>
      <c r="E488" s="67"/>
      <c r="F488" s="68"/>
      <c r="G488" s="68"/>
      <c r="H488" s="68"/>
      <c r="I488" s="82"/>
      <c r="J488" s="81"/>
    </row>
    <row r="489" spans="1:10" s="40" customFormat="1" ht="14.25" customHeight="1">
      <c r="A489" s="56"/>
      <c r="B489" s="57" t="s">
        <v>302</v>
      </c>
      <c r="C489" s="58"/>
      <c r="D489" s="66"/>
      <c r="E489" s="67"/>
      <c r="F489" s="68"/>
      <c r="G489" s="68"/>
      <c r="H489" s="68"/>
      <c r="I489" s="83"/>
      <c r="J489" s="81"/>
    </row>
    <row r="490" spans="1:10" s="40" customFormat="1" ht="14.25" customHeight="1">
      <c r="A490" s="56"/>
      <c r="B490" s="61"/>
      <c r="C490" s="65" t="s">
        <v>43</v>
      </c>
      <c r="D490" s="66"/>
      <c r="E490" s="67"/>
      <c r="F490" s="68"/>
      <c r="G490" s="68"/>
      <c r="H490" s="68"/>
      <c r="I490" s="83">
        <f t="shared" ref="I490:I497" si="70">PRODUCT(D490:H490)</f>
        <v>0</v>
      </c>
      <c r="J490" s="81"/>
    </row>
    <row r="491" spans="1:10" s="40" customFormat="1" ht="14.25" customHeight="1">
      <c r="A491" s="56"/>
      <c r="B491" s="61"/>
      <c r="C491" s="65" t="s">
        <v>43</v>
      </c>
      <c r="D491" s="66"/>
      <c r="E491" s="67"/>
      <c r="F491" s="68"/>
      <c r="G491" s="68"/>
      <c r="H491" s="68"/>
      <c r="I491" s="83">
        <f t="shared" si="70"/>
        <v>0</v>
      </c>
      <c r="J491" s="81"/>
    </row>
    <row r="492" spans="1:10" s="40" customFormat="1" ht="14.25" customHeight="1">
      <c r="A492" s="56"/>
      <c r="B492" s="61"/>
      <c r="C492" s="65" t="s">
        <v>43</v>
      </c>
      <c r="D492" s="66"/>
      <c r="E492" s="67"/>
      <c r="F492" s="68"/>
      <c r="G492" s="68"/>
      <c r="H492" s="68"/>
      <c r="I492" s="83">
        <f t="shared" si="70"/>
        <v>0</v>
      </c>
      <c r="J492" s="81"/>
    </row>
    <row r="493" spans="1:10" s="40" customFormat="1" ht="14.25" customHeight="1">
      <c r="A493" s="56"/>
      <c r="B493" s="61"/>
      <c r="C493" s="65" t="s">
        <v>43</v>
      </c>
      <c r="D493" s="66"/>
      <c r="E493" s="67"/>
      <c r="F493" s="68"/>
      <c r="G493" s="68"/>
      <c r="H493" s="68"/>
      <c r="I493" s="83">
        <f t="shared" si="70"/>
        <v>0</v>
      </c>
      <c r="J493" s="81"/>
    </row>
    <row r="494" spans="1:10" s="40" customFormat="1" ht="14.25" customHeight="1">
      <c r="A494" s="64"/>
      <c r="B494" s="71"/>
      <c r="C494" s="66" t="s">
        <v>43</v>
      </c>
      <c r="D494" s="66"/>
      <c r="E494" s="66"/>
      <c r="F494" s="66"/>
      <c r="G494" s="66"/>
      <c r="H494" s="66"/>
      <c r="I494" s="83">
        <f t="shared" si="70"/>
        <v>0</v>
      </c>
      <c r="J494" s="81"/>
    </row>
    <row r="495" spans="1:10" s="40" customFormat="1" ht="14.25" customHeight="1">
      <c r="A495" s="64"/>
      <c r="B495" s="71"/>
      <c r="C495" s="66" t="s">
        <v>43</v>
      </c>
      <c r="D495" s="66"/>
      <c r="E495" s="66"/>
      <c r="F495" s="66"/>
      <c r="G495" s="66"/>
      <c r="H495" s="66"/>
      <c r="I495" s="83">
        <f t="shared" si="70"/>
        <v>0</v>
      </c>
      <c r="J495" s="81"/>
    </row>
    <row r="496" spans="1:10" s="40" customFormat="1" ht="14.25" customHeight="1">
      <c r="A496" s="64"/>
      <c r="B496" s="71"/>
      <c r="C496" s="66" t="s">
        <v>43</v>
      </c>
      <c r="D496" s="66"/>
      <c r="E496" s="66"/>
      <c r="F496" s="66"/>
      <c r="G496" s="66"/>
      <c r="H496" s="66"/>
      <c r="I496" s="83">
        <f t="shared" si="70"/>
        <v>0</v>
      </c>
      <c r="J496" s="81"/>
    </row>
    <row r="497" spans="1:10" s="40" customFormat="1" ht="14.25" customHeight="1">
      <c r="A497" s="64"/>
      <c r="B497" s="71"/>
      <c r="C497" s="66" t="s">
        <v>43</v>
      </c>
      <c r="D497" s="66"/>
      <c r="E497" s="66"/>
      <c r="F497" s="66"/>
      <c r="G497" s="66"/>
      <c r="H497" s="66"/>
      <c r="I497" s="83">
        <f t="shared" si="70"/>
        <v>0</v>
      </c>
      <c r="J497" s="81"/>
    </row>
    <row r="498" spans="1:10" s="40" customFormat="1" ht="14.25" customHeight="1">
      <c r="A498" s="56"/>
      <c r="B498" s="61"/>
      <c r="C498" s="65"/>
      <c r="D498" s="66"/>
      <c r="E498" s="67"/>
      <c r="F498" s="68"/>
      <c r="G498" s="68"/>
      <c r="H498" s="72" t="s">
        <v>148</v>
      </c>
      <c r="I498" s="82">
        <f>SUM(I490:I497)</f>
        <v>0</v>
      </c>
      <c r="J498" s="79">
        <f>+I498+I498*$J$2</f>
        <v>0</v>
      </c>
    </row>
    <row r="499" spans="1:10" s="40" customFormat="1" ht="14.25" customHeight="1">
      <c r="A499" s="56"/>
      <c r="B499" s="57"/>
      <c r="C499" s="58"/>
      <c r="D499" s="66"/>
      <c r="E499" s="67"/>
      <c r="F499" s="68"/>
      <c r="G499" s="68"/>
      <c r="H499" s="68"/>
      <c r="I499" s="83"/>
      <c r="J499" s="81"/>
    </row>
    <row r="500" spans="1:10" s="40" customFormat="1" ht="14.25" customHeight="1">
      <c r="A500" s="56"/>
      <c r="B500" s="57" t="s">
        <v>303</v>
      </c>
      <c r="C500" s="58"/>
      <c r="D500" s="66"/>
      <c r="E500" s="67"/>
      <c r="F500" s="68"/>
      <c r="G500" s="68"/>
      <c r="H500" s="68"/>
      <c r="I500" s="83"/>
      <c r="J500" s="81"/>
    </row>
    <row r="501" spans="1:10" s="40" customFormat="1" ht="14.25" customHeight="1">
      <c r="A501" s="56"/>
      <c r="B501" s="61"/>
      <c r="C501" s="65"/>
      <c r="D501" s="66"/>
      <c r="E501" s="67"/>
      <c r="F501" s="68"/>
      <c r="G501" s="68"/>
      <c r="H501" s="68"/>
      <c r="I501" s="83">
        <f t="shared" ref="I501:I507" si="71">PRODUCT(D501:H501)</f>
        <v>0</v>
      </c>
      <c r="J501" s="81"/>
    </row>
    <row r="502" spans="1:10" s="40" customFormat="1" ht="14.25" customHeight="1">
      <c r="A502" s="56"/>
      <c r="B502" s="61"/>
      <c r="C502" s="65"/>
      <c r="D502" s="66"/>
      <c r="E502" s="67"/>
      <c r="F502" s="68"/>
      <c r="G502" s="68"/>
      <c r="H502" s="68"/>
      <c r="I502" s="83">
        <f t="shared" si="71"/>
        <v>0</v>
      </c>
      <c r="J502" s="81"/>
    </row>
    <row r="503" spans="1:10" s="40" customFormat="1" ht="14.25" customHeight="1">
      <c r="A503" s="56"/>
      <c r="B503" s="61"/>
      <c r="C503" s="65"/>
      <c r="D503" s="66"/>
      <c r="E503" s="67"/>
      <c r="F503" s="68"/>
      <c r="G503" s="68"/>
      <c r="H503" s="68"/>
      <c r="I503" s="83">
        <f t="shared" si="71"/>
        <v>0</v>
      </c>
      <c r="J503" s="81"/>
    </row>
    <row r="504" spans="1:10" s="40" customFormat="1" ht="14.25" customHeight="1">
      <c r="A504" s="56"/>
      <c r="B504" s="61"/>
      <c r="C504" s="65"/>
      <c r="D504" s="66"/>
      <c r="E504" s="67"/>
      <c r="F504" s="68"/>
      <c r="G504" s="68"/>
      <c r="H504" s="68"/>
      <c r="I504" s="83">
        <f t="shared" si="71"/>
        <v>0</v>
      </c>
      <c r="J504" s="81"/>
    </row>
    <row r="505" spans="1:10" s="40" customFormat="1" ht="14.25" customHeight="1">
      <c r="A505" s="56"/>
      <c r="B505" s="61"/>
      <c r="C505" s="65"/>
      <c r="D505" s="66"/>
      <c r="E505" s="67"/>
      <c r="F505" s="68"/>
      <c r="G505" s="68"/>
      <c r="H505" s="68"/>
      <c r="I505" s="83">
        <f t="shared" si="71"/>
        <v>0</v>
      </c>
      <c r="J505" s="81"/>
    </row>
    <row r="506" spans="1:10" s="40" customFormat="1" ht="14.25" customHeight="1">
      <c r="A506" s="56"/>
      <c r="B506" s="61"/>
      <c r="C506" s="65"/>
      <c r="D506" s="66"/>
      <c r="E506" s="67"/>
      <c r="F506" s="68"/>
      <c r="G506" s="68"/>
      <c r="H506" s="68"/>
      <c r="I506" s="83">
        <f t="shared" si="71"/>
        <v>0</v>
      </c>
      <c r="J506" s="81"/>
    </row>
    <row r="507" spans="1:10" s="40" customFormat="1" ht="14.25" customHeight="1">
      <c r="A507" s="56"/>
      <c r="B507" s="61"/>
      <c r="C507" s="65"/>
      <c r="D507" s="66"/>
      <c r="E507" s="67"/>
      <c r="F507" s="68"/>
      <c r="G507" s="68"/>
      <c r="H507" s="68"/>
      <c r="I507" s="83">
        <f t="shared" si="71"/>
        <v>0</v>
      </c>
      <c r="J507" s="81"/>
    </row>
    <row r="508" spans="1:10" s="40" customFormat="1" ht="14.25" customHeight="1">
      <c r="A508" s="56"/>
      <c r="B508" s="61"/>
      <c r="C508" s="65"/>
      <c r="D508" s="66"/>
      <c r="E508" s="67"/>
      <c r="F508" s="68"/>
      <c r="G508" s="68"/>
      <c r="H508" s="72" t="s">
        <v>148</v>
      </c>
      <c r="I508" s="82">
        <f>SUM(I501:I507)</f>
        <v>0</v>
      </c>
      <c r="J508" s="79">
        <f>+I508+I508*$J$2</f>
        <v>0</v>
      </c>
    </row>
    <row r="509" spans="1:10" s="40" customFormat="1" ht="14.25" customHeight="1">
      <c r="A509" s="56"/>
      <c r="B509" s="61"/>
      <c r="C509" s="65"/>
      <c r="D509" s="66"/>
      <c r="E509" s="67"/>
      <c r="F509" s="68"/>
      <c r="G509" s="68"/>
      <c r="H509" s="68"/>
      <c r="I509" s="83"/>
      <c r="J509" s="81"/>
    </row>
    <row r="510" spans="1:10" s="40" customFormat="1" ht="14.25" customHeight="1">
      <c r="A510" s="56"/>
      <c r="B510" s="61"/>
      <c r="C510" s="65"/>
      <c r="D510" s="66"/>
      <c r="E510" s="66"/>
      <c r="F510" s="66"/>
      <c r="G510" s="66"/>
      <c r="H510" s="66"/>
      <c r="I510" s="83"/>
      <c r="J510" s="81"/>
    </row>
    <row r="511" spans="1:10" s="40" customFormat="1" ht="14.25" customHeight="1">
      <c r="A511" s="56"/>
      <c r="B511" s="57"/>
      <c r="C511" s="58"/>
      <c r="D511" s="66"/>
      <c r="E511" s="66"/>
      <c r="F511" s="66"/>
      <c r="G511" s="66"/>
      <c r="H511" s="66"/>
      <c r="I511" s="83"/>
      <c r="J511" s="81"/>
    </row>
    <row r="512" spans="1:10" s="40" customFormat="1" ht="14.25" customHeight="1">
      <c r="A512" s="56"/>
      <c r="B512" s="69"/>
      <c r="C512" s="95"/>
      <c r="D512" s="66"/>
      <c r="E512" s="67"/>
      <c r="F512" s="68"/>
      <c r="G512" s="68"/>
      <c r="H512" s="68"/>
      <c r="I512" s="82"/>
      <c r="J512" s="81"/>
    </row>
    <row r="513" spans="1:10" s="40" customFormat="1" ht="14.25" customHeight="1">
      <c r="A513" s="56"/>
      <c r="B513" s="57"/>
      <c r="C513" s="58"/>
      <c r="D513" s="66"/>
      <c r="E513" s="67"/>
      <c r="F513" s="68"/>
      <c r="G513" s="68"/>
      <c r="H513" s="68"/>
      <c r="I513" s="83"/>
      <c r="J513" s="81"/>
    </row>
    <row r="514" spans="1:10" s="40" customFormat="1" ht="14.25" customHeight="1">
      <c r="A514" s="56"/>
      <c r="B514" s="57" t="s">
        <v>304</v>
      </c>
      <c r="C514" s="58"/>
      <c r="D514" s="66"/>
      <c r="E514" s="67"/>
      <c r="F514" s="68"/>
      <c r="G514" s="68"/>
      <c r="H514" s="68"/>
      <c r="I514" s="83"/>
      <c r="J514" s="81"/>
    </row>
    <row r="515" spans="1:10" s="40" customFormat="1" ht="14.25" customHeight="1">
      <c r="A515" s="56"/>
      <c r="B515" s="85"/>
      <c r="C515" s="56"/>
      <c r="D515" s="66"/>
      <c r="E515" s="67"/>
      <c r="F515" s="68"/>
      <c r="G515" s="68"/>
      <c r="H515" s="68"/>
      <c r="I515" s="83">
        <f t="shared" ref="I515" si="72">PRODUCT(D515:H515)</f>
        <v>0</v>
      </c>
      <c r="J515" s="81"/>
    </row>
    <row r="516" spans="1:10" s="40" customFormat="1" ht="14.25" customHeight="1">
      <c r="A516" s="56"/>
      <c r="B516" s="61"/>
      <c r="C516" s="65"/>
      <c r="D516" s="66"/>
      <c r="E516" s="67"/>
      <c r="F516" s="68"/>
      <c r="G516" s="68"/>
      <c r="H516" s="72" t="s">
        <v>148</v>
      </c>
      <c r="I516" s="82">
        <f>SUM(I515:I515)</f>
        <v>0</v>
      </c>
      <c r="J516" s="79">
        <f>+I516+I516*$J$2</f>
        <v>0</v>
      </c>
    </row>
    <row r="517" spans="1:10" s="40" customFormat="1" ht="14.25" customHeight="1">
      <c r="A517" s="56"/>
      <c r="B517" s="61"/>
      <c r="C517" s="65"/>
      <c r="D517" s="66"/>
      <c r="E517" s="67"/>
      <c r="F517" s="68"/>
      <c r="G517" s="68"/>
      <c r="H517" s="68"/>
      <c r="I517" s="83">
        <f>G517*E517*D517</f>
        <v>0</v>
      </c>
      <c r="J517" s="81"/>
    </row>
    <row r="518" spans="1:10" s="40" customFormat="1" ht="14.25" customHeight="1">
      <c r="A518" s="56"/>
      <c r="B518" s="61"/>
      <c r="C518" s="65"/>
      <c r="D518" s="66"/>
      <c r="E518" s="67"/>
      <c r="F518" s="68"/>
      <c r="G518" s="68"/>
      <c r="H518" s="68"/>
      <c r="I518" s="83"/>
      <c r="J518" s="81"/>
    </row>
    <row r="519" spans="1:10" s="40" customFormat="1" ht="14.25" customHeight="1">
      <c r="A519" s="56"/>
      <c r="B519" s="57" t="s">
        <v>305</v>
      </c>
      <c r="C519" s="58"/>
      <c r="D519" s="66"/>
      <c r="E519" s="67"/>
      <c r="F519" s="68"/>
      <c r="G519" s="68"/>
      <c r="H519" s="68"/>
      <c r="I519" s="83"/>
      <c r="J519" s="81"/>
    </row>
    <row r="520" spans="1:10" s="40" customFormat="1" ht="14.25" customHeight="1">
      <c r="A520" s="56"/>
      <c r="B520" s="61"/>
      <c r="C520" s="65"/>
      <c r="D520" s="66"/>
      <c r="E520" s="67"/>
      <c r="F520" s="68"/>
      <c r="G520" s="68"/>
      <c r="H520" s="68"/>
      <c r="I520" s="83">
        <f t="shared" ref="I520:I522" si="73">PRODUCT(D520:H520)</f>
        <v>0</v>
      </c>
      <c r="J520" s="81"/>
    </row>
    <row r="521" spans="1:10" s="40" customFormat="1" ht="14.25" customHeight="1">
      <c r="A521" s="56"/>
      <c r="B521" s="61"/>
      <c r="C521" s="65"/>
      <c r="D521" s="66"/>
      <c r="E521" s="67"/>
      <c r="F521" s="68"/>
      <c r="G521" s="68"/>
      <c r="H521" s="68"/>
      <c r="I521" s="83">
        <f t="shared" si="73"/>
        <v>0</v>
      </c>
      <c r="J521" s="81"/>
    </row>
    <row r="522" spans="1:10" s="40" customFormat="1" ht="14.25" customHeight="1">
      <c r="A522" s="56"/>
      <c r="B522" s="61"/>
      <c r="C522" s="65"/>
      <c r="D522" s="66"/>
      <c r="E522" s="67"/>
      <c r="F522" s="68"/>
      <c r="G522" s="68"/>
      <c r="H522" s="68"/>
      <c r="I522" s="83">
        <f t="shared" si="73"/>
        <v>0</v>
      </c>
      <c r="J522" s="81"/>
    </row>
    <row r="523" spans="1:10" s="40" customFormat="1" ht="14.25" customHeight="1">
      <c r="A523" s="56"/>
      <c r="B523" s="61"/>
      <c r="C523" s="65"/>
      <c r="D523" s="66"/>
      <c r="E523" s="67"/>
      <c r="F523" s="68"/>
      <c r="G523" s="68"/>
      <c r="H523" s="72" t="s">
        <v>148</v>
      </c>
      <c r="I523" s="82">
        <f>SUM(I520:I522)</f>
        <v>0</v>
      </c>
      <c r="J523" s="79">
        <f>+I523+I523*$J$2</f>
        <v>0</v>
      </c>
    </row>
    <row r="524" spans="1:10" s="40" customFormat="1" ht="14.25" customHeight="1">
      <c r="A524" s="56"/>
      <c r="B524" s="61"/>
      <c r="C524" s="65"/>
      <c r="D524" s="66"/>
      <c r="E524" s="67"/>
      <c r="F524" s="68"/>
      <c r="G524" s="68"/>
      <c r="H524" s="68"/>
      <c r="I524" s="82"/>
      <c r="J524" s="81"/>
    </row>
    <row r="525" spans="1:10" ht="14.25" customHeight="1">
      <c r="A525" s="56"/>
      <c r="B525" s="61"/>
      <c r="C525" s="65"/>
      <c r="D525" s="66"/>
      <c r="E525" s="67"/>
      <c r="F525" s="66"/>
      <c r="G525" s="66"/>
      <c r="H525" s="66"/>
      <c r="I525" s="83"/>
    </row>
    <row r="526" spans="1:10" s="40" customFormat="1" ht="14.25" customHeight="1">
      <c r="A526" s="64"/>
      <c r="B526" s="57" t="s">
        <v>306</v>
      </c>
      <c r="C526" s="58"/>
      <c r="D526" s="66"/>
      <c r="E526" s="67"/>
      <c r="F526" s="68"/>
      <c r="G526" s="68"/>
      <c r="H526" s="68"/>
      <c r="I526" s="83"/>
      <c r="J526" s="81"/>
    </row>
    <row r="527" spans="1:10" s="40" customFormat="1" ht="14.25" customHeight="1">
      <c r="A527" s="64"/>
      <c r="B527" s="61"/>
      <c r="C527" s="65"/>
      <c r="D527" s="66"/>
      <c r="E527" s="67"/>
      <c r="F527" s="68"/>
      <c r="G527" s="68"/>
      <c r="H527" s="68"/>
      <c r="I527" s="83">
        <f t="shared" ref="I527:I535" si="74">PRODUCT(D527:H527)</f>
        <v>0</v>
      </c>
      <c r="J527" s="81"/>
    </row>
    <row r="528" spans="1:10" s="40" customFormat="1" ht="14.25" customHeight="1">
      <c r="A528" s="64"/>
      <c r="B528" s="61"/>
      <c r="C528" s="65"/>
      <c r="D528" s="66"/>
      <c r="E528" s="67"/>
      <c r="F528" s="68"/>
      <c r="G528" s="68"/>
      <c r="H528" s="68"/>
      <c r="I528" s="83">
        <f t="shared" si="74"/>
        <v>0</v>
      </c>
      <c r="J528" s="81"/>
    </row>
    <row r="529" spans="1:10" s="40" customFormat="1" ht="14.25" customHeight="1">
      <c r="A529" s="64"/>
      <c r="B529" s="61"/>
      <c r="C529" s="65"/>
      <c r="D529" s="66"/>
      <c r="E529" s="67"/>
      <c r="F529" s="68"/>
      <c r="G529" s="68"/>
      <c r="H529" s="68"/>
      <c r="I529" s="83">
        <f t="shared" si="74"/>
        <v>0</v>
      </c>
      <c r="J529" s="81"/>
    </row>
    <row r="530" spans="1:10" s="40" customFormat="1" ht="14.25" customHeight="1">
      <c r="A530" s="64"/>
      <c r="B530" s="61"/>
      <c r="C530" s="65"/>
      <c r="D530" s="66"/>
      <c r="E530" s="67"/>
      <c r="F530" s="68"/>
      <c r="G530" s="68"/>
      <c r="H530" s="68"/>
      <c r="I530" s="83">
        <f t="shared" si="74"/>
        <v>0</v>
      </c>
      <c r="J530" s="81"/>
    </row>
    <row r="531" spans="1:10" s="40" customFormat="1" ht="14.25" customHeight="1">
      <c r="A531" s="64"/>
      <c r="B531" s="61"/>
      <c r="C531" s="65"/>
      <c r="D531" s="66"/>
      <c r="E531" s="67"/>
      <c r="F531" s="68"/>
      <c r="G531" s="68"/>
      <c r="H531" s="68"/>
      <c r="I531" s="83">
        <f t="shared" si="74"/>
        <v>0</v>
      </c>
      <c r="J531" s="81"/>
    </row>
    <row r="532" spans="1:10" s="40" customFormat="1" ht="14.25" customHeight="1">
      <c r="A532" s="64"/>
      <c r="B532" s="61"/>
      <c r="C532" s="65"/>
      <c r="D532" s="66"/>
      <c r="E532" s="67"/>
      <c r="F532" s="68"/>
      <c r="G532" s="68"/>
      <c r="H532" s="68"/>
      <c r="I532" s="83">
        <f t="shared" si="74"/>
        <v>0</v>
      </c>
      <c r="J532" s="81"/>
    </row>
    <row r="533" spans="1:10" s="40" customFormat="1" ht="14.25" customHeight="1">
      <c r="A533" s="64"/>
      <c r="B533" s="61"/>
      <c r="C533" s="65"/>
      <c r="D533" s="66"/>
      <c r="E533" s="67"/>
      <c r="F533" s="68"/>
      <c r="G533" s="68"/>
      <c r="H533" s="68"/>
      <c r="I533" s="83">
        <f t="shared" si="74"/>
        <v>0</v>
      </c>
      <c r="J533" s="81"/>
    </row>
    <row r="534" spans="1:10" s="40" customFormat="1" ht="14.25" customHeight="1">
      <c r="A534" s="64"/>
      <c r="B534" s="61"/>
      <c r="C534" s="65"/>
      <c r="D534" s="66"/>
      <c r="E534" s="67"/>
      <c r="F534" s="68"/>
      <c r="G534" s="68"/>
      <c r="H534" s="68"/>
      <c r="I534" s="83">
        <f t="shared" si="74"/>
        <v>0</v>
      </c>
      <c r="J534" s="81"/>
    </row>
    <row r="535" spans="1:10" s="40" customFormat="1" ht="14.25" customHeight="1">
      <c r="A535" s="64"/>
      <c r="B535" s="61"/>
      <c r="C535" s="65"/>
      <c r="D535" s="66"/>
      <c r="E535" s="67"/>
      <c r="F535" s="68"/>
      <c r="G535" s="68"/>
      <c r="H535" s="68"/>
      <c r="I535" s="83">
        <f t="shared" si="74"/>
        <v>0</v>
      </c>
      <c r="J535" s="81"/>
    </row>
    <row r="536" spans="1:10" s="40" customFormat="1" ht="14.25" customHeight="1">
      <c r="A536" s="56"/>
      <c r="B536" s="61"/>
      <c r="C536" s="65"/>
      <c r="D536" s="66"/>
      <c r="E536" s="67"/>
      <c r="F536" s="68"/>
      <c r="G536" s="68"/>
      <c r="H536" s="72" t="s">
        <v>148</v>
      </c>
      <c r="I536" s="82">
        <f>SUM(I527:I535)</f>
        <v>0</v>
      </c>
      <c r="J536" s="79">
        <f>+I536+I536*$J$2</f>
        <v>0</v>
      </c>
    </row>
    <row r="537" spans="1:10" ht="14.25" customHeight="1">
      <c r="A537" s="56"/>
      <c r="B537" s="61"/>
      <c r="C537" s="65"/>
      <c r="D537" s="66"/>
      <c r="E537" s="67"/>
      <c r="F537" s="66"/>
      <c r="G537" s="66"/>
      <c r="H537" s="66"/>
      <c r="I537" s="83"/>
    </row>
    <row r="538" spans="1:10" s="6" customFormat="1" ht="15.75" customHeight="1">
      <c r="A538" s="2">
        <v>21</v>
      </c>
      <c r="B538" s="3" t="s">
        <v>307</v>
      </c>
      <c r="C538" s="2" t="s">
        <v>26</v>
      </c>
      <c r="D538" s="66"/>
      <c r="E538" s="67"/>
      <c r="F538" s="68"/>
      <c r="G538" s="68"/>
      <c r="H538" s="68"/>
      <c r="I538" s="83">
        <f t="shared" ref="I538" si="75">PRODUCT(D538:H538)</f>
        <v>0</v>
      </c>
      <c r="J538" s="81"/>
    </row>
    <row r="539" spans="1:10" s="40" customFormat="1" ht="14.25" customHeight="1">
      <c r="A539" s="56"/>
      <c r="B539" s="61"/>
      <c r="C539" s="65"/>
      <c r="D539" s="66"/>
      <c r="E539" s="67"/>
      <c r="F539" s="68"/>
      <c r="G539" s="68"/>
      <c r="H539" s="72" t="s">
        <v>148</v>
      </c>
      <c r="I539" s="82">
        <f>SUM(I538)</f>
        <v>0</v>
      </c>
      <c r="J539" s="79">
        <f>+I539+I539*$J$2</f>
        <v>0</v>
      </c>
    </row>
  </sheetData>
  <conditionalFormatting sqref="B439">
    <cfRule type="cellIs" dxfId="17" priority="11" stopIfTrue="1" operator="equal">
      <formula>0</formula>
    </cfRule>
  </conditionalFormatting>
  <conditionalFormatting sqref="B84:C85 B86 B87:C90 C93:C94 B96:C97 B377:B384 B391:B393 B432:B434 B436:C436">
    <cfRule type="cellIs" dxfId="16" priority="25" stopIfTrue="1" operator="equal">
      <formula>0</formula>
    </cfRule>
  </conditionalFormatting>
  <conditionalFormatting sqref="B515:C515">
    <cfRule type="cellIs" dxfId="15" priority="15" stopIfTrue="1" operator="equal">
      <formula>0</formula>
    </cfRule>
  </conditionalFormatting>
  <conditionalFormatting sqref="D119:D120 D122:D124">
    <cfRule type="cellIs" dxfId="14" priority="6" operator="equal">
      <formula>0</formula>
    </cfRule>
  </conditionalFormatting>
  <pageMargins left="0" right="0" top="0" bottom="0" header="0" footer="0"/>
  <pageSetup paperSize="9" scale="87" orientation="portrait"/>
  <ignoredErrors>
    <ignoredError sqref="I127" formula="1"/>
    <ignoredError sqref="I44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66"/>
  </sheetPr>
  <dimension ref="A1:Q789"/>
  <sheetViews>
    <sheetView topLeftCell="A583" zoomScale="90" zoomScaleNormal="90" zoomScaleSheetLayoutView="115" workbookViewId="0">
      <selection activeCell="D598" sqref="D598"/>
    </sheetView>
  </sheetViews>
  <sheetFormatPr defaultColWidth="9.140625" defaultRowHeight="14.25" customHeight="1" outlineLevelRow="1"/>
  <cols>
    <col min="1" max="1" width="6.7109375" style="43" customWidth="1"/>
    <col min="2" max="2" width="46.28515625" style="44" customWidth="1"/>
    <col min="3" max="3" width="5.7109375" style="45" customWidth="1"/>
    <col min="4" max="4" width="6.42578125" style="46" customWidth="1"/>
    <col min="5" max="5" width="7.7109375" style="47" customWidth="1"/>
    <col min="6" max="6" width="6.7109375" style="46" customWidth="1"/>
    <col min="7" max="7" width="6" style="46" customWidth="1"/>
    <col min="8" max="8" width="10.140625" style="46" customWidth="1"/>
    <col min="9" max="9" width="9.28515625" style="48" customWidth="1"/>
    <col min="10" max="10" width="14" style="49" customWidth="1"/>
    <col min="11" max="11" width="9.140625" style="50"/>
    <col min="12" max="12" width="10.140625" style="50" customWidth="1"/>
    <col min="13" max="16" width="9.140625" style="50"/>
    <col min="17" max="17" width="9.42578125" style="50" customWidth="1"/>
    <col min="18" max="16384" width="9.140625" style="50"/>
  </cols>
  <sheetData>
    <row r="1" spans="1:10" ht="14.25" customHeight="1">
      <c r="A1" s="51" t="str">
        <f>'[1] Summary'!A1</f>
        <v>PROJECT : AMD, CIP LOUNGE AT T1, AHEMDABAD AIRPORT</v>
      </c>
      <c r="J1" s="75" t="s">
        <v>142</v>
      </c>
    </row>
    <row r="2" spans="1:10" s="39" customFormat="1" ht="14.25" customHeight="1">
      <c r="A2" s="52" t="s">
        <v>14</v>
      </c>
      <c r="B2" s="53" t="s">
        <v>15</v>
      </c>
      <c r="C2" s="54" t="s">
        <v>143</v>
      </c>
      <c r="D2" s="54" t="s">
        <v>91</v>
      </c>
      <c r="E2" s="55" t="s">
        <v>144</v>
      </c>
      <c r="F2" s="54" t="s">
        <v>145</v>
      </c>
      <c r="G2" s="54" t="s">
        <v>146</v>
      </c>
      <c r="H2" s="54" t="s">
        <v>147</v>
      </c>
      <c r="I2" s="76" t="s">
        <v>148</v>
      </c>
      <c r="J2" s="77">
        <v>0.1</v>
      </c>
    </row>
    <row r="3" spans="1:10" s="40" customFormat="1" ht="14.25" customHeight="1">
      <c r="A3" s="56"/>
      <c r="B3" s="57" t="s">
        <v>308</v>
      </c>
      <c r="C3" s="58"/>
      <c r="D3" s="59"/>
      <c r="E3" s="60"/>
      <c r="F3" s="60"/>
      <c r="G3" s="60"/>
      <c r="H3" s="60"/>
      <c r="I3" s="78"/>
      <c r="J3" s="79"/>
    </row>
    <row r="4" spans="1:10" s="40" customFormat="1" ht="14.25" customHeight="1">
      <c r="A4" s="56"/>
      <c r="B4" s="57" t="s">
        <v>150</v>
      </c>
      <c r="C4" s="58"/>
      <c r="D4" s="59"/>
      <c r="E4" s="60"/>
      <c r="F4" s="60"/>
      <c r="G4" s="60"/>
      <c r="H4" s="60"/>
      <c r="I4" s="80">
        <v>713.21</v>
      </c>
      <c r="J4" s="79"/>
    </row>
    <row r="5" spans="1:10" s="40" customFormat="1" ht="14.25" customHeight="1">
      <c r="A5" s="56"/>
      <c r="B5" s="61" t="s">
        <v>309</v>
      </c>
      <c r="C5" s="58"/>
      <c r="D5" s="59"/>
      <c r="E5" s="60"/>
      <c r="F5" s="60"/>
      <c r="G5" s="60"/>
      <c r="H5" s="60"/>
      <c r="I5" s="80">
        <v>-29.11</v>
      </c>
      <c r="J5" s="79"/>
    </row>
    <row r="6" spans="1:10" s="40" customFormat="1" ht="14.25" customHeight="1">
      <c r="A6" s="56"/>
      <c r="B6" s="57" t="s">
        <v>151</v>
      </c>
      <c r="C6" s="58"/>
      <c r="D6" s="59"/>
      <c r="E6" s="60"/>
      <c r="F6" s="60"/>
      <c r="G6" s="60"/>
      <c r="H6" s="60"/>
      <c r="I6" s="78">
        <f>SUM(I4:I5)</f>
        <v>684.1</v>
      </c>
      <c r="J6" s="79">
        <f>+I6+I6*$J$2</f>
        <v>752.51</v>
      </c>
    </row>
    <row r="7" spans="1:10" s="40" customFormat="1" ht="14.25" customHeight="1">
      <c r="A7" s="56"/>
      <c r="B7" s="57"/>
      <c r="C7" s="58"/>
      <c r="D7" s="59"/>
      <c r="E7" s="60"/>
      <c r="F7" s="60"/>
      <c r="G7" s="60"/>
      <c r="H7" s="60"/>
      <c r="I7" s="78"/>
      <c r="J7" s="81"/>
    </row>
    <row r="8" spans="1:10" s="40" customFormat="1" ht="14.25" customHeight="1">
      <c r="A8" s="62">
        <v>1</v>
      </c>
      <c r="B8" s="11" t="s">
        <v>24</v>
      </c>
      <c r="C8" s="8"/>
      <c r="D8" s="59"/>
      <c r="E8" s="60"/>
      <c r="F8" s="60"/>
      <c r="G8" s="60"/>
      <c r="H8" s="60"/>
      <c r="I8" s="78"/>
      <c r="J8" s="81"/>
    </row>
    <row r="9" spans="1:10" s="40" customFormat="1" ht="14.25" customHeight="1">
      <c r="A9" s="63">
        <f>+A8+0.01</f>
        <v>1.01</v>
      </c>
      <c r="B9" s="3" t="s">
        <v>152</v>
      </c>
      <c r="C9" s="8" t="s">
        <v>153</v>
      </c>
      <c r="D9" s="59"/>
      <c r="E9" s="60"/>
      <c r="F9" s="60"/>
      <c r="G9" s="60"/>
      <c r="H9" s="60"/>
      <c r="I9" s="82">
        <f>PRODUCT(D9:H9)</f>
        <v>0</v>
      </c>
      <c r="J9" s="79">
        <f>+I9+I9*$J$2</f>
        <v>0</v>
      </c>
    </row>
    <row r="10" spans="1:10" s="40" customFormat="1" ht="14.25" customHeight="1">
      <c r="A10" s="63"/>
      <c r="B10" s="3"/>
      <c r="C10" s="8"/>
      <c r="D10" s="59"/>
      <c r="E10" s="60"/>
      <c r="F10" s="60"/>
      <c r="G10" s="60"/>
      <c r="H10" s="60"/>
      <c r="I10" s="83"/>
      <c r="J10" s="81"/>
    </row>
    <row r="11" spans="1:10" s="40" customFormat="1" ht="14.25" customHeight="1">
      <c r="A11" s="63">
        <f>+A9+0.01</f>
        <v>1.02</v>
      </c>
      <c r="B11" s="3" t="s">
        <v>154</v>
      </c>
      <c r="C11" s="8" t="s">
        <v>43</v>
      </c>
      <c r="D11" s="59">
        <v>1</v>
      </c>
      <c r="E11" s="60">
        <v>10</v>
      </c>
      <c r="F11" s="60"/>
      <c r="G11" s="60">
        <v>5</v>
      </c>
      <c r="H11" s="60"/>
      <c r="I11" s="82">
        <f>PRODUCT(D11:H11)</f>
        <v>50</v>
      </c>
      <c r="J11" s="79">
        <f>+I11+I11*$J$2</f>
        <v>55</v>
      </c>
    </row>
    <row r="12" spans="1:10" s="40" customFormat="1" ht="14.25" customHeight="1">
      <c r="A12" s="56"/>
      <c r="B12" s="57"/>
      <c r="C12" s="58"/>
      <c r="D12" s="59"/>
      <c r="E12" s="60"/>
      <c r="F12" s="60"/>
      <c r="G12" s="60"/>
      <c r="H12" s="60"/>
      <c r="I12" s="78"/>
      <c r="J12" s="81"/>
    </row>
    <row r="13" spans="1:10" s="40" customFormat="1" ht="14.25" customHeight="1">
      <c r="A13" s="56"/>
      <c r="B13" s="57"/>
      <c r="C13" s="58"/>
      <c r="D13" s="59"/>
      <c r="E13" s="60"/>
      <c r="F13" s="60"/>
      <c r="G13" s="60"/>
      <c r="H13" s="60"/>
      <c r="I13" s="78"/>
      <c r="J13" s="81"/>
    </row>
    <row r="14" spans="1:10" s="40" customFormat="1" ht="14.25" customHeight="1">
      <c r="A14" s="64">
        <v>2</v>
      </c>
      <c r="B14" s="57" t="s">
        <v>11</v>
      </c>
      <c r="C14" s="58"/>
      <c r="D14" s="59"/>
      <c r="E14" s="60"/>
      <c r="F14" s="60"/>
      <c r="G14" s="60"/>
      <c r="H14" s="60"/>
      <c r="I14" s="80"/>
      <c r="J14" s="81"/>
    </row>
    <row r="15" spans="1:10" s="40" customFormat="1" ht="14.25" customHeight="1">
      <c r="A15" s="56">
        <f>+A14+0.01</f>
        <v>2.0099999999999998</v>
      </c>
      <c r="B15" s="57" t="s">
        <v>155</v>
      </c>
      <c r="C15" s="65"/>
      <c r="D15" s="66"/>
      <c r="E15" s="67"/>
      <c r="F15" s="68"/>
      <c r="G15" s="68"/>
      <c r="H15" s="68"/>
      <c r="I15" s="83"/>
      <c r="J15" s="81"/>
    </row>
    <row r="16" spans="1:10" s="40" customFormat="1" ht="14.25" customHeight="1">
      <c r="A16" s="56"/>
      <c r="B16" s="69" t="s">
        <v>160</v>
      </c>
      <c r="C16" s="65"/>
      <c r="D16" s="66"/>
      <c r="E16" s="70"/>
      <c r="F16" s="68"/>
      <c r="G16" s="68"/>
      <c r="H16" s="68"/>
      <c r="I16" s="83"/>
      <c r="J16" s="81"/>
    </row>
    <row r="17" spans="1:12" s="40" customFormat="1" ht="14.25" customHeight="1">
      <c r="A17" s="56"/>
      <c r="B17" s="71" t="s">
        <v>310</v>
      </c>
      <c r="C17" s="65" t="s">
        <v>43</v>
      </c>
      <c r="D17" s="66">
        <v>1</v>
      </c>
      <c r="E17" s="70">
        <v>5.1989999999999998</v>
      </c>
      <c r="F17" s="68"/>
      <c r="G17" s="68">
        <v>4</v>
      </c>
      <c r="H17" s="68"/>
      <c r="I17" s="83">
        <f t="shared" ref="I17:I23" si="0">PRODUCT(D17:H17)</f>
        <v>20.795999999999999</v>
      </c>
      <c r="J17" s="81"/>
      <c r="L17" s="84">
        <f>+D17*E17</f>
        <v>5.1989999999999998</v>
      </c>
    </row>
    <row r="18" spans="1:12" s="40" customFormat="1" ht="14.25" customHeight="1">
      <c r="A18" s="56"/>
      <c r="B18" s="71"/>
      <c r="C18" s="65" t="s">
        <v>43</v>
      </c>
      <c r="D18" s="66">
        <v>2</v>
      </c>
      <c r="E18" s="70">
        <v>0.92400000000000004</v>
      </c>
      <c r="F18" s="68"/>
      <c r="G18" s="68">
        <v>4</v>
      </c>
      <c r="H18" s="68"/>
      <c r="I18" s="83">
        <f t="shared" si="0"/>
        <v>7.3920000000000003</v>
      </c>
      <c r="J18" s="81"/>
      <c r="L18" s="84">
        <f t="shared" ref="L18:L20" si="1">+D18*E18</f>
        <v>1.8480000000000001</v>
      </c>
    </row>
    <row r="19" spans="1:12" s="40" customFormat="1" ht="14.25" customHeight="1">
      <c r="A19" s="56"/>
      <c r="B19" s="71"/>
      <c r="C19" s="65" t="s">
        <v>43</v>
      </c>
      <c r="D19" s="66">
        <v>-1</v>
      </c>
      <c r="E19" s="70">
        <v>1.528</v>
      </c>
      <c r="F19" s="68"/>
      <c r="G19" s="68">
        <v>2.4</v>
      </c>
      <c r="H19" s="68"/>
      <c r="I19" s="83">
        <f t="shared" ref="I19" si="2">PRODUCT(D19:H19)</f>
        <v>-3.6671999999999998</v>
      </c>
      <c r="J19" s="81"/>
      <c r="L19" s="84"/>
    </row>
    <row r="20" spans="1:12" s="40" customFormat="1" ht="14.25" customHeight="1">
      <c r="A20" s="56"/>
      <c r="B20" s="71" t="s">
        <v>311</v>
      </c>
      <c r="C20" s="65" t="s">
        <v>43</v>
      </c>
      <c r="D20" s="66">
        <v>1</v>
      </c>
      <c r="E20" s="70">
        <v>2.4</v>
      </c>
      <c r="F20" s="68"/>
      <c r="G20" s="68">
        <v>4</v>
      </c>
      <c r="H20" s="68"/>
      <c r="I20" s="83">
        <f t="shared" si="0"/>
        <v>9.6</v>
      </c>
      <c r="J20" s="81"/>
      <c r="L20" s="84">
        <f t="shared" si="1"/>
        <v>2.4</v>
      </c>
    </row>
    <row r="21" spans="1:12" s="40" customFormat="1" ht="14.25" customHeight="1">
      <c r="A21" s="56"/>
      <c r="B21" s="71" t="s">
        <v>201</v>
      </c>
      <c r="C21" s="65" t="s">
        <v>43</v>
      </c>
      <c r="D21" s="66">
        <v>-1</v>
      </c>
      <c r="E21" s="70">
        <v>1.5</v>
      </c>
      <c r="F21" s="68"/>
      <c r="G21" s="68">
        <v>2.4</v>
      </c>
      <c r="H21" s="68"/>
      <c r="I21" s="83">
        <f t="shared" si="0"/>
        <v>-3.5999999999999996</v>
      </c>
      <c r="J21" s="81"/>
      <c r="L21" s="84"/>
    </row>
    <row r="22" spans="1:12" s="40" customFormat="1" ht="14.25" customHeight="1">
      <c r="A22" s="56"/>
      <c r="B22" s="69"/>
      <c r="C22" s="65" t="s">
        <v>43</v>
      </c>
      <c r="D22" s="66"/>
      <c r="E22" s="70"/>
      <c r="F22" s="68"/>
      <c r="G22" s="68"/>
      <c r="H22" s="68"/>
      <c r="I22" s="83">
        <f t="shared" si="0"/>
        <v>0</v>
      </c>
      <c r="J22" s="81"/>
      <c r="L22" s="84"/>
    </row>
    <row r="23" spans="1:12" s="40" customFormat="1" ht="14.25" customHeight="1">
      <c r="A23" s="56"/>
      <c r="B23" s="71"/>
      <c r="C23" s="65" t="s">
        <v>43</v>
      </c>
      <c r="D23" s="66"/>
      <c r="E23" s="70"/>
      <c r="F23" s="68"/>
      <c r="G23" s="68"/>
      <c r="H23" s="68"/>
      <c r="I23" s="83">
        <f t="shared" si="0"/>
        <v>0</v>
      </c>
      <c r="J23" s="81"/>
      <c r="L23" s="84"/>
    </row>
    <row r="24" spans="1:12" s="40" customFormat="1" ht="14.25" customHeight="1">
      <c r="A24" s="56"/>
      <c r="B24" s="61"/>
      <c r="C24" s="65"/>
      <c r="D24" s="66"/>
      <c r="E24" s="67"/>
      <c r="F24" s="68"/>
      <c r="H24" s="72" t="s">
        <v>148</v>
      </c>
      <c r="I24" s="82">
        <f>SUM(I16:I23)</f>
        <v>30.520799999999994</v>
      </c>
      <c r="J24" s="79">
        <f>+I24+I24*$J$2</f>
        <v>33.572879999999991</v>
      </c>
      <c r="L24" s="84">
        <f>SUM(L17:L23)</f>
        <v>9.4469999999999992</v>
      </c>
    </row>
    <row r="25" spans="1:12" s="40" customFormat="1" ht="14.25" customHeight="1">
      <c r="A25" s="56"/>
      <c r="B25" s="61"/>
      <c r="C25" s="65"/>
      <c r="D25" s="66"/>
      <c r="E25" s="67"/>
      <c r="F25" s="68"/>
      <c r="G25" s="68"/>
      <c r="H25" s="68"/>
      <c r="I25" s="82"/>
      <c r="J25" s="81"/>
    </row>
    <row r="26" spans="1:12" s="40" customFormat="1" ht="14.25" customHeight="1">
      <c r="A26" s="56"/>
      <c r="B26" s="61"/>
      <c r="C26" s="65"/>
      <c r="D26" s="66"/>
      <c r="E26" s="67"/>
      <c r="F26" s="68"/>
      <c r="G26" s="68"/>
      <c r="H26" s="68"/>
      <c r="I26" s="82"/>
      <c r="J26" s="81"/>
    </row>
    <row r="27" spans="1:12" s="40" customFormat="1" ht="14.25" customHeight="1">
      <c r="A27" s="56"/>
      <c r="B27" s="61"/>
      <c r="C27" s="65"/>
      <c r="D27" s="66"/>
      <c r="E27" s="67"/>
      <c r="F27" s="68"/>
      <c r="G27" s="68"/>
      <c r="H27" s="68"/>
      <c r="I27" s="82"/>
      <c r="J27" s="81"/>
    </row>
    <row r="28" spans="1:12" s="40" customFormat="1" ht="14.25" customHeight="1">
      <c r="A28" s="56"/>
      <c r="B28" s="61" t="s">
        <v>166</v>
      </c>
      <c r="C28" s="65" t="s">
        <v>153</v>
      </c>
      <c r="D28" s="66"/>
      <c r="E28" s="67"/>
      <c r="F28" s="68"/>
      <c r="G28" s="68"/>
      <c r="H28" s="68"/>
      <c r="I28" s="82"/>
      <c r="J28" s="81"/>
    </row>
    <row r="29" spans="1:12" s="40" customFormat="1" ht="14.25" customHeight="1">
      <c r="A29" s="56"/>
      <c r="B29" s="61"/>
      <c r="C29" s="65"/>
      <c r="D29" s="66"/>
      <c r="E29" s="67"/>
      <c r="F29" s="68"/>
      <c r="H29" s="72" t="s">
        <v>148</v>
      </c>
      <c r="I29" s="82">
        <f>SUM(I28)</f>
        <v>0</v>
      </c>
      <c r="J29" s="79">
        <f>+I29+I29*$J$2</f>
        <v>0</v>
      </c>
    </row>
    <row r="30" spans="1:12" s="40" customFormat="1" ht="14.25" customHeight="1">
      <c r="A30" s="56"/>
      <c r="B30" s="61"/>
      <c r="C30" s="65"/>
      <c r="D30" s="66"/>
      <c r="E30" s="67"/>
      <c r="F30" s="68"/>
      <c r="G30" s="68"/>
      <c r="H30" s="68"/>
      <c r="I30" s="82"/>
      <c r="J30" s="81"/>
    </row>
    <row r="31" spans="1:12" s="40" customFormat="1" ht="14.25" customHeight="1">
      <c r="A31" s="56"/>
      <c r="B31" s="61"/>
      <c r="C31" s="65"/>
      <c r="D31" s="66"/>
      <c r="E31" s="67"/>
      <c r="F31" s="68"/>
      <c r="G31" s="68"/>
      <c r="H31" s="68"/>
      <c r="I31" s="82"/>
      <c r="J31" s="81"/>
    </row>
    <row r="32" spans="1:12" s="40" customFormat="1" ht="14.25" customHeight="1">
      <c r="A32" s="56"/>
      <c r="B32" s="61"/>
      <c r="C32" s="65"/>
      <c r="D32" s="66"/>
      <c r="E32" s="67"/>
      <c r="F32" s="68"/>
      <c r="G32" s="68"/>
      <c r="H32" s="68"/>
      <c r="I32" s="82"/>
      <c r="J32" s="81"/>
    </row>
    <row r="33" spans="1:10" s="40" customFormat="1" ht="14.25" customHeight="1">
      <c r="A33" s="56"/>
      <c r="B33" s="61"/>
      <c r="C33" s="65"/>
      <c r="D33" s="66"/>
      <c r="E33" s="67"/>
      <c r="F33" s="68"/>
      <c r="G33" s="68"/>
      <c r="H33" s="68"/>
      <c r="I33" s="82"/>
      <c r="J33" s="81"/>
    </row>
    <row r="34" spans="1:10" s="40" customFormat="1" ht="14.25" customHeight="1">
      <c r="A34" s="56">
        <f>+A15+0.01</f>
        <v>2.0199999999999996</v>
      </c>
      <c r="B34" s="57" t="s">
        <v>167</v>
      </c>
      <c r="C34" s="65"/>
      <c r="D34" s="66"/>
      <c r="E34" s="67"/>
      <c r="F34" s="68"/>
      <c r="G34" s="68"/>
      <c r="H34" s="68"/>
      <c r="I34" s="83"/>
      <c r="J34" s="81"/>
    </row>
    <row r="35" spans="1:10" s="40" customFormat="1" ht="14.25" customHeight="1">
      <c r="A35" s="56"/>
      <c r="B35" s="61" t="s">
        <v>168</v>
      </c>
      <c r="C35" s="65"/>
      <c r="D35" s="66"/>
      <c r="E35" s="67"/>
      <c r="F35" s="68"/>
      <c r="G35" s="68"/>
      <c r="H35" s="68"/>
      <c r="I35" s="83"/>
      <c r="J35" s="81"/>
    </row>
    <row r="36" spans="1:10" s="40" customFormat="1" ht="14.25" customHeight="1">
      <c r="A36" s="56"/>
      <c r="B36" s="61" t="s">
        <v>169</v>
      </c>
      <c r="C36" s="65"/>
      <c r="D36" s="66"/>
      <c r="E36" s="67"/>
      <c r="F36" s="68"/>
      <c r="G36" s="68"/>
      <c r="H36" s="68"/>
      <c r="I36" s="83"/>
      <c r="J36" s="81"/>
    </row>
    <row r="37" spans="1:10" s="40" customFormat="1" ht="14.25" customHeight="1">
      <c r="A37" s="56"/>
      <c r="B37" s="61" t="s">
        <v>170</v>
      </c>
      <c r="C37" s="65" t="s">
        <v>48</v>
      </c>
      <c r="D37" s="66"/>
      <c r="E37" s="67"/>
      <c r="F37" s="68"/>
      <c r="G37" s="68"/>
      <c r="H37" s="68"/>
      <c r="I37" s="83">
        <f t="shared" ref="I37" si="3">PRODUCT(D37:H37)</f>
        <v>0</v>
      </c>
      <c r="J37" s="81"/>
    </row>
    <row r="38" spans="1:10" s="40" customFormat="1" ht="14.25" customHeight="1">
      <c r="A38" s="56"/>
      <c r="B38" s="61"/>
      <c r="C38" s="65"/>
      <c r="D38" s="66"/>
      <c r="E38" s="67"/>
      <c r="F38" s="68"/>
      <c r="H38" s="72" t="s">
        <v>148</v>
      </c>
      <c r="I38" s="82">
        <f>SUM(I37:I37)</f>
        <v>0</v>
      </c>
      <c r="J38" s="79">
        <f>+I38+I38*$J$2</f>
        <v>0</v>
      </c>
    </row>
    <row r="39" spans="1:10" s="40" customFormat="1" ht="14.25" customHeight="1">
      <c r="A39" s="56"/>
      <c r="B39" s="61"/>
      <c r="C39" s="65"/>
      <c r="D39" s="66"/>
      <c r="E39" s="67"/>
      <c r="F39" s="68"/>
      <c r="G39" s="68"/>
      <c r="H39" s="68"/>
      <c r="I39" s="83"/>
      <c r="J39" s="81"/>
    </row>
    <row r="40" spans="1:10" s="40" customFormat="1" ht="14.25" customHeight="1">
      <c r="A40" s="56">
        <f>+A34+0.01</f>
        <v>2.0299999999999994</v>
      </c>
      <c r="B40" s="57" t="s">
        <v>171</v>
      </c>
      <c r="C40" s="58"/>
      <c r="D40" s="66"/>
      <c r="E40" s="67"/>
      <c r="F40" s="68"/>
      <c r="G40" s="68"/>
      <c r="H40" s="68"/>
      <c r="I40" s="83"/>
      <c r="J40" s="81"/>
    </row>
    <row r="41" spans="1:10" s="40" customFormat="1" ht="14.25" customHeight="1">
      <c r="A41" s="56"/>
      <c r="B41" s="61" t="s">
        <v>172</v>
      </c>
      <c r="C41" s="65"/>
      <c r="D41" s="66"/>
      <c r="E41" s="67"/>
      <c r="F41" s="68"/>
      <c r="G41" s="68"/>
      <c r="H41" s="68"/>
      <c r="I41" s="83"/>
      <c r="J41" s="81"/>
    </row>
    <row r="42" spans="1:10" s="40" customFormat="1" ht="14.25" customHeight="1">
      <c r="A42" s="56"/>
      <c r="B42" s="71" t="s">
        <v>312</v>
      </c>
      <c r="C42" s="65" t="s">
        <v>43</v>
      </c>
      <c r="D42" s="73">
        <v>3</v>
      </c>
      <c r="E42" s="73">
        <v>9.4499999999999993</v>
      </c>
      <c r="F42" s="68"/>
      <c r="G42" s="68"/>
      <c r="H42" s="68"/>
      <c r="I42" s="83">
        <f t="shared" ref="I42:I46" si="4">PRODUCT(D42:H42)</f>
        <v>28.349999999999998</v>
      </c>
      <c r="J42" s="81"/>
    </row>
    <row r="43" spans="1:10" s="40" customFormat="1" ht="14.25" customHeight="1">
      <c r="A43" s="56"/>
      <c r="B43" s="71"/>
      <c r="C43" s="65" t="s">
        <v>43</v>
      </c>
      <c r="D43" s="74"/>
      <c r="E43" s="74"/>
      <c r="F43" s="68"/>
      <c r="G43" s="68"/>
      <c r="H43" s="68"/>
      <c r="I43" s="83">
        <f t="shared" si="4"/>
        <v>0</v>
      </c>
      <c r="J43" s="81"/>
    </row>
    <row r="44" spans="1:10" s="40" customFormat="1" ht="14.25" customHeight="1">
      <c r="A44" s="56"/>
      <c r="B44" s="71"/>
      <c r="C44" s="65" t="s">
        <v>43</v>
      </c>
      <c r="D44" s="73"/>
      <c r="E44" s="73"/>
      <c r="F44" s="68"/>
      <c r="G44" s="68"/>
      <c r="H44" s="68"/>
      <c r="I44" s="83">
        <f t="shared" si="4"/>
        <v>0</v>
      </c>
      <c r="J44" s="81"/>
    </row>
    <row r="45" spans="1:10" s="40" customFormat="1" ht="14.25" customHeight="1">
      <c r="A45" s="56"/>
      <c r="B45" s="71"/>
      <c r="C45" s="65" t="s">
        <v>43</v>
      </c>
      <c r="D45" s="66"/>
      <c r="E45" s="70"/>
      <c r="F45" s="68"/>
      <c r="G45" s="68"/>
      <c r="H45" s="68"/>
      <c r="I45" s="83">
        <f t="shared" si="4"/>
        <v>0</v>
      </c>
      <c r="J45" s="81"/>
    </row>
    <row r="46" spans="1:10" s="40" customFormat="1" ht="14.25" customHeight="1">
      <c r="A46" s="56"/>
      <c r="B46" s="71"/>
      <c r="C46" s="65" t="s">
        <v>43</v>
      </c>
      <c r="D46" s="66"/>
      <c r="E46" s="70"/>
      <c r="F46" s="68"/>
      <c r="G46" s="68"/>
      <c r="H46" s="68"/>
      <c r="I46" s="83">
        <f t="shared" si="4"/>
        <v>0</v>
      </c>
      <c r="J46" s="81"/>
    </row>
    <row r="47" spans="1:10" s="40" customFormat="1" ht="14.25" customHeight="1">
      <c r="A47" s="56"/>
      <c r="B47" s="61"/>
      <c r="C47" s="65"/>
      <c r="D47" s="66"/>
      <c r="E47" s="67"/>
      <c r="F47" s="68"/>
      <c r="G47" s="68"/>
      <c r="H47" s="72" t="s">
        <v>148</v>
      </c>
      <c r="I47" s="82">
        <f>SUM(I42:I46)</f>
        <v>28.349999999999998</v>
      </c>
      <c r="J47" s="79">
        <f>+I47+I47*$J$2</f>
        <v>31.184999999999999</v>
      </c>
    </row>
    <row r="48" spans="1:10" s="40" customFormat="1" ht="14.25" customHeight="1">
      <c r="A48" s="56"/>
      <c r="B48" s="61"/>
      <c r="C48" s="65"/>
      <c r="D48" s="66"/>
      <c r="E48" s="67"/>
      <c r="F48" s="68"/>
      <c r="G48" s="68"/>
      <c r="H48" s="68"/>
      <c r="I48" s="83"/>
      <c r="J48" s="81"/>
    </row>
    <row r="49" spans="1:10" s="40" customFormat="1" ht="14.25" customHeight="1">
      <c r="A49" s="56">
        <f>+A40+0.01</f>
        <v>2.0399999999999991</v>
      </c>
      <c r="B49" s="57" t="s">
        <v>175</v>
      </c>
      <c r="C49" s="65"/>
      <c r="D49" s="66"/>
      <c r="E49" s="67"/>
      <c r="F49" s="68"/>
      <c r="G49" s="68"/>
      <c r="H49" s="68"/>
      <c r="I49" s="83"/>
      <c r="J49" s="81"/>
    </row>
    <row r="50" spans="1:10" s="40" customFormat="1" ht="14.25" customHeight="1">
      <c r="A50" s="56"/>
      <c r="B50" s="61"/>
      <c r="C50" s="65"/>
      <c r="D50" s="66"/>
      <c r="E50" s="67"/>
      <c r="F50" s="68"/>
      <c r="G50" s="68"/>
      <c r="H50" s="68"/>
      <c r="I50" s="83"/>
      <c r="J50" s="81"/>
    </row>
    <row r="51" spans="1:10" s="40" customFormat="1" ht="14.25" customHeight="1">
      <c r="A51" s="56"/>
      <c r="B51" s="61" t="s">
        <v>176</v>
      </c>
      <c r="C51" s="65" t="s">
        <v>43</v>
      </c>
      <c r="D51" s="66"/>
      <c r="E51" s="67"/>
      <c r="F51" s="68"/>
      <c r="G51" s="68"/>
      <c r="H51" s="68"/>
      <c r="I51" s="83">
        <f t="shared" ref="I51:I52" si="5">PRODUCT(D51:H51)</f>
        <v>0</v>
      </c>
      <c r="J51" s="81"/>
    </row>
    <row r="52" spans="1:10" s="40" customFormat="1" ht="14.25" customHeight="1">
      <c r="A52" s="56"/>
      <c r="B52" s="61" t="s">
        <v>177</v>
      </c>
      <c r="C52" s="65" t="s">
        <v>43</v>
      </c>
      <c r="D52" s="66"/>
      <c r="E52" s="67"/>
      <c r="F52" s="68"/>
      <c r="G52" s="68"/>
      <c r="H52" s="68"/>
      <c r="I52" s="83">
        <f t="shared" si="5"/>
        <v>0</v>
      </c>
      <c r="J52" s="81"/>
    </row>
    <row r="53" spans="1:10" s="40" customFormat="1" ht="14.25" customHeight="1">
      <c r="A53" s="56"/>
      <c r="B53" s="61"/>
      <c r="C53" s="65"/>
      <c r="D53" s="66"/>
      <c r="E53" s="67"/>
      <c r="F53" s="68"/>
      <c r="G53" s="68"/>
      <c r="H53" s="72" t="s">
        <v>148</v>
      </c>
      <c r="I53" s="82">
        <f>SUM(I51:I52)</f>
        <v>0</v>
      </c>
      <c r="J53" s="79">
        <f>+I53+I53*$J$2</f>
        <v>0</v>
      </c>
    </row>
    <row r="54" spans="1:10" s="40" customFormat="1" ht="14.25" customHeight="1">
      <c r="A54" s="56"/>
      <c r="B54" s="61"/>
      <c r="C54" s="65"/>
      <c r="D54" s="66"/>
      <c r="E54" s="67"/>
      <c r="F54" s="68"/>
      <c r="G54" s="68"/>
      <c r="H54" s="68"/>
      <c r="I54" s="83"/>
      <c r="J54" s="81"/>
    </row>
    <row r="55" spans="1:10" s="40" customFormat="1" ht="14.25" customHeight="1">
      <c r="A55" s="56">
        <f>+A46+0.01</f>
        <v>0.01</v>
      </c>
      <c r="B55" s="57" t="s">
        <v>178</v>
      </c>
      <c r="C55" s="65"/>
      <c r="D55" s="66"/>
      <c r="E55" s="67"/>
      <c r="F55" s="68"/>
      <c r="G55" s="68"/>
      <c r="H55" s="68"/>
      <c r="I55" s="83"/>
      <c r="J55" s="81"/>
    </row>
    <row r="56" spans="1:10" s="40" customFormat="1" ht="14.25" customHeight="1">
      <c r="A56" s="56"/>
      <c r="B56" s="61"/>
      <c r="C56" s="65"/>
      <c r="D56" s="66"/>
      <c r="E56" s="67"/>
      <c r="F56" s="68"/>
      <c r="G56" s="68"/>
      <c r="H56" s="68"/>
      <c r="I56" s="83"/>
      <c r="J56" s="81"/>
    </row>
    <row r="57" spans="1:10" s="40" customFormat="1" ht="14.25" customHeight="1">
      <c r="A57" s="56"/>
      <c r="B57" s="61" t="s">
        <v>179</v>
      </c>
      <c r="C57" s="65" t="s">
        <v>48</v>
      </c>
      <c r="D57" s="66"/>
      <c r="E57" s="67"/>
      <c r="F57" s="68"/>
      <c r="G57" s="68"/>
      <c r="H57" s="68"/>
      <c r="I57" s="83">
        <f t="shared" ref="I57:I58" si="6">PRODUCT(D57:H57)</f>
        <v>0</v>
      </c>
      <c r="J57" s="81"/>
    </row>
    <row r="58" spans="1:10" s="40" customFormat="1" ht="14.25" customHeight="1">
      <c r="A58" s="56"/>
      <c r="B58" s="61" t="s">
        <v>180</v>
      </c>
      <c r="C58" s="65" t="s">
        <v>48</v>
      </c>
      <c r="D58" s="66"/>
      <c r="E58" s="67"/>
      <c r="F58" s="68"/>
      <c r="G58" s="68"/>
      <c r="H58" s="68"/>
      <c r="I58" s="83">
        <f t="shared" si="6"/>
        <v>0</v>
      </c>
      <c r="J58" s="81"/>
    </row>
    <row r="59" spans="1:10" s="40" customFormat="1" ht="14.25" customHeight="1">
      <c r="A59" s="56"/>
      <c r="B59" s="61"/>
      <c r="C59" s="65"/>
      <c r="D59" s="66"/>
      <c r="E59" s="67"/>
      <c r="F59" s="68"/>
      <c r="G59" s="68"/>
      <c r="H59" s="72" t="s">
        <v>148</v>
      </c>
      <c r="I59" s="82">
        <f>SUM(I57:I58)</f>
        <v>0</v>
      </c>
      <c r="J59" s="79">
        <f>+I59+I59*$J$2</f>
        <v>0</v>
      </c>
    </row>
    <row r="60" spans="1:10" s="40" customFormat="1" ht="14.25" customHeight="1">
      <c r="A60" s="56"/>
      <c r="B60" s="61"/>
      <c r="C60" s="65"/>
      <c r="D60" s="66"/>
      <c r="E60" s="67"/>
      <c r="F60" s="68"/>
      <c r="G60" s="68"/>
      <c r="H60" s="68"/>
      <c r="I60" s="83"/>
      <c r="J60" s="81"/>
    </row>
    <row r="61" spans="1:10" s="40" customFormat="1" ht="14.25" customHeight="1">
      <c r="A61" s="56"/>
      <c r="B61" s="61"/>
      <c r="C61" s="65"/>
      <c r="D61" s="66"/>
      <c r="E61" s="67"/>
      <c r="F61" s="68"/>
      <c r="G61" s="68"/>
      <c r="H61" s="68"/>
      <c r="I61" s="83"/>
      <c r="J61" s="81"/>
    </row>
    <row r="62" spans="1:10" s="40" customFormat="1" ht="14.25" customHeight="1">
      <c r="A62" s="56"/>
      <c r="B62" s="57" t="s">
        <v>181</v>
      </c>
      <c r="C62" s="58"/>
      <c r="D62" s="66"/>
      <c r="E62" s="67"/>
      <c r="F62" s="68"/>
      <c r="G62" s="68"/>
      <c r="H62" s="68"/>
      <c r="I62" s="82"/>
      <c r="J62" s="81"/>
    </row>
    <row r="63" spans="1:10" s="40" customFormat="1" ht="14.25" customHeight="1">
      <c r="A63" s="56"/>
      <c r="B63" s="61"/>
      <c r="C63" s="65" t="s">
        <v>43</v>
      </c>
      <c r="D63" s="66"/>
      <c r="E63" s="67"/>
      <c r="F63" s="68"/>
      <c r="G63" s="68"/>
      <c r="H63" s="68"/>
      <c r="I63" s="83">
        <f t="shared" ref="I63:I76" si="7">PRODUCT(D63:H63)</f>
        <v>0</v>
      </c>
      <c r="J63" s="81"/>
    </row>
    <row r="64" spans="1:10" s="40" customFormat="1" ht="14.25" customHeight="1">
      <c r="A64" s="56"/>
      <c r="B64" s="61"/>
      <c r="C64" s="65" t="s">
        <v>43</v>
      </c>
      <c r="D64" s="66"/>
      <c r="E64" s="67"/>
      <c r="F64" s="68"/>
      <c r="G64" s="68"/>
      <c r="H64" s="68"/>
      <c r="I64" s="83">
        <f t="shared" si="7"/>
        <v>0</v>
      </c>
      <c r="J64" s="81"/>
    </row>
    <row r="65" spans="1:10" s="40" customFormat="1" ht="14.25" customHeight="1">
      <c r="A65" s="56"/>
      <c r="B65" s="61"/>
      <c r="C65" s="65" t="s">
        <v>43</v>
      </c>
      <c r="D65" s="66"/>
      <c r="E65" s="67"/>
      <c r="F65" s="68"/>
      <c r="G65" s="68"/>
      <c r="H65" s="68"/>
      <c r="I65" s="83">
        <f t="shared" si="7"/>
        <v>0</v>
      </c>
      <c r="J65" s="81"/>
    </row>
    <row r="66" spans="1:10" s="40" customFormat="1" ht="14.25" customHeight="1">
      <c r="A66" s="56"/>
      <c r="B66" s="61"/>
      <c r="C66" s="65" t="s">
        <v>43</v>
      </c>
      <c r="D66" s="66"/>
      <c r="E66" s="67"/>
      <c r="F66" s="68"/>
      <c r="G66" s="68"/>
      <c r="H66" s="68"/>
      <c r="I66" s="83">
        <f t="shared" si="7"/>
        <v>0</v>
      </c>
      <c r="J66" s="81"/>
    </row>
    <row r="67" spans="1:10" s="40" customFormat="1" ht="14.25" customHeight="1">
      <c r="A67" s="56"/>
      <c r="B67" s="61"/>
      <c r="C67" s="65" t="s">
        <v>43</v>
      </c>
      <c r="D67" s="66"/>
      <c r="E67" s="67"/>
      <c r="F67" s="68"/>
      <c r="G67" s="68"/>
      <c r="H67" s="68"/>
      <c r="I67" s="83">
        <f t="shared" si="7"/>
        <v>0</v>
      </c>
      <c r="J67" s="81"/>
    </row>
    <row r="68" spans="1:10" s="40" customFormat="1" ht="14.25" customHeight="1">
      <c r="A68" s="56"/>
      <c r="B68" s="61"/>
      <c r="C68" s="65" t="s">
        <v>43</v>
      </c>
      <c r="D68" s="66"/>
      <c r="E68" s="67"/>
      <c r="F68" s="68"/>
      <c r="G68" s="68"/>
      <c r="H68" s="68"/>
      <c r="I68" s="83">
        <f t="shared" si="7"/>
        <v>0</v>
      </c>
      <c r="J68" s="81"/>
    </row>
    <row r="69" spans="1:10" s="40" customFormat="1" ht="14.25" customHeight="1">
      <c r="A69" s="56"/>
      <c r="B69" s="61"/>
      <c r="C69" s="65" t="s">
        <v>43</v>
      </c>
      <c r="D69" s="66"/>
      <c r="E69" s="67"/>
      <c r="F69" s="68"/>
      <c r="G69" s="68"/>
      <c r="H69" s="68"/>
      <c r="I69" s="83">
        <f t="shared" si="7"/>
        <v>0</v>
      </c>
      <c r="J69" s="81"/>
    </row>
    <row r="70" spans="1:10" s="40" customFormat="1" ht="14.25" customHeight="1">
      <c r="A70" s="56"/>
      <c r="B70" s="61"/>
      <c r="C70" s="65" t="s">
        <v>43</v>
      </c>
      <c r="D70" s="66"/>
      <c r="E70" s="67"/>
      <c r="F70" s="68"/>
      <c r="G70" s="68"/>
      <c r="H70" s="68"/>
      <c r="I70" s="83">
        <f t="shared" si="7"/>
        <v>0</v>
      </c>
      <c r="J70" s="81"/>
    </row>
    <row r="71" spans="1:10" s="40" customFormat="1" ht="14.25" customHeight="1">
      <c r="A71" s="56"/>
      <c r="B71" s="61"/>
      <c r="C71" s="65" t="s">
        <v>43</v>
      </c>
      <c r="D71" s="66"/>
      <c r="E71" s="67"/>
      <c r="F71" s="68"/>
      <c r="G71" s="68"/>
      <c r="H71" s="68"/>
      <c r="I71" s="83">
        <f t="shared" si="7"/>
        <v>0</v>
      </c>
      <c r="J71" s="81"/>
    </row>
    <row r="72" spans="1:10" s="40" customFormat="1" ht="14.25" customHeight="1">
      <c r="A72" s="56"/>
      <c r="B72" s="61"/>
      <c r="C72" s="65" t="s">
        <v>43</v>
      </c>
      <c r="D72" s="66"/>
      <c r="E72" s="67"/>
      <c r="F72" s="68"/>
      <c r="G72" s="68"/>
      <c r="H72" s="68"/>
      <c r="I72" s="83">
        <f t="shared" si="7"/>
        <v>0</v>
      </c>
      <c r="J72" s="81"/>
    </row>
    <row r="73" spans="1:10" s="40" customFormat="1" ht="14.25" customHeight="1">
      <c r="A73" s="56"/>
      <c r="B73" s="61"/>
      <c r="C73" s="65" t="s">
        <v>43</v>
      </c>
      <c r="D73" s="66"/>
      <c r="E73" s="67"/>
      <c r="F73" s="68"/>
      <c r="G73" s="68"/>
      <c r="H73" s="68"/>
      <c r="I73" s="83">
        <f t="shared" si="7"/>
        <v>0</v>
      </c>
      <c r="J73" s="81"/>
    </row>
    <row r="74" spans="1:10" s="40" customFormat="1" ht="14.25" customHeight="1">
      <c r="A74" s="56"/>
      <c r="B74" s="61"/>
      <c r="C74" s="65" t="s">
        <v>43</v>
      </c>
      <c r="D74" s="66"/>
      <c r="E74" s="67"/>
      <c r="F74" s="68"/>
      <c r="G74" s="68"/>
      <c r="H74" s="68"/>
      <c r="I74" s="83">
        <f t="shared" si="7"/>
        <v>0</v>
      </c>
      <c r="J74" s="81"/>
    </row>
    <row r="75" spans="1:10" s="40" customFormat="1" ht="14.25" customHeight="1">
      <c r="A75" s="56"/>
      <c r="B75" s="61"/>
      <c r="C75" s="65" t="s">
        <v>43</v>
      </c>
      <c r="D75" s="66"/>
      <c r="E75" s="67"/>
      <c r="F75" s="68"/>
      <c r="G75" s="68"/>
      <c r="H75" s="68"/>
      <c r="I75" s="83">
        <f t="shared" si="7"/>
        <v>0</v>
      </c>
      <c r="J75" s="81"/>
    </row>
    <row r="76" spans="1:10" s="40" customFormat="1" ht="14.25" customHeight="1">
      <c r="A76" s="56"/>
      <c r="B76" s="61"/>
      <c r="C76" s="65" t="s">
        <v>43</v>
      </c>
      <c r="D76" s="66"/>
      <c r="E76" s="67"/>
      <c r="F76" s="68"/>
      <c r="G76" s="68"/>
      <c r="H76" s="68"/>
      <c r="I76" s="83">
        <f t="shared" si="7"/>
        <v>0</v>
      </c>
      <c r="J76" s="81"/>
    </row>
    <row r="77" spans="1:10" s="40" customFormat="1" ht="14.25" customHeight="1">
      <c r="A77" s="56"/>
      <c r="B77" s="61"/>
      <c r="C77" s="65"/>
      <c r="D77" s="66"/>
      <c r="E77" s="67"/>
      <c r="F77" s="68"/>
      <c r="G77" s="68"/>
      <c r="H77" s="72" t="s">
        <v>148</v>
      </c>
      <c r="I77" s="82">
        <f>SUM(I63:I76)</f>
        <v>0</v>
      </c>
      <c r="J77" s="79">
        <f>+I77+I77*$J$2</f>
        <v>0</v>
      </c>
    </row>
    <row r="78" spans="1:10" s="40" customFormat="1" ht="14.25" customHeight="1">
      <c r="A78" s="56"/>
      <c r="B78" s="61"/>
      <c r="C78" s="65"/>
      <c r="D78" s="66"/>
      <c r="E78" s="67"/>
      <c r="F78" s="68"/>
      <c r="G78" s="68"/>
      <c r="H78" s="68"/>
      <c r="I78" s="82"/>
      <c r="J78" s="81"/>
    </row>
    <row r="79" spans="1:10" s="40" customFormat="1" ht="14.25" customHeight="1">
      <c r="A79" s="56">
        <v>5</v>
      </c>
      <c r="B79" s="57" t="s">
        <v>188</v>
      </c>
      <c r="C79" s="65"/>
      <c r="D79" s="66"/>
      <c r="E79" s="67"/>
      <c r="F79" s="68"/>
      <c r="G79" s="68"/>
      <c r="H79" s="68"/>
      <c r="I79" s="83">
        <f>F79*E79</f>
        <v>0</v>
      </c>
      <c r="J79" s="81"/>
    </row>
    <row r="80" spans="1:10" s="40" customFormat="1" ht="14.25" customHeight="1">
      <c r="A80" s="56"/>
      <c r="B80" s="61"/>
      <c r="C80" s="65"/>
      <c r="D80" s="66"/>
      <c r="E80" s="67"/>
      <c r="F80" s="68"/>
      <c r="G80" s="68"/>
      <c r="H80" s="68"/>
      <c r="I80" s="83"/>
      <c r="J80" s="81"/>
    </row>
    <row r="81" spans="1:10" s="40" customFormat="1" ht="14.25" customHeight="1">
      <c r="A81" s="56"/>
      <c r="B81" s="61" t="s">
        <v>189</v>
      </c>
      <c r="C81" s="65" t="s">
        <v>153</v>
      </c>
      <c r="D81" s="66">
        <v>1</v>
      </c>
      <c r="E81" s="67">
        <f>$I$6</f>
        <v>684.1</v>
      </c>
      <c r="F81" s="68"/>
      <c r="G81" s="68">
        <v>6.5000000000000002E-2</v>
      </c>
      <c r="H81" s="68"/>
      <c r="I81" s="83">
        <f t="shared" ref="I81" si="8">PRODUCT(D81:H81)</f>
        <v>44.466500000000003</v>
      </c>
      <c r="J81" s="81"/>
    </row>
    <row r="82" spans="1:10" s="40" customFormat="1" ht="14.25" customHeight="1">
      <c r="A82" s="56"/>
      <c r="B82" s="61"/>
      <c r="C82" s="65"/>
      <c r="D82" s="66"/>
      <c r="E82" s="67"/>
      <c r="F82" s="68"/>
      <c r="G82" s="68"/>
      <c r="H82" s="72" t="s">
        <v>148</v>
      </c>
      <c r="I82" s="82">
        <f>SUM(I81)</f>
        <v>44.466500000000003</v>
      </c>
      <c r="J82" s="79">
        <f>+I82+I82*$J$2</f>
        <v>48.913150000000002</v>
      </c>
    </row>
    <row r="83" spans="1:10" s="40" customFormat="1" ht="14.25" customHeight="1">
      <c r="A83" s="56"/>
      <c r="B83" s="61"/>
      <c r="C83" s="65"/>
      <c r="D83" s="66"/>
      <c r="E83" s="67"/>
      <c r="F83" s="68"/>
      <c r="G83" s="68"/>
      <c r="H83" s="68"/>
      <c r="I83" s="83"/>
      <c r="J83" s="81"/>
    </row>
    <row r="84" spans="1:10" s="40" customFormat="1" ht="14.25" customHeight="1">
      <c r="A84" s="56" t="s">
        <v>190</v>
      </c>
      <c r="B84" s="57" t="s">
        <v>191</v>
      </c>
      <c r="C84" s="58"/>
      <c r="D84" s="66"/>
      <c r="E84" s="67"/>
      <c r="F84" s="68"/>
      <c r="G84" s="68"/>
      <c r="H84" s="68"/>
      <c r="I84" s="83"/>
      <c r="J84" s="81"/>
    </row>
    <row r="85" spans="1:10" s="40" customFormat="1" ht="14.25" customHeight="1">
      <c r="A85" s="56"/>
      <c r="B85" s="57" t="s">
        <v>192</v>
      </c>
      <c r="C85" s="58"/>
      <c r="D85" s="66"/>
      <c r="E85" s="67"/>
      <c r="F85" s="68"/>
      <c r="G85" s="68"/>
      <c r="H85" s="68"/>
      <c r="I85" s="83"/>
      <c r="J85" s="81"/>
    </row>
    <row r="86" spans="1:10" s="40" customFormat="1" ht="14.25" customHeight="1">
      <c r="A86" s="56"/>
      <c r="B86" s="57" t="s">
        <v>193</v>
      </c>
      <c r="C86" s="58"/>
      <c r="D86" s="71"/>
      <c r="E86" s="71"/>
      <c r="F86" s="71"/>
      <c r="G86" s="71"/>
      <c r="H86" s="71"/>
      <c r="I86" s="92"/>
      <c r="J86" s="81"/>
    </row>
    <row r="87" spans="1:10" s="40" customFormat="1" ht="14.25" customHeight="1">
      <c r="A87" s="56"/>
      <c r="B87" s="61"/>
      <c r="C87" s="65" t="s">
        <v>43</v>
      </c>
      <c r="D87" s="66"/>
      <c r="E87" s="67"/>
      <c r="F87" s="68"/>
      <c r="G87" s="68"/>
      <c r="H87" s="68"/>
      <c r="I87" s="83">
        <f t="shared" ref="I87:I90" si="9">PRODUCT(D87:H87)</f>
        <v>0</v>
      </c>
      <c r="J87" s="81"/>
    </row>
    <row r="88" spans="1:10" s="40" customFormat="1" ht="14.25" customHeight="1">
      <c r="A88" s="56"/>
      <c r="B88" s="61"/>
      <c r="C88" s="65" t="s">
        <v>43</v>
      </c>
      <c r="D88" s="66"/>
      <c r="E88" s="67"/>
      <c r="F88" s="68"/>
      <c r="G88" s="68"/>
      <c r="H88" s="68"/>
      <c r="I88" s="83">
        <f t="shared" si="9"/>
        <v>0</v>
      </c>
      <c r="J88" s="81"/>
    </row>
    <row r="89" spans="1:10" s="40" customFormat="1" ht="14.25" customHeight="1">
      <c r="A89" s="56"/>
      <c r="B89" s="61"/>
      <c r="C89" s="65" t="s">
        <v>43</v>
      </c>
      <c r="D89" s="66"/>
      <c r="E89" s="67"/>
      <c r="F89" s="68"/>
      <c r="G89" s="68"/>
      <c r="H89" s="68"/>
      <c r="I89" s="83">
        <f t="shared" si="9"/>
        <v>0</v>
      </c>
      <c r="J89" s="81"/>
    </row>
    <row r="90" spans="1:10" s="40" customFormat="1" ht="14.25" customHeight="1">
      <c r="A90" s="56"/>
      <c r="B90" s="61" t="s">
        <v>194</v>
      </c>
      <c r="C90" s="65" t="s">
        <v>43</v>
      </c>
      <c r="D90" s="66"/>
      <c r="E90" s="67"/>
      <c r="F90" s="68"/>
      <c r="G90" s="68"/>
      <c r="H90" s="68"/>
      <c r="I90" s="83">
        <f t="shared" si="9"/>
        <v>0</v>
      </c>
      <c r="J90" s="81"/>
    </row>
    <row r="91" spans="1:10" s="40" customFormat="1" ht="14.25" customHeight="1">
      <c r="A91" s="56"/>
      <c r="B91" s="61"/>
      <c r="C91" s="65"/>
      <c r="D91" s="66"/>
      <c r="E91" s="67"/>
      <c r="F91" s="68"/>
      <c r="G91" s="68"/>
      <c r="H91" s="72" t="s">
        <v>148</v>
      </c>
      <c r="I91" s="82">
        <f>SUM(I87:I90)</f>
        <v>0</v>
      </c>
      <c r="J91" s="79">
        <f>+I91+I91*$J$2</f>
        <v>0</v>
      </c>
    </row>
    <row r="92" spans="1:10" s="40" customFormat="1" ht="14.25" customHeight="1">
      <c r="A92" s="56"/>
      <c r="B92" s="85"/>
      <c r="C92" s="56"/>
      <c r="D92" s="66"/>
      <c r="E92" s="67"/>
      <c r="F92" s="68"/>
      <c r="G92" s="68"/>
      <c r="H92" s="68"/>
      <c r="I92" s="83"/>
      <c r="J92" s="81"/>
    </row>
    <row r="93" spans="1:10" s="40" customFormat="1" ht="14.25" customHeight="1">
      <c r="A93" s="56">
        <v>6</v>
      </c>
      <c r="B93" s="57" t="s">
        <v>195</v>
      </c>
      <c r="C93" s="58"/>
      <c r="D93" s="66"/>
      <c r="E93" s="86"/>
      <c r="F93" s="87"/>
      <c r="G93" s="87"/>
      <c r="H93" s="87"/>
      <c r="I93" s="83"/>
      <c r="J93" s="81"/>
    </row>
    <row r="94" spans="1:10" s="40" customFormat="1" ht="14.25" customHeight="1">
      <c r="A94" s="56"/>
      <c r="B94" s="88" t="s">
        <v>196</v>
      </c>
      <c r="C94" s="58"/>
      <c r="D94" s="66"/>
      <c r="E94" s="86"/>
      <c r="F94" s="87"/>
      <c r="G94" s="87"/>
      <c r="H94" s="87"/>
      <c r="I94" s="83"/>
      <c r="J94" s="81"/>
    </row>
    <row r="95" spans="1:10" s="40" customFormat="1" ht="14.25" customHeight="1">
      <c r="A95" s="56"/>
      <c r="B95" s="71"/>
      <c r="C95" s="65" t="s">
        <v>43</v>
      </c>
      <c r="D95" s="66"/>
      <c r="E95" s="70"/>
      <c r="F95" s="68"/>
      <c r="G95" s="68"/>
      <c r="H95" s="68"/>
      <c r="I95" s="83">
        <f>PRODUCT(D95:H95)</f>
        <v>0</v>
      </c>
      <c r="J95" s="81"/>
    </row>
    <row r="96" spans="1:10" s="40" customFormat="1" ht="14.25" customHeight="1">
      <c r="A96" s="56"/>
      <c r="B96" s="71"/>
      <c r="C96" s="65" t="s">
        <v>43</v>
      </c>
      <c r="D96" s="66"/>
      <c r="E96" s="70"/>
      <c r="F96" s="68"/>
      <c r="G96" s="68"/>
      <c r="H96" s="68"/>
      <c r="I96" s="83">
        <f t="shared" ref="I96:I112" si="10">PRODUCT(D96:H96)</f>
        <v>0</v>
      </c>
      <c r="J96" s="81"/>
    </row>
    <row r="97" spans="1:10" s="40" customFormat="1" ht="14.25" customHeight="1">
      <c r="A97" s="56"/>
      <c r="B97" s="71"/>
      <c r="C97" s="65" t="s">
        <v>43</v>
      </c>
      <c r="D97" s="66"/>
      <c r="E97" s="70"/>
      <c r="F97" s="68"/>
      <c r="G97" s="68"/>
      <c r="H97" s="68"/>
      <c r="I97" s="83">
        <f t="shared" si="10"/>
        <v>0</v>
      </c>
      <c r="J97" s="81"/>
    </row>
    <row r="98" spans="1:10" s="40" customFormat="1" ht="14.25" customHeight="1">
      <c r="A98" s="56"/>
      <c r="B98" s="71"/>
      <c r="C98" s="65" t="s">
        <v>43</v>
      </c>
      <c r="D98" s="66"/>
      <c r="E98" s="70"/>
      <c r="F98" s="68"/>
      <c r="G98" s="68"/>
      <c r="H98" s="68"/>
      <c r="I98" s="83">
        <f t="shared" si="10"/>
        <v>0</v>
      </c>
      <c r="J98" s="81"/>
    </row>
    <row r="99" spans="1:10" s="40" customFormat="1" ht="14.25" customHeight="1">
      <c r="A99" s="56"/>
      <c r="B99" s="71"/>
      <c r="C99" s="65" t="s">
        <v>43</v>
      </c>
      <c r="D99" s="66"/>
      <c r="E99" s="70"/>
      <c r="F99" s="68"/>
      <c r="G99" s="68"/>
      <c r="H99" s="68"/>
      <c r="I99" s="83">
        <f t="shared" si="10"/>
        <v>0</v>
      </c>
      <c r="J99" s="81"/>
    </row>
    <row r="100" spans="1:10" s="40" customFormat="1" ht="14.25" customHeight="1">
      <c r="A100" s="56"/>
      <c r="B100" s="71"/>
      <c r="C100" s="65" t="s">
        <v>43</v>
      </c>
      <c r="D100" s="66"/>
      <c r="E100" s="70"/>
      <c r="F100" s="68"/>
      <c r="G100" s="68"/>
      <c r="H100" s="68"/>
      <c r="I100" s="83">
        <f t="shared" si="10"/>
        <v>0</v>
      </c>
      <c r="J100" s="81"/>
    </row>
    <row r="101" spans="1:10" s="40" customFormat="1" ht="14.25" customHeight="1">
      <c r="A101" s="56"/>
      <c r="B101" s="71"/>
      <c r="C101" s="65" t="s">
        <v>43</v>
      </c>
      <c r="D101" s="66"/>
      <c r="E101" s="70"/>
      <c r="F101" s="68"/>
      <c r="G101" s="68"/>
      <c r="H101" s="68"/>
      <c r="I101" s="83">
        <f t="shared" si="10"/>
        <v>0</v>
      </c>
      <c r="J101" s="81"/>
    </row>
    <row r="102" spans="1:10" s="40" customFormat="1" ht="14.25" customHeight="1">
      <c r="A102" s="56"/>
      <c r="B102" s="69" t="s">
        <v>160</v>
      </c>
      <c r="C102" s="65"/>
      <c r="D102" s="66"/>
      <c r="E102" s="70"/>
      <c r="F102" s="68"/>
      <c r="G102" s="68"/>
      <c r="H102" s="68"/>
      <c r="I102" s="83">
        <f t="shared" si="10"/>
        <v>0</v>
      </c>
      <c r="J102" s="81"/>
    </row>
    <row r="103" spans="1:10" s="40" customFormat="1" ht="14.25" customHeight="1">
      <c r="A103" s="56"/>
      <c r="B103" s="71" t="s">
        <v>310</v>
      </c>
      <c r="C103" s="65" t="s">
        <v>43</v>
      </c>
      <c r="D103" s="66">
        <v>1</v>
      </c>
      <c r="E103" s="70">
        <f>+I24</f>
        <v>30.520799999999994</v>
      </c>
      <c r="F103" s="68"/>
      <c r="G103" s="68"/>
      <c r="H103" s="68">
        <v>2</v>
      </c>
      <c r="I103" s="83">
        <f t="shared" si="10"/>
        <v>61.041599999999988</v>
      </c>
      <c r="J103" s="81"/>
    </row>
    <row r="104" spans="1:10" s="40" customFormat="1" ht="14.25" customHeight="1">
      <c r="A104" s="56"/>
      <c r="B104" s="71"/>
      <c r="C104" s="65" t="s">
        <v>43</v>
      </c>
      <c r="D104" s="66"/>
      <c r="E104" s="70"/>
      <c r="F104" s="68"/>
      <c r="G104" s="68"/>
      <c r="H104" s="68"/>
      <c r="I104" s="83">
        <f t="shared" si="10"/>
        <v>0</v>
      </c>
      <c r="J104" s="81"/>
    </row>
    <row r="105" spans="1:10" s="40" customFormat="1" ht="14.25" customHeight="1">
      <c r="A105" s="56"/>
      <c r="B105" s="71"/>
      <c r="C105" s="65" t="s">
        <v>43</v>
      </c>
      <c r="D105" s="66"/>
      <c r="E105" s="70"/>
      <c r="F105" s="68"/>
      <c r="G105" s="68"/>
      <c r="H105" s="68"/>
      <c r="I105" s="83">
        <f t="shared" si="10"/>
        <v>0</v>
      </c>
      <c r="J105" s="81"/>
    </row>
    <row r="106" spans="1:10" s="40" customFormat="1" ht="14.25" customHeight="1">
      <c r="A106" s="56"/>
      <c r="B106" s="71"/>
      <c r="C106" s="65" t="s">
        <v>43</v>
      </c>
      <c r="D106" s="66"/>
      <c r="E106" s="70"/>
      <c r="F106" s="68"/>
      <c r="G106" s="68"/>
      <c r="H106" s="68"/>
      <c r="I106" s="83">
        <f t="shared" si="10"/>
        <v>0</v>
      </c>
      <c r="J106" s="81"/>
    </row>
    <row r="107" spans="1:10" s="40" customFormat="1" ht="14.25" customHeight="1">
      <c r="A107" s="56"/>
      <c r="B107" s="69"/>
      <c r="C107" s="65" t="s">
        <v>43</v>
      </c>
      <c r="D107" s="66"/>
      <c r="E107" s="70"/>
      <c r="F107" s="68"/>
      <c r="G107" s="68"/>
      <c r="H107" s="68"/>
      <c r="I107" s="83">
        <f t="shared" si="10"/>
        <v>0</v>
      </c>
      <c r="J107" s="81"/>
    </row>
    <row r="108" spans="1:10" s="40" customFormat="1" ht="14.25" customHeight="1">
      <c r="A108" s="56"/>
      <c r="B108" s="71"/>
      <c r="C108" s="65" t="s">
        <v>43</v>
      </c>
      <c r="D108" s="66"/>
      <c r="E108" s="70"/>
      <c r="F108" s="68"/>
      <c r="G108" s="68"/>
      <c r="H108" s="68"/>
      <c r="I108" s="83">
        <f t="shared" si="10"/>
        <v>0</v>
      </c>
      <c r="J108" s="81"/>
    </row>
    <row r="109" spans="1:10" s="40" customFormat="1" ht="14.25" customHeight="1">
      <c r="A109" s="56"/>
      <c r="B109" s="88" t="s">
        <v>197</v>
      </c>
      <c r="C109" s="65"/>
      <c r="D109" s="66"/>
      <c r="E109" s="67"/>
      <c r="F109" s="68"/>
      <c r="G109" s="68"/>
      <c r="H109" s="68"/>
      <c r="I109" s="83">
        <f t="shared" si="10"/>
        <v>0</v>
      </c>
      <c r="J109" s="81"/>
    </row>
    <row r="110" spans="1:10" s="40" customFormat="1" ht="14.25" customHeight="1">
      <c r="A110" s="56"/>
      <c r="B110" s="61" t="s">
        <v>313</v>
      </c>
      <c r="C110" s="65" t="s">
        <v>43</v>
      </c>
      <c r="D110" s="66">
        <v>1</v>
      </c>
      <c r="E110" s="67">
        <f>13+18</f>
        <v>31</v>
      </c>
      <c r="F110" s="68"/>
      <c r="G110" s="68">
        <v>4</v>
      </c>
      <c r="H110" s="68">
        <v>1</v>
      </c>
      <c r="I110" s="83">
        <f t="shared" si="10"/>
        <v>124</v>
      </c>
      <c r="J110" s="81"/>
    </row>
    <row r="111" spans="1:10" s="40" customFormat="1" ht="14.25" customHeight="1">
      <c r="A111" s="56"/>
      <c r="B111" s="61" t="s">
        <v>314</v>
      </c>
      <c r="C111" s="65" t="s">
        <v>43</v>
      </c>
      <c r="D111" s="66">
        <v>1</v>
      </c>
      <c r="E111" s="67">
        <v>9.6999999999999993</v>
      </c>
      <c r="F111" s="68"/>
      <c r="G111" s="68">
        <v>4</v>
      </c>
      <c r="H111" s="68">
        <v>1</v>
      </c>
      <c r="I111" s="83">
        <f t="shared" si="10"/>
        <v>38.799999999999997</v>
      </c>
      <c r="J111" s="81"/>
    </row>
    <row r="112" spans="1:10" s="40" customFormat="1" ht="14.25" customHeight="1">
      <c r="A112" s="56"/>
      <c r="B112" s="61" t="s">
        <v>315</v>
      </c>
      <c r="C112" s="65" t="s">
        <v>43</v>
      </c>
      <c r="D112" s="66">
        <v>-2</v>
      </c>
      <c r="E112" s="67">
        <v>1.8</v>
      </c>
      <c r="F112" s="68"/>
      <c r="G112" s="68">
        <v>2.4</v>
      </c>
      <c r="H112" s="68">
        <v>1</v>
      </c>
      <c r="I112" s="83">
        <f t="shared" si="10"/>
        <v>-8.64</v>
      </c>
      <c r="J112" s="81"/>
    </row>
    <row r="113" spans="1:10" s="40" customFormat="1" ht="14.25" customHeight="1">
      <c r="A113" s="56"/>
      <c r="B113" s="61"/>
      <c r="C113" s="65"/>
      <c r="D113" s="66"/>
      <c r="E113" s="86"/>
      <c r="F113" s="87"/>
      <c r="G113" s="87"/>
      <c r="H113" s="72" t="s">
        <v>148</v>
      </c>
      <c r="I113" s="82">
        <f>SUM(I95:I112)</f>
        <v>215.20159999999998</v>
      </c>
      <c r="J113" s="79">
        <f>+I113+I113*$J$2</f>
        <v>236.72175999999999</v>
      </c>
    </row>
    <row r="114" spans="1:10" s="40" customFormat="1" ht="14.25" customHeight="1">
      <c r="A114" s="56"/>
      <c r="B114" s="61"/>
      <c r="C114" s="65"/>
      <c r="D114" s="66"/>
      <c r="E114" s="86"/>
      <c r="F114" s="87"/>
      <c r="G114" s="87"/>
      <c r="H114" s="72"/>
      <c r="I114" s="82"/>
      <c r="J114" s="79"/>
    </row>
    <row r="115" spans="1:10" s="40" customFormat="1" ht="14.25" customHeight="1">
      <c r="A115" s="56">
        <v>7</v>
      </c>
      <c r="B115" s="57" t="s">
        <v>316</v>
      </c>
      <c r="C115" s="58"/>
      <c r="D115" s="66"/>
      <c r="E115" s="67"/>
      <c r="F115" s="68"/>
      <c r="G115" s="68"/>
      <c r="H115" s="68"/>
      <c r="I115" s="83"/>
      <c r="J115" s="81"/>
    </row>
    <row r="116" spans="1:10" s="40" customFormat="1" ht="14.25" customHeight="1">
      <c r="A116" s="56"/>
      <c r="B116" s="57" t="s">
        <v>317</v>
      </c>
      <c r="C116" s="58"/>
      <c r="D116" s="66"/>
      <c r="E116" s="67"/>
      <c r="F116" s="68"/>
      <c r="G116" s="68"/>
      <c r="H116" s="68"/>
      <c r="I116" s="83"/>
      <c r="J116" s="81"/>
    </row>
    <row r="117" spans="1:10" s="40" customFormat="1" ht="14.25" customHeight="1">
      <c r="A117" s="56"/>
      <c r="B117" s="57" t="s">
        <v>318</v>
      </c>
      <c r="C117" s="58"/>
      <c r="D117" s="71"/>
      <c r="E117" s="71"/>
      <c r="F117" s="71"/>
      <c r="G117" s="71"/>
      <c r="H117" s="71"/>
      <c r="I117" s="92"/>
      <c r="J117" s="81"/>
    </row>
    <row r="118" spans="1:10" s="40" customFormat="1" ht="14.25" customHeight="1">
      <c r="A118" s="56"/>
      <c r="B118" s="61" t="s">
        <v>319</v>
      </c>
      <c r="C118" s="65" t="s">
        <v>43</v>
      </c>
      <c r="D118" s="66">
        <v>1</v>
      </c>
      <c r="E118" s="89">
        <f>+I327</f>
        <v>0</v>
      </c>
      <c r="F118" s="68"/>
      <c r="G118" s="68"/>
      <c r="H118" s="68"/>
      <c r="I118" s="83">
        <f t="shared" ref="I118:I121" si="11">PRODUCT(D118:H118)</f>
        <v>0</v>
      </c>
      <c r="J118" s="81"/>
    </row>
    <row r="119" spans="1:10" s="40" customFormat="1" ht="14.25" customHeight="1">
      <c r="A119" s="56"/>
      <c r="B119" s="61"/>
      <c r="C119" s="65" t="s">
        <v>43</v>
      </c>
      <c r="D119" s="66"/>
      <c r="E119" s="67"/>
      <c r="F119" s="68"/>
      <c r="G119" s="68"/>
      <c r="H119" s="68"/>
      <c r="I119" s="83">
        <f t="shared" si="11"/>
        <v>0</v>
      </c>
      <c r="J119" s="81"/>
    </row>
    <row r="120" spans="1:10" s="40" customFormat="1" ht="14.25" customHeight="1">
      <c r="A120" s="56"/>
      <c r="B120" s="61"/>
      <c r="C120" s="65" t="s">
        <v>43</v>
      </c>
      <c r="D120" s="66"/>
      <c r="E120" s="67"/>
      <c r="F120" s="68"/>
      <c r="G120" s="68"/>
      <c r="H120" s="68"/>
      <c r="I120" s="83">
        <f t="shared" si="11"/>
        <v>0</v>
      </c>
      <c r="J120" s="81"/>
    </row>
    <row r="121" spans="1:10" s="40" customFormat="1" ht="14.25" customHeight="1">
      <c r="A121" s="56"/>
      <c r="B121" s="61" t="s">
        <v>194</v>
      </c>
      <c r="C121" s="65" t="s">
        <v>43</v>
      </c>
      <c r="D121" s="66"/>
      <c r="E121" s="67"/>
      <c r="F121" s="68"/>
      <c r="G121" s="68"/>
      <c r="H121" s="68"/>
      <c r="I121" s="83">
        <f t="shared" si="11"/>
        <v>0</v>
      </c>
      <c r="J121" s="81"/>
    </row>
    <row r="122" spans="1:10" s="40" customFormat="1" ht="14.25" customHeight="1">
      <c r="A122" s="56"/>
      <c r="B122" s="61"/>
      <c r="C122" s="65"/>
      <c r="D122" s="66"/>
      <c r="E122" s="67"/>
      <c r="F122" s="68"/>
      <c r="G122" s="68"/>
      <c r="H122" s="72" t="s">
        <v>148</v>
      </c>
      <c r="I122" s="82">
        <f>SUM(I118:I121)</f>
        <v>0</v>
      </c>
      <c r="J122" s="79">
        <f>+I122+I122*$J$2</f>
        <v>0</v>
      </c>
    </row>
    <row r="123" spans="1:10" s="40" customFormat="1" ht="14.25" customHeight="1">
      <c r="A123" s="56"/>
      <c r="B123" s="85"/>
      <c r="C123" s="56"/>
      <c r="D123" s="66"/>
      <c r="E123" s="67"/>
      <c r="F123" s="68"/>
      <c r="G123" s="68"/>
      <c r="H123" s="68"/>
      <c r="I123" s="83"/>
      <c r="J123" s="81"/>
    </row>
    <row r="124" spans="1:10" s="40" customFormat="1" ht="14.25" customHeight="1">
      <c r="A124" s="56"/>
      <c r="B124" s="61"/>
      <c r="C124" s="65"/>
      <c r="D124" s="66"/>
      <c r="E124" s="86"/>
      <c r="F124" s="87"/>
      <c r="G124" s="87"/>
      <c r="H124" s="87"/>
      <c r="I124" s="82"/>
      <c r="J124" s="81"/>
    </row>
    <row r="125" spans="1:10" s="40" customFormat="1" ht="14.25" customHeight="1">
      <c r="A125" s="2">
        <v>8</v>
      </c>
      <c r="B125" s="57" t="s">
        <v>199</v>
      </c>
      <c r="C125" s="2" t="s">
        <v>43</v>
      </c>
      <c r="D125" s="90"/>
      <c r="E125" s="4"/>
      <c r="F125" s="90"/>
      <c r="G125" s="87"/>
      <c r="H125" s="87"/>
      <c r="I125" s="82"/>
      <c r="J125" s="81"/>
    </row>
    <row r="126" spans="1:10" s="40" customFormat="1" ht="14.25" customHeight="1">
      <c r="A126" s="2"/>
      <c r="B126" s="91" t="s">
        <v>200</v>
      </c>
      <c r="C126" s="2"/>
      <c r="D126" s="90"/>
      <c r="E126" s="4"/>
      <c r="F126" s="90"/>
      <c r="G126" s="87"/>
      <c r="H126" s="87"/>
      <c r="I126" s="82"/>
      <c r="J126" s="81"/>
    </row>
    <row r="127" spans="1:10" s="40" customFormat="1" ht="14.25" customHeight="1">
      <c r="A127" s="2"/>
      <c r="B127" s="61" t="s">
        <v>320</v>
      </c>
      <c r="C127" s="65" t="s">
        <v>43</v>
      </c>
      <c r="D127" s="66">
        <v>1</v>
      </c>
      <c r="E127" s="67">
        <v>22</v>
      </c>
      <c r="F127" s="68"/>
      <c r="G127" s="68">
        <v>4</v>
      </c>
      <c r="H127" s="68"/>
      <c r="I127" s="83">
        <f t="shared" ref="I127:I129" si="12">PRODUCT(D127:H127)</f>
        <v>88</v>
      </c>
      <c r="J127" s="81"/>
    </row>
    <row r="128" spans="1:10" s="40" customFormat="1" ht="14.25" customHeight="1">
      <c r="A128" s="2"/>
      <c r="B128" s="61" t="s">
        <v>321</v>
      </c>
      <c r="C128" s="65" t="s">
        <v>43</v>
      </c>
      <c r="D128" s="66">
        <v>1</v>
      </c>
      <c r="E128" s="67">
        <f>12.4+1.93+3.62</f>
        <v>17.95</v>
      </c>
      <c r="F128" s="68"/>
      <c r="G128" s="68">
        <v>4</v>
      </c>
      <c r="H128" s="68"/>
      <c r="I128" s="83">
        <f t="shared" si="12"/>
        <v>71.8</v>
      </c>
      <c r="J128" s="81"/>
    </row>
    <row r="129" spans="1:10" s="40" customFormat="1" ht="14.25" customHeight="1">
      <c r="A129" s="2"/>
      <c r="B129" s="61" t="s">
        <v>322</v>
      </c>
      <c r="C129" s="65" t="s">
        <v>43</v>
      </c>
      <c r="D129" s="66">
        <v>-1</v>
      </c>
      <c r="E129" s="67">
        <v>1.35</v>
      </c>
      <c r="F129" s="68"/>
      <c r="G129" s="68">
        <v>2.4</v>
      </c>
      <c r="H129" s="68"/>
      <c r="I129" s="83">
        <f t="shared" si="12"/>
        <v>-3.24</v>
      </c>
      <c r="J129" s="81"/>
    </row>
    <row r="130" spans="1:10" s="40" customFormat="1" ht="14.25" customHeight="1">
      <c r="A130" s="2"/>
      <c r="B130" s="3" t="s">
        <v>323</v>
      </c>
      <c r="C130" s="2" t="s">
        <v>43</v>
      </c>
      <c r="D130" s="66">
        <v>1</v>
      </c>
      <c r="E130" s="4">
        <f>4.5+3.6</f>
        <v>8.1</v>
      </c>
      <c r="F130" s="90"/>
      <c r="G130" s="87">
        <v>4</v>
      </c>
      <c r="H130" s="87"/>
      <c r="I130" s="83">
        <f t="shared" ref="I130:I137" si="13">PRODUCT(D130:H130)</f>
        <v>32.4</v>
      </c>
      <c r="J130" s="81"/>
    </row>
    <row r="131" spans="1:10" s="40" customFormat="1" ht="14.25" customHeight="1">
      <c r="A131" s="56"/>
      <c r="B131" s="61" t="s">
        <v>324</v>
      </c>
      <c r="C131" s="65" t="s">
        <v>43</v>
      </c>
      <c r="D131" s="66">
        <v>1</v>
      </c>
      <c r="E131" s="4">
        <v>9.2899999999999991</v>
      </c>
      <c r="F131" s="87"/>
      <c r="G131" s="87">
        <v>4</v>
      </c>
      <c r="H131" s="87"/>
      <c r="I131" s="83">
        <f t="shared" si="13"/>
        <v>37.159999999999997</v>
      </c>
      <c r="J131" s="81"/>
    </row>
    <row r="132" spans="1:10" s="40" customFormat="1" ht="14.25" customHeight="1">
      <c r="A132" s="56"/>
      <c r="B132" s="61" t="s">
        <v>325</v>
      </c>
      <c r="C132" s="65" t="s">
        <v>43</v>
      </c>
      <c r="D132" s="66">
        <v>2</v>
      </c>
      <c r="E132" s="4">
        <v>5</v>
      </c>
      <c r="F132" s="87"/>
      <c r="G132" s="87">
        <v>4</v>
      </c>
      <c r="H132" s="87"/>
      <c r="I132" s="83">
        <f t="shared" si="13"/>
        <v>40</v>
      </c>
      <c r="J132" s="81"/>
    </row>
    <row r="133" spans="1:10" s="40" customFormat="1" ht="14.25" customHeight="1">
      <c r="A133" s="56"/>
      <c r="B133" s="61"/>
      <c r="C133" s="65" t="s">
        <v>43</v>
      </c>
      <c r="D133" s="66">
        <v>2</v>
      </c>
      <c r="E133" s="4">
        <v>0.92800000000000005</v>
      </c>
      <c r="F133" s="87"/>
      <c r="G133" s="87">
        <v>4</v>
      </c>
      <c r="H133" s="87"/>
      <c r="I133" s="83">
        <f t="shared" ref="I133:I135" si="14">PRODUCT(D133:H133)</f>
        <v>7.4240000000000004</v>
      </c>
      <c r="J133" s="81"/>
    </row>
    <row r="134" spans="1:10" s="40" customFormat="1" ht="14.25" customHeight="1">
      <c r="A134" s="56"/>
      <c r="B134" s="61" t="s">
        <v>326</v>
      </c>
      <c r="C134" s="65" t="s">
        <v>43</v>
      </c>
      <c r="D134" s="66">
        <v>-1</v>
      </c>
      <c r="E134" s="4">
        <v>2.1</v>
      </c>
      <c r="F134" s="87"/>
      <c r="G134" s="87">
        <v>1.55</v>
      </c>
      <c r="H134" s="87"/>
      <c r="I134" s="83">
        <f t="shared" si="14"/>
        <v>-3.2550000000000003</v>
      </c>
      <c r="J134" s="81"/>
    </row>
    <row r="135" spans="1:10" s="40" customFormat="1" ht="14.25" customHeight="1">
      <c r="A135" s="56"/>
      <c r="B135" s="61" t="s">
        <v>322</v>
      </c>
      <c r="C135" s="65" t="s">
        <v>43</v>
      </c>
      <c r="D135" s="66">
        <v>-3</v>
      </c>
      <c r="E135" s="4">
        <v>1</v>
      </c>
      <c r="F135" s="87"/>
      <c r="G135" s="87">
        <v>2.4</v>
      </c>
      <c r="H135" s="87"/>
      <c r="I135" s="83">
        <f t="shared" si="14"/>
        <v>-7.1999999999999993</v>
      </c>
      <c r="J135" s="81"/>
    </row>
    <row r="136" spans="1:10" s="40" customFormat="1" ht="14.25" customHeight="1">
      <c r="A136" s="56"/>
      <c r="B136" s="61" t="s">
        <v>327</v>
      </c>
      <c r="C136" s="65" t="s">
        <v>43</v>
      </c>
      <c r="D136" s="66">
        <v>-2</v>
      </c>
      <c r="E136" s="4">
        <v>1.5</v>
      </c>
      <c r="F136" s="87"/>
      <c r="G136" s="87">
        <v>2.4</v>
      </c>
      <c r="H136" s="87"/>
      <c r="I136" s="83">
        <f t="shared" ref="I136" si="15">PRODUCT(D136:H136)</f>
        <v>-7.1999999999999993</v>
      </c>
      <c r="J136" s="81"/>
    </row>
    <row r="137" spans="1:10" s="40" customFormat="1" ht="14.25" customHeight="1">
      <c r="A137" s="56"/>
      <c r="B137" s="61"/>
      <c r="C137" s="65" t="s">
        <v>43</v>
      </c>
      <c r="D137" s="66"/>
      <c r="E137" s="4"/>
      <c r="F137" s="87"/>
      <c r="G137" s="87"/>
      <c r="H137" s="87"/>
      <c r="I137" s="83">
        <f t="shared" si="13"/>
        <v>0</v>
      </c>
      <c r="J137" s="81"/>
    </row>
    <row r="138" spans="1:10" s="40" customFormat="1" ht="14.25" customHeight="1">
      <c r="A138" s="56"/>
      <c r="B138" s="61"/>
      <c r="C138" s="65"/>
      <c r="D138" s="66"/>
      <c r="E138" s="86"/>
      <c r="F138" s="87"/>
      <c r="G138" s="87"/>
      <c r="H138" s="72" t="s">
        <v>148</v>
      </c>
      <c r="I138" s="82">
        <f>SUM(I127:I137)</f>
        <v>255.88900000000001</v>
      </c>
      <c r="J138" s="79">
        <f>+I138+I138*$J$2</f>
        <v>281.47790000000003</v>
      </c>
    </row>
    <row r="139" spans="1:10" s="40" customFormat="1" ht="14.25" customHeight="1">
      <c r="A139" s="56"/>
      <c r="B139" s="61"/>
      <c r="C139" s="65"/>
      <c r="D139" s="66"/>
      <c r="E139" s="67"/>
      <c r="F139" s="68"/>
      <c r="G139" s="68"/>
      <c r="H139" s="68"/>
      <c r="I139" s="83"/>
      <c r="J139" s="81"/>
    </row>
    <row r="140" spans="1:10" s="40" customFormat="1" ht="14.25" customHeight="1">
      <c r="A140" s="56"/>
      <c r="B140" s="57" t="s">
        <v>202</v>
      </c>
      <c r="C140" s="58"/>
      <c r="D140" s="66"/>
      <c r="E140" s="67"/>
      <c r="F140" s="68"/>
      <c r="G140" s="68"/>
      <c r="H140" s="68"/>
      <c r="I140" s="82"/>
      <c r="J140" s="81"/>
    </row>
    <row r="141" spans="1:10" s="40" customFormat="1" ht="14.25" customHeight="1">
      <c r="A141" s="56"/>
      <c r="B141" s="61" t="s">
        <v>328</v>
      </c>
      <c r="C141" s="65" t="s">
        <v>153</v>
      </c>
      <c r="D141" s="66">
        <v>1</v>
      </c>
      <c r="E141" s="67">
        <v>4</v>
      </c>
      <c r="F141" s="68">
        <v>2.6</v>
      </c>
      <c r="G141" s="68">
        <v>0.25</v>
      </c>
      <c r="H141" s="68"/>
      <c r="I141" s="83">
        <f t="shared" ref="I141:I146" si="16">PRODUCT(D141:H141)</f>
        <v>2.6</v>
      </c>
      <c r="J141" s="81"/>
    </row>
    <row r="142" spans="1:10" s="40" customFormat="1" ht="14.25" customHeight="1">
      <c r="A142" s="56"/>
      <c r="B142" s="61" t="s">
        <v>329</v>
      </c>
      <c r="C142" s="65" t="s">
        <v>153</v>
      </c>
      <c r="D142" s="66">
        <v>1</v>
      </c>
      <c r="E142" s="67">
        <v>2.488</v>
      </c>
      <c r="F142" s="68">
        <v>1.36</v>
      </c>
      <c r="G142" s="68">
        <v>0.25</v>
      </c>
      <c r="H142" s="68"/>
      <c r="I142" s="83">
        <f t="shared" si="16"/>
        <v>0.84592000000000001</v>
      </c>
      <c r="J142" s="81"/>
    </row>
    <row r="143" spans="1:10" s="40" customFormat="1" ht="14.25" customHeight="1">
      <c r="A143" s="56"/>
      <c r="B143" s="61"/>
      <c r="C143" s="65" t="s">
        <v>153</v>
      </c>
      <c r="D143" s="66"/>
      <c r="E143" s="67"/>
      <c r="F143" s="68"/>
      <c r="G143" s="68"/>
      <c r="H143" s="68"/>
      <c r="I143" s="83">
        <f t="shared" si="16"/>
        <v>0</v>
      </c>
      <c r="J143" s="81"/>
    </row>
    <row r="144" spans="1:10" s="40" customFormat="1" ht="14.25" customHeight="1">
      <c r="A144" s="56"/>
      <c r="B144" s="61"/>
      <c r="C144" s="65" t="s">
        <v>153</v>
      </c>
      <c r="D144" s="66"/>
      <c r="E144" s="67"/>
      <c r="F144" s="68"/>
      <c r="G144" s="68"/>
      <c r="H144" s="68"/>
      <c r="I144" s="83">
        <f t="shared" si="16"/>
        <v>0</v>
      </c>
      <c r="J144" s="81"/>
    </row>
    <row r="145" spans="1:10" s="40" customFormat="1" ht="14.25" customHeight="1">
      <c r="A145" s="56"/>
      <c r="B145" s="61"/>
      <c r="C145" s="65" t="s">
        <v>153</v>
      </c>
      <c r="D145" s="66"/>
      <c r="E145" s="67"/>
      <c r="F145" s="68"/>
      <c r="G145" s="68"/>
      <c r="H145" s="68"/>
      <c r="I145" s="83">
        <f t="shared" si="16"/>
        <v>0</v>
      </c>
      <c r="J145" s="81"/>
    </row>
    <row r="146" spans="1:10" s="40" customFormat="1" ht="14.25" customHeight="1">
      <c r="A146" s="56"/>
      <c r="B146" s="61"/>
      <c r="C146" s="65" t="s">
        <v>153</v>
      </c>
      <c r="D146" s="66"/>
      <c r="E146" s="67"/>
      <c r="F146" s="68"/>
      <c r="G146" s="68"/>
      <c r="H146" s="68"/>
      <c r="I146" s="83">
        <f t="shared" si="16"/>
        <v>0</v>
      </c>
      <c r="J146" s="81"/>
    </row>
    <row r="147" spans="1:10" s="40" customFormat="1" ht="14.25" customHeight="1">
      <c r="A147" s="56"/>
      <c r="B147" s="61"/>
      <c r="C147" s="65"/>
      <c r="D147" s="66"/>
      <c r="E147" s="67"/>
      <c r="F147" s="68"/>
      <c r="G147" s="68"/>
      <c r="H147" s="72" t="s">
        <v>148</v>
      </c>
      <c r="I147" s="82">
        <f>SUM(I141:I146)</f>
        <v>3.4459200000000001</v>
      </c>
      <c r="J147" s="79">
        <f>+I147+I147*$J$2</f>
        <v>3.7905120000000001</v>
      </c>
    </row>
    <row r="148" spans="1:10" s="40" customFormat="1" ht="14.25" customHeight="1">
      <c r="A148" s="56"/>
      <c r="B148" s="61"/>
      <c r="C148" s="65"/>
      <c r="D148" s="66"/>
      <c r="E148" s="67"/>
      <c r="F148" s="68"/>
      <c r="G148" s="68"/>
      <c r="H148" s="68"/>
      <c r="I148" s="82"/>
      <c r="J148" s="81"/>
    </row>
    <row r="149" spans="1:10" s="40" customFormat="1" ht="14.25" customHeight="1">
      <c r="A149" s="56"/>
      <c r="B149" s="57" t="s">
        <v>203</v>
      </c>
      <c r="C149" s="58"/>
      <c r="D149" s="66"/>
      <c r="E149" s="67"/>
      <c r="F149" s="68"/>
      <c r="G149" s="68"/>
      <c r="H149" s="68"/>
      <c r="I149" s="82"/>
      <c r="J149" s="81"/>
    </row>
    <row r="150" spans="1:10" s="40" customFormat="1" ht="14.25" customHeight="1">
      <c r="A150" s="56"/>
      <c r="B150" s="57"/>
      <c r="C150" s="58"/>
      <c r="D150" s="66"/>
      <c r="E150" s="67"/>
      <c r="F150" s="68"/>
      <c r="G150" s="68"/>
      <c r="H150" s="68"/>
      <c r="I150" s="82"/>
      <c r="J150" s="81"/>
    </row>
    <row r="151" spans="1:10" s="40" customFormat="1" ht="14.25" customHeight="1">
      <c r="A151" s="56" t="s">
        <v>204</v>
      </c>
      <c r="B151" s="57" t="s">
        <v>205</v>
      </c>
      <c r="C151" s="58"/>
      <c r="D151" s="66"/>
      <c r="E151" s="67"/>
      <c r="F151" s="68"/>
      <c r="G151" s="68"/>
      <c r="H151" s="68"/>
      <c r="I151" s="82"/>
      <c r="J151" s="81"/>
    </row>
    <row r="152" spans="1:10" s="40" customFormat="1" ht="14.25" customHeight="1">
      <c r="A152" s="56"/>
      <c r="B152" s="57"/>
      <c r="C152" s="58"/>
      <c r="D152" s="66"/>
      <c r="E152" s="67"/>
      <c r="F152" s="68"/>
      <c r="G152" s="68"/>
      <c r="H152" s="68"/>
      <c r="I152" s="82"/>
      <c r="J152" s="81"/>
    </row>
    <row r="153" spans="1:10" s="40" customFormat="1" ht="14.25" customHeight="1">
      <c r="A153" s="64" t="s">
        <v>206</v>
      </c>
      <c r="B153" s="57" t="s">
        <v>207</v>
      </c>
      <c r="C153" s="58"/>
      <c r="D153" s="66"/>
      <c r="E153" s="67"/>
      <c r="F153" s="68"/>
      <c r="G153" s="68"/>
      <c r="H153" s="68"/>
      <c r="I153" s="83"/>
      <c r="J153" s="81"/>
    </row>
    <row r="154" spans="1:10" s="40" customFormat="1" ht="14.25" customHeight="1">
      <c r="A154" s="64"/>
      <c r="B154" s="57"/>
      <c r="C154" s="58"/>
      <c r="D154" s="66"/>
      <c r="E154" s="67"/>
      <c r="F154" s="68"/>
      <c r="G154" s="68"/>
      <c r="H154" s="68"/>
      <c r="I154" s="83"/>
      <c r="J154" s="81"/>
    </row>
    <row r="155" spans="1:10" s="40" customFormat="1" ht="14.25" customHeight="1">
      <c r="A155" s="64" t="s">
        <v>10</v>
      </c>
      <c r="B155" s="57" t="s">
        <v>52</v>
      </c>
      <c r="C155" s="58"/>
      <c r="D155" s="66"/>
      <c r="E155" s="67"/>
      <c r="F155" s="68"/>
      <c r="G155" s="68"/>
      <c r="H155" s="68"/>
      <c r="I155" s="83"/>
      <c r="J155" s="81"/>
    </row>
    <row r="156" spans="1:10" s="40" customFormat="1" ht="14.25" customHeight="1">
      <c r="A156" s="64"/>
      <c r="B156" s="57"/>
      <c r="C156" s="58"/>
      <c r="D156" s="66"/>
      <c r="E156" s="67"/>
      <c r="F156" s="68"/>
      <c r="G156" s="68"/>
      <c r="H156" s="68"/>
      <c r="I156" s="83"/>
      <c r="J156" s="81"/>
    </row>
    <row r="157" spans="1:10" s="40" customFormat="1" ht="14.25" customHeight="1">
      <c r="A157" s="56">
        <v>1</v>
      </c>
      <c r="B157" s="61" t="s">
        <v>208</v>
      </c>
      <c r="C157" s="65"/>
      <c r="D157" s="93"/>
      <c r="E157" s="86"/>
      <c r="F157" s="68"/>
      <c r="G157" s="68"/>
      <c r="H157" s="68"/>
      <c r="I157" s="83"/>
      <c r="J157" s="81"/>
    </row>
    <row r="158" spans="1:10" s="40" customFormat="1" ht="14.25" customHeight="1">
      <c r="A158" s="56"/>
      <c r="B158" s="57" t="s">
        <v>209</v>
      </c>
      <c r="C158" s="65"/>
      <c r="D158" s="93"/>
      <c r="E158" s="86"/>
      <c r="F158" s="68"/>
      <c r="G158" s="68"/>
      <c r="H158" s="68"/>
      <c r="I158" s="83"/>
      <c r="J158" s="81"/>
    </row>
    <row r="159" spans="1:10" s="40" customFormat="1" ht="14.25" customHeight="1">
      <c r="A159" s="56"/>
      <c r="B159" s="61"/>
      <c r="C159" s="65" t="s">
        <v>43</v>
      </c>
      <c r="D159" s="66"/>
      <c r="E159" s="67"/>
      <c r="F159" s="68"/>
      <c r="G159" s="68"/>
      <c r="H159" s="68"/>
      <c r="I159" s="83">
        <f t="shared" ref="I159:I166" si="17">PRODUCT(D159:H159)</f>
        <v>0</v>
      </c>
      <c r="J159" s="81"/>
    </row>
    <row r="160" spans="1:10" s="40" customFormat="1" ht="14.25" customHeight="1">
      <c r="A160" s="56"/>
      <c r="B160" s="61"/>
      <c r="C160" s="65" t="s">
        <v>43</v>
      </c>
      <c r="D160" s="66"/>
      <c r="E160" s="67"/>
      <c r="F160" s="68"/>
      <c r="G160" s="68"/>
      <c r="H160" s="68"/>
      <c r="I160" s="83">
        <f t="shared" si="17"/>
        <v>0</v>
      </c>
      <c r="J160" s="81"/>
    </row>
    <row r="161" spans="1:10" s="40" customFormat="1" ht="14.25" customHeight="1">
      <c r="A161" s="56"/>
      <c r="B161" s="61"/>
      <c r="C161" s="65" t="s">
        <v>43</v>
      </c>
      <c r="D161" s="66"/>
      <c r="E161" s="67"/>
      <c r="F161" s="68"/>
      <c r="G161" s="68"/>
      <c r="H161" s="68"/>
      <c r="I161" s="83">
        <f t="shared" si="17"/>
        <v>0</v>
      </c>
      <c r="J161" s="81"/>
    </row>
    <row r="162" spans="1:10" s="40" customFormat="1" ht="14.25" customHeight="1">
      <c r="A162" s="56"/>
      <c r="B162" s="61"/>
      <c r="C162" s="65" t="s">
        <v>43</v>
      </c>
      <c r="D162" s="66"/>
      <c r="E162" s="67"/>
      <c r="F162" s="68"/>
      <c r="G162" s="68"/>
      <c r="H162" s="68"/>
      <c r="I162" s="83">
        <f t="shared" si="17"/>
        <v>0</v>
      </c>
      <c r="J162" s="81"/>
    </row>
    <row r="163" spans="1:10" s="40" customFormat="1" ht="14.25" customHeight="1">
      <c r="A163" s="56"/>
      <c r="B163" s="61"/>
      <c r="C163" s="65" t="s">
        <v>43</v>
      </c>
      <c r="D163" s="66"/>
      <c r="E163" s="67"/>
      <c r="F163" s="68"/>
      <c r="G163" s="68"/>
      <c r="H163" s="68"/>
      <c r="I163" s="83">
        <f t="shared" si="17"/>
        <v>0</v>
      </c>
      <c r="J163" s="81"/>
    </row>
    <row r="164" spans="1:10" s="40" customFormat="1" ht="14.25" customHeight="1">
      <c r="A164" s="56"/>
      <c r="B164" s="61"/>
      <c r="C164" s="65" t="s">
        <v>43</v>
      </c>
      <c r="D164" s="66"/>
      <c r="E164" s="67"/>
      <c r="F164" s="68"/>
      <c r="G164" s="68"/>
      <c r="H164" s="68"/>
      <c r="I164" s="83">
        <f t="shared" si="17"/>
        <v>0</v>
      </c>
      <c r="J164" s="81"/>
    </row>
    <row r="165" spans="1:10" s="40" customFormat="1" ht="14.25" customHeight="1">
      <c r="A165" s="56"/>
      <c r="B165" s="61"/>
      <c r="C165" s="65" t="s">
        <v>43</v>
      </c>
      <c r="D165" s="66"/>
      <c r="E165" s="67"/>
      <c r="F165" s="68"/>
      <c r="G165" s="68"/>
      <c r="H165" s="68"/>
      <c r="I165" s="83">
        <f t="shared" si="17"/>
        <v>0</v>
      </c>
      <c r="J165" s="81"/>
    </row>
    <row r="166" spans="1:10" s="40" customFormat="1" ht="14.25" customHeight="1">
      <c r="A166" s="56"/>
      <c r="B166" s="61"/>
      <c r="C166" s="65" t="s">
        <v>43</v>
      </c>
      <c r="D166" s="66"/>
      <c r="E166" s="67"/>
      <c r="F166" s="68"/>
      <c r="G166" s="68"/>
      <c r="H166" s="68"/>
      <c r="I166" s="83">
        <f t="shared" si="17"/>
        <v>0</v>
      </c>
      <c r="J166" s="81"/>
    </row>
    <row r="167" spans="1:10" s="40" customFormat="1" ht="14.25" customHeight="1">
      <c r="A167" s="56"/>
      <c r="B167" s="61"/>
      <c r="C167" s="65"/>
      <c r="D167" s="66"/>
      <c r="E167" s="67"/>
      <c r="F167" s="68"/>
      <c r="G167" s="68"/>
      <c r="H167" s="72" t="s">
        <v>148</v>
      </c>
      <c r="I167" s="82">
        <f>SUM(I159:I166)</f>
        <v>0</v>
      </c>
      <c r="J167" s="79">
        <f>+I167+I167*$J$2</f>
        <v>0</v>
      </c>
    </row>
    <row r="168" spans="1:10" s="40" customFormat="1" ht="14.25" customHeight="1">
      <c r="A168" s="56"/>
      <c r="B168" s="71"/>
      <c r="C168" s="66"/>
      <c r="D168" s="66"/>
      <c r="E168" s="67"/>
      <c r="F168" s="68"/>
      <c r="G168" s="68"/>
      <c r="H168" s="68"/>
      <c r="I168" s="83"/>
      <c r="J168" s="81"/>
    </row>
    <row r="169" spans="1:10" s="40" customFormat="1" ht="14.25" customHeight="1">
      <c r="A169" s="56"/>
      <c r="B169" s="57" t="s">
        <v>210</v>
      </c>
      <c r="C169" s="65"/>
      <c r="D169" s="93"/>
      <c r="E169" s="86"/>
      <c r="F169" s="68"/>
      <c r="G169" s="68"/>
      <c r="H169" s="68"/>
      <c r="I169" s="82"/>
      <c r="J169" s="81"/>
    </row>
    <row r="170" spans="1:10" s="40" customFormat="1" ht="14.25" customHeight="1">
      <c r="A170" s="56"/>
      <c r="B170" s="71"/>
      <c r="C170" s="66" t="s">
        <v>43</v>
      </c>
      <c r="D170" s="66"/>
      <c r="E170" s="74"/>
      <c r="F170" s="66"/>
      <c r="G170" s="66"/>
      <c r="H170" s="66"/>
      <c r="I170" s="83">
        <f t="shared" ref="I170" si="18">PRODUCT(D170:H170)</f>
        <v>0</v>
      </c>
      <c r="J170" s="81"/>
    </row>
    <row r="171" spans="1:10" s="40" customFormat="1" ht="14.25" customHeight="1">
      <c r="A171" s="56"/>
      <c r="B171" s="61"/>
      <c r="C171" s="65"/>
      <c r="D171" s="93"/>
      <c r="E171" s="86"/>
      <c r="F171" s="68"/>
      <c r="G171" s="94"/>
      <c r="H171" s="94"/>
      <c r="I171" s="82">
        <f>SUM(I170:I170)</f>
        <v>0</v>
      </c>
      <c r="J171" s="79">
        <f>+I171+I171*$J$2</f>
        <v>0</v>
      </c>
    </row>
    <row r="172" spans="1:10" s="40" customFormat="1" ht="14.25" customHeight="1">
      <c r="A172" s="56"/>
      <c r="B172" s="61"/>
      <c r="C172" s="65"/>
      <c r="D172" s="93"/>
      <c r="E172" s="86"/>
      <c r="F172" s="68"/>
      <c r="G172" s="67"/>
      <c r="H172" s="67"/>
      <c r="I172" s="83"/>
      <c r="J172" s="81"/>
    </row>
    <row r="173" spans="1:10" s="40" customFormat="1" ht="14.25" customHeight="1">
      <c r="A173" s="56"/>
      <c r="B173" s="61"/>
      <c r="C173" s="65"/>
      <c r="D173" s="93"/>
      <c r="E173" s="86"/>
      <c r="F173" s="68"/>
      <c r="G173" s="68"/>
      <c r="H173" s="68"/>
      <c r="I173" s="83"/>
      <c r="J173" s="81"/>
    </row>
    <row r="174" spans="1:10" s="40" customFormat="1" ht="14.25" customHeight="1">
      <c r="A174" s="56" t="s">
        <v>12</v>
      </c>
      <c r="B174" s="57" t="s">
        <v>211</v>
      </c>
      <c r="C174" s="58"/>
      <c r="D174" s="93"/>
      <c r="E174" s="86"/>
      <c r="F174" s="68"/>
      <c r="G174" s="68"/>
      <c r="H174" s="68"/>
      <c r="I174" s="83"/>
      <c r="J174" s="81"/>
    </row>
    <row r="175" spans="1:10" s="40" customFormat="1" ht="14.25" customHeight="1">
      <c r="A175" s="56"/>
      <c r="B175" s="61"/>
      <c r="C175" s="65"/>
      <c r="D175" s="93"/>
      <c r="E175" s="67"/>
      <c r="F175" s="68"/>
      <c r="G175" s="68"/>
      <c r="H175" s="68"/>
      <c r="I175" s="83"/>
      <c r="J175" s="81"/>
    </row>
    <row r="176" spans="1:10" s="40" customFormat="1" ht="14.25" customHeight="1">
      <c r="A176" s="56"/>
      <c r="B176" s="61"/>
      <c r="C176" s="65"/>
      <c r="D176" s="93"/>
      <c r="E176" s="67"/>
      <c r="F176" s="68"/>
      <c r="G176" s="68"/>
      <c r="H176" s="68"/>
      <c r="I176" s="83"/>
      <c r="J176" s="81"/>
    </row>
    <row r="177" spans="1:10" s="40" customFormat="1" ht="14.25" customHeight="1">
      <c r="A177" s="56"/>
      <c r="B177" s="57" t="s">
        <v>212</v>
      </c>
      <c r="C177" s="58"/>
      <c r="D177" s="93"/>
      <c r="E177" s="67"/>
      <c r="F177" s="68"/>
      <c r="G177" s="68"/>
      <c r="H177" s="68"/>
      <c r="I177" s="83"/>
      <c r="J177" s="81"/>
    </row>
    <row r="178" spans="1:10" s="40" customFormat="1" ht="14.25" customHeight="1">
      <c r="A178" s="56"/>
      <c r="B178" s="57" t="s">
        <v>213</v>
      </c>
      <c r="C178" s="58"/>
      <c r="D178" s="93"/>
      <c r="E178" s="67"/>
      <c r="F178" s="68"/>
      <c r="G178" s="68"/>
      <c r="H178" s="68"/>
      <c r="I178" s="83"/>
      <c r="J178" s="81"/>
    </row>
    <row r="179" spans="1:10" s="40" customFormat="1" ht="14.25" customHeight="1">
      <c r="A179" s="56"/>
      <c r="B179" s="61"/>
      <c r="C179" s="65" t="s">
        <v>43</v>
      </c>
      <c r="D179" s="66"/>
      <c r="E179" s="67"/>
      <c r="F179" s="68"/>
      <c r="G179" s="68"/>
      <c r="H179" s="68"/>
      <c r="I179" s="83">
        <f t="shared" ref="I179:I197" si="19">PRODUCT(D179:H179)</f>
        <v>0</v>
      </c>
      <c r="J179" s="81"/>
    </row>
    <row r="180" spans="1:10" s="40" customFormat="1" ht="14.25" customHeight="1">
      <c r="A180" s="56"/>
      <c r="B180" s="61"/>
      <c r="C180" s="65" t="s">
        <v>43</v>
      </c>
      <c r="D180" s="66"/>
      <c r="E180" s="67"/>
      <c r="F180" s="68"/>
      <c r="G180" s="68"/>
      <c r="H180" s="68"/>
      <c r="I180" s="83">
        <f t="shared" si="19"/>
        <v>0</v>
      </c>
      <c r="J180" s="81"/>
    </row>
    <row r="181" spans="1:10" s="40" customFormat="1" ht="14.25" customHeight="1">
      <c r="A181" s="56"/>
      <c r="B181" s="61"/>
      <c r="C181" s="65"/>
      <c r="D181" s="66"/>
      <c r="E181" s="67"/>
      <c r="F181" s="68"/>
      <c r="G181" s="68"/>
      <c r="H181" s="72" t="s">
        <v>148</v>
      </c>
      <c r="I181" s="82">
        <f>SUM(I179:I180)</f>
        <v>0</v>
      </c>
      <c r="J181" s="79">
        <f>+I181+I181*$J$2</f>
        <v>0</v>
      </c>
    </row>
    <row r="182" spans="1:10" s="40" customFormat="1" ht="14.25" customHeight="1">
      <c r="A182" s="56"/>
      <c r="B182" s="61"/>
      <c r="C182" s="65"/>
      <c r="D182" s="66"/>
      <c r="E182" s="67"/>
      <c r="F182" s="68"/>
      <c r="G182" s="68"/>
      <c r="H182" s="72"/>
      <c r="I182" s="82"/>
      <c r="J182" s="79"/>
    </row>
    <row r="183" spans="1:10" s="40" customFormat="1" ht="14.25" customHeight="1">
      <c r="A183" s="56"/>
      <c r="B183" s="57" t="s">
        <v>215</v>
      </c>
      <c r="C183" s="58"/>
      <c r="D183" s="93"/>
      <c r="E183" s="67"/>
      <c r="F183" s="68"/>
      <c r="G183" s="68"/>
      <c r="H183" s="68"/>
      <c r="I183" s="83"/>
      <c r="J183" s="81"/>
    </row>
    <row r="184" spans="1:10" s="40" customFormat="1" ht="14.25" customHeight="1">
      <c r="A184" s="56"/>
      <c r="B184" s="61"/>
      <c r="C184" s="65" t="s">
        <v>43</v>
      </c>
      <c r="D184" s="66"/>
      <c r="E184" s="67"/>
      <c r="F184" s="68"/>
      <c r="G184" s="68"/>
      <c r="H184" s="68"/>
      <c r="I184" s="83">
        <f>PRODUCT(D184:H184)</f>
        <v>0</v>
      </c>
      <c r="J184" s="81"/>
    </row>
    <row r="185" spans="1:10" s="40" customFormat="1" ht="14.25" customHeight="1">
      <c r="A185" s="56"/>
      <c r="B185" s="61"/>
      <c r="C185" s="65" t="s">
        <v>43</v>
      </c>
      <c r="D185" s="66"/>
      <c r="E185" s="67"/>
      <c r="F185" s="68"/>
      <c r="G185" s="68"/>
      <c r="H185" s="68"/>
      <c r="I185" s="83">
        <f t="shared" ref="I185:I188" si="20">PRODUCT(D185:H185)</f>
        <v>0</v>
      </c>
      <c r="J185" s="81"/>
    </row>
    <row r="186" spans="1:10" s="40" customFormat="1" ht="14.25" customHeight="1">
      <c r="A186" s="56"/>
      <c r="B186" s="61"/>
      <c r="C186" s="65" t="s">
        <v>43</v>
      </c>
      <c r="D186" s="66"/>
      <c r="E186" s="67"/>
      <c r="F186" s="68"/>
      <c r="G186" s="68"/>
      <c r="H186" s="68"/>
      <c r="I186" s="83">
        <f t="shared" si="20"/>
        <v>0</v>
      </c>
      <c r="J186" s="81"/>
    </row>
    <row r="187" spans="1:10" s="40" customFormat="1" ht="14.25" customHeight="1">
      <c r="A187" s="56"/>
      <c r="B187" s="61"/>
      <c r="C187" s="65" t="s">
        <v>43</v>
      </c>
      <c r="D187" s="66"/>
      <c r="E187" s="67"/>
      <c r="F187" s="68"/>
      <c r="G187" s="68"/>
      <c r="H187" s="68"/>
      <c r="I187" s="83">
        <f t="shared" si="20"/>
        <v>0</v>
      </c>
      <c r="J187" s="81"/>
    </row>
    <row r="188" spans="1:10" s="40" customFormat="1" ht="14.25" customHeight="1">
      <c r="A188" s="56"/>
      <c r="B188" s="61"/>
      <c r="C188" s="65" t="s">
        <v>43</v>
      </c>
      <c r="D188" s="66"/>
      <c r="E188" s="67"/>
      <c r="F188" s="68"/>
      <c r="G188" s="68"/>
      <c r="H188" s="68"/>
      <c r="I188" s="83">
        <f t="shared" si="20"/>
        <v>0</v>
      </c>
      <c r="J188" s="81"/>
    </row>
    <row r="189" spans="1:10" s="40" customFormat="1" ht="14.25" customHeight="1">
      <c r="A189" s="56"/>
      <c r="B189" s="61"/>
      <c r="C189" s="65"/>
      <c r="D189" s="66"/>
      <c r="E189" s="67"/>
      <c r="F189" s="68"/>
      <c r="G189" s="68"/>
      <c r="H189" s="72" t="s">
        <v>148</v>
      </c>
      <c r="I189" s="82">
        <f>SUM(I184:I188)</f>
        <v>0</v>
      </c>
      <c r="J189" s="79">
        <f>+I189+I189*$J$2</f>
        <v>0</v>
      </c>
    </row>
    <row r="190" spans="1:10" s="40" customFormat="1" ht="14.25" customHeight="1">
      <c r="A190" s="56"/>
      <c r="B190" s="61"/>
      <c r="C190" s="65"/>
      <c r="D190" s="66"/>
      <c r="E190" s="67"/>
      <c r="F190" s="68"/>
      <c r="G190" s="68"/>
      <c r="H190" s="68"/>
      <c r="I190" s="83"/>
      <c r="J190" s="81"/>
    </row>
    <row r="191" spans="1:10" s="40" customFormat="1" ht="14.25" customHeight="1">
      <c r="A191" s="56"/>
      <c r="B191" s="57" t="s">
        <v>219</v>
      </c>
      <c r="C191" s="65"/>
      <c r="D191" s="66"/>
      <c r="E191" s="67"/>
      <c r="F191" s="68"/>
      <c r="G191" s="68"/>
      <c r="H191" s="68"/>
      <c r="I191" s="83"/>
      <c r="J191" s="81"/>
    </row>
    <row r="192" spans="1:10" s="40" customFormat="1" ht="14.25" customHeight="1">
      <c r="A192" s="56"/>
      <c r="B192" s="61"/>
      <c r="C192" s="65" t="s">
        <v>43</v>
      </c>
      <c r="D192" s="66"/>
      <c r="E192" s="67"/>
      <c r="F192" s="68"/>
      <c r="G192" s="68"/>
      <c r="H192" s="68"/>
      <c r="I192" s="83">
        <f t="shared" si="19"/>
        <v>0</v>
      </c>
      <c r="J192" s="81"/>
    </row>
    <row r="193" spans="1:10" s="40" customFormat="1" ht="14.25" customHeight="1">
      <c r="A193" s="56"/>
      <c r="B193" s="61"/>
      <c r="C193" s="65" t="s">
        <v>43</v>
      </c>
      <c r="D193" s="66"/>
      <c r="E193" s="67"/>
      <c r="F193" s="68"/>
      <c r="G193" s="68"/>
      <c r="H193" s="68"/>
      <c r="I193" s="83">
        <f t="shared" si="19"/>
        <v>0</v>
      </c>
      <c r="J193" s="81"/>
    </row>
    <row r="194" spans="1:10" s="40" customFormat="1" ht="14.25" customHeight="1">
      <c r="A194" s="56"/>
      <c r="B194" s="61"/>
      <c r="C194" s="65" t="s">
        <v>43</v>
      </c>
      <c r="D194" s="66"/>
      <c r="E194" s="67"/>
      <c r="F194" s="68"/>
      <c r="G194" s="68"/>
      <c r="H194" s="68"/>
      <c r="I194" s="83">
        <f t="shared" si="19"/>
        <v>0</v>
      </c>
      <c r="J194" s="81"/>
    </row>
    <row r="195" spans="1:10" s="40" customFormat="1" ht="14.25" customHeight="1">
      <c r="A195" s="56"/>
      <c r="B195" s="61"/>
      <c r="C195" s="65" t="s">
        <v>43</v>
      </c>
      <c r="D195" s="66"/>
      <c r="E195" s="67"/>
      <c r="F195" s="68"/>
      <c r="G195" s="68"/>
      <c r="H195" s="68"/>
      <c r="I195" s="83">
        <f t="shared" si="19"/>
        <v>0</v>
      </c>
      <c r="J195" s="81"/>
    </row>
    <row r="196" spans="1:10" s="40" customFormat="1" ht="14.25" customHeight="1">
      <c r="A196" s="56"/>
      <c r="B196" s="61"/>
      <c r="C196" s="65" t="s">
        <v>43</v>
      </c>
      <c r="D196" s="66"/>
      <c r="E196" s="67"/>
      <c r="F196" s="68"/>
      <c r="G196" s="68"/>
      <c r="H196" s="68"/>
      <c r="I196" s="83">
        <f t="shared" si="19"/>
        <v>0</v>
      </c>
      <c r="J196" s="81"/>
    </row>
    <row r="197" spans="1:10" s="40" customFormat="1" ht="14.25" customHeight="1">
      <c r="A197" s="56"/>
      <c r="B197" s="61"/>
      <c r="C197" s="65" t="s">
        <v>43</v>
      </c>
      <c r="D197" s="66"/>
      <c r="E197" s="67"/>
      <c r="F197" s="68"/>
      <c r="G197" s="68"/>
      <c r="H197" s="68"/>
      <c r="I197" s="83">
        <f t="shared" si="19"/>
        <v>0</v>
      </c>
      <c r="J197" s="81"/>
    </row>
    <row r="198" spans="1:10" s="40" customFormat="1" ht="14.25" customHeight="1">
      <c r="A198" s="56"/>
      <c r="B198" s="61"/>
      <c r="C198" s="65"/>
      <c r="D198" s="66"/>
      <c r="E198" s="67"/>
      <c r="F198" s="68"/>
      <c r="G198" s="68"/>
      <c r="H198" s="72" t="s">
        <v>148</v>
      </c>
      <c r="I198" s="82">
        <f>SUM(I192:I197)</f>
        <v>0</v>
      </c>
      <c r="J198" s="79">
        <f>+I198+I198*$J$2</f>
        <v>0</v>
      </c>
    </row>
    <row r="199" spans="1:10" s="40" customFormat="1" ht="14.25" customHeight="1">
      <c r="A199" s="56"/>
      <c r="B199" s="57" t="s">
        <v>220</v>
      </c>
      <c r="C199" s="65"/>
      <c r="D199" s="66"/>
      <c r="E199" s="67"/>
      <c r="F199" s="68"/>
      <c r="G199" s="68"/>
      <c r="H199" s="68"/>
      <c r="I199" s="83"/>
      <c r="J199" s="81"/>
    </row>
    <row r="200" spans="1:10" s="40" customFormat="1" ht="14.25" customHeight="1">
      <c r="A200" s="56"/>
      <c r="B200" s="61" t="s">
        <v>330</v>
      </c>
      <c r="C200" s="65" t="s">
        <v>43</v>
      </c>
      <c r="D200" s="66">
        <v>1</v>
      </c>
      <c r="E200" s="67">
        <f>2.9+0.8+0.8</f>
        <v>4.5</v>
      </c>
      <c r="F200" s="68"/>
      <c r="G200" s="68">
        <v>1.5</v>
      </c>
      <c r="H200" s="68"/>
      <c r="I200" s="83">
        <f>PRODUCT(D200:H200)</f>
        <v>6.75</v>
      </c>
      <c r="J200" s="81"/>
    </row>
    <row r="201" spans="1:10" s="40" customFormat="1" ht="14.25" customHeight="1">
      <c r="A201" s="56"/>
      <c r="B201" s="61" t="s">
        <v>331</v>
      </c>
      <c r="C201" s="65" t="s">
        <v>43</v>
      </c>
      <c r="D201" s="66">
        <v>1</v>
      </c>
      <c r="E201" s="67">
        <v>2.29</v>
      </c>
      <c r="F201" s="68"/>
      <c r="G201" s="68">
        <v>1.5</v>
      </c>
      <c r="H201" s="68"/>
      <c r="I201" s="83">
        <f>PRODUCT(D201:H201)</f>
        <v>3.4350000000000001</v>
      </c>
      <c r="J201" s="81"/>
    </row>
    <row r="202" spans="1:10" s="40" customFormat="1" ht="14.25" customHeight="1">
      <c r="A202" s="56"/>
      <c r="B202" s="61"/>
      <c r="C202" s="65"/>
      <c r="D202" s="66"/>
      <c r="E202" s="67"/>
      <c r="F202" s="68"/>
      <c r="G202" s="68"/>
      <c r="H202" s="72" t="s">
        <v>148</v>
      </c>
      <c r="I202" s="82">
        <f>SUM(I200:I201)</f>
        <v>10.185</v>
      </c>
      <c r="J202" s="79">
        <f>+I202+I202*$J$2</f>
        <v>11.2035</v>
      </c>
    </row>
    <row r="203" spans="1:10" s="40" customFormat="1" ht="14.25" customHeight="1">
      <c r="A203" s="56"/>
      <c r="B203" s="61"/>
      <c r="C203" s="65"/>
      <c r="D203" s="93"/>
      <c r="E203" s="67"/>
      <c r="F203" s="68"/>
      <c r="G203" s="68"/>
      <c r="H203" s="68"/>
      <c r="I203" s="83"/>
      <c r="J203" s="81"/>
    </row>
    <row r="204" spans="1:10" s="40" customFormat="1" ht="14.25" customHeight="1">
      <c r="A204" s="56"/>
      <c r="B204" s="61"/>
      <c r="C204" s="65"/>
      <c r="D204" s="93"/>
      <c r="E204" s="67"/>
      <c r="F204" s="68"/>
      <c r="G204" s="68"/>
      <c r="H204" s="68"/>
      <c r="I204" s="82"/>
      <c r="J204" s="81"/>
    </row>
    <row r="205" spans="1:10" s="40" customFormat="1" ht="14.25" customHeight="1">
      <c r="A205" s="56"/>
      <c r="B205" s="61"/>
      <c r="C205" s="65"/>
      <c r="D205" s="93"/>
      <c r="E205" s="67"/>
      <c r="F205" s="68"/>
      <c r="G205" s="68"/>
      <c r="H205" s="68"/>
      <c r="I205" s="83"/>
      <c r="J205" s="81"/>
    </row>
    <row r="206" spans="1:10" s="40" customFormat="1" ht="14.25" customHeight="1">
      <c r="A206" s="56" t="s">
        <v>13</v>
      </c>
      <c r="B206" s="57" t="s">
        <v>221</v>
      </c>
      <c r="C206" s="58"/>
      <c r="D206" s="93"/>
      <c r="E206" s="67"/>
      <c r="F206" s="68"/>
      <c r="G206" s="68"/>
      <c r="H206" s="68"/>
      <c r="I206" s="83"/>
      <c r="J206" s="81"/>
    </row>
    <row r="207" spans="1:10" s="40" customFormat="1" ht="14.25" customHeight="1">
      <c r="A207" s="56"/>
      <c r="B207" s="61"/>
      <c r="C207" s="65"/>
      <c r="D207" s="93"/>
      <c r="E207" s="67"/>
      <c r="F207" s="68"/>
      <c r="G207" s="68"/>
      <c r="H207" s="68"/>
      <c r="I207" s="83"/>
      <c r="J207" s="81"/>
    </row>
    <row r="208" spans="1:10" s="40" customFormat="1" ht="14.25" customHeight="1">
      <c r="A208" s="56">
        <v>1</v>
      </c>
      <c r="B208" s="61" t="s">
        <v>222</v>
      </c>
      <c r="C208" s="65"/>
      <c r="D208" s="93" t="s">
        <v>223</v>
      </c>
      <c r="E208" s="67"/>
      <c r="F208" s="68"/>
      <c r="G208" s="68"/>
      <c r="H208" s="68"/>
      <c r="I208" s="83"/>
      <c r="J208" s="81"/>
    </row>
    <row r="209" spans="1:10" s="40" customFormat="1" ht="14.25" customHeight="1">
      <c r="A209" s="56"/>
      <c r="B209" s="61"/>
      <c r="C209" s="65"/>
      <c r="D209" s="93"/>
      <c r="E209" s="67"/>
      <c r="F209" s="68"/>
      <c r="G209" s="68"/>
      <c r="H209" s="68"/>
      <c r="I209" s="83"/>
      <c r="J209" s="81"/>
    </row>
    <row r="210" spans="1:10" s="40" customFormat="1" ht="14.25" customHeight="1">
      <c r="A210" s="56"/>
      <c r="B210" s="61"/>
      <c r="C210" s="65"/>
      <c r="D210" s="93"/>
      <c r="E210" s="67"/>
      <c r="F210" s="68"/>
      <c r="G210" s="68"/>
      <c r="H210" s="68"/>
      <c r="I210" s="83"/>
      <c r="J210" s="81"/>
    </row>
    <row r="211" spans="1:10" s="40" customFormat="1" ht="14.25" customHeight="1">
      <c r="A211" s="56"/>
      <c r="B211" s="57" t="s">
        <v>224</v>
      </c>
      <c r="C211" s="58"/>
      <c r="D211" s="93"/>
      <c r="E211" s="67"/>
      <c r="F211" s="68"/>
      <c r="G211" s="68"/>
      <c r="H211" s="68"/>
      <c r="I211" s="83"/>
      <c r="J211" s="81"/>
    </row>
    <row r="212" spans="1:10" s="40" customFormat="1" ht="14.25" customHeight="1">
      <c r="A212" s="56"/>
      <c r="B212" s="61" t="s">
        <v>225</v>
      </c>
      <c r="C212" s="65" t="s">
        <v>43</v>
      </c>
      <c r="D212" s="66"/>
      <c r="E212" s="67"/>
      <c r="F212" s="68"/>
      <c r="G212" s="68"/>
      <c r="H212" s="68"/>
      <c r="I212" s="83">
        <f t="shared" ref="I212:I213" si="21">PRODUCT(D212:H212)</f>
        <v>0</v>
      </c>
      <c r="J212" s="81"/>
    </row>
    <row r="213" spans="1:10" s="40" customFormat="1" ht="14.25" customHeight="1">
      <c r="A213" s="56"/>
      <c r="B213" s="61"/>
      <c r="C213" s="65" t="s">
        <v>43</v>
      </c>
      <c r="D213" s="66"/>
      <c r="E213" s="67"/>
      <c r="F213" s="68"/>
      <c r="G213" s="68"/>
      <c r="H213" s="68"/>
      <c r="I213" s="83">
        <f t="shared" si="21"/>
        <v>0</v>
      </c>
      <c r="J213" s="81"/>
    </row>
    <row r="214" spans="1:10" s="40" customFormat="1" ht="14.25" customHeight="1">
      <c r="A214" s="56"/>
      <c r="B214" s="61"/>
      <c r="C214" s="65"/>
      <c r="D214" s="66"/>
      <c r="E214" s="67"/>
      <c r="F214" s="68"/>
      <c r="G214" s="68"/>
      <c r="H214" s="72" t="s">
        <v>148</v>
      </c>
      <c r="I214" s="82">
        <f>SUM(I212:I213)</f>
        <v>0</v>
      </c>
      <c r="J214" s="79">
        <f>+I214+I214*$J$2</f>
        <v>0</v>
      </c>
    </row>
    <row r="215" spans="1:10" s="40" customFormat="1" ht="14.25" customHeight="1">
      <c r="A215" s="56"/>
      <c r="B215" s="61"/>
      <c r="C215" s="65"/>
      <c r="D215" s="66"/>
      <c r="E215" s="67"/>
      <c r="F215" s="68"/>
      <c r="G215" s="68"/>
      <c r="H215" s="68"/>
      <c r="I215" s="83"/>
      <c r="J215" s="81"/>
    </row>
    <row r="216" spans="1:10" s="40" customFormat="1" ht="14.25" customHeight="1">
      <c r="A216" s="56"/>
      <c r="B216" s="61"/>
      <c r="C216" s="65"/>
      <c r="D216" s="93"/>
      <c r="E216" s="67"/>
      <c r="F216" s="68"/>
      <c r="G216" s="68"/>
      <c r="H216" s="68"/>
      <c r="I216" s="83"/>
      <c r="J216" s="81"/>
    </row>
    <row r="217" spans="1:10" s="40" customFormat="1" ht="14.25" customHeight="1">
      <c r="A217" s="56"/>
      <c r="B217" s="57" t="s">
        <v>226</v>
      </c>
      <c r="C217" s="58"/>
      <c r="D217" s="93"/>
      <c r="E217" s="67"/>
      <c r="F217" s="68"/>
      <c r="G217" s="68"/>
      <c r="H217" s="68"/>
      <c r="I217" s="83"/>
      <c r="J217" s="81"/>
    </row>
    <row r="218" spans="1:10" s="40" customFormat="1" ht="14.25" customHeight="1">
      <c r="A218" s="56"/>
      <c r="B218" s="61"/>
      <c r="C218" s="65" t="s">
        <v>43</v>
      </c>
      <c r="D218" s="66"/>
      <c r="E218" s="67"/>
      <c r="F218" s="68"/>
      <c r="G218" s="68"/>
      <c r="H218" s="68"/>
      <c r="I218" s="83">
        <f t="shared" ref="I218:I219" si="22">PRODUCT(D218:H218)</f>
        <v>0</v>
      </c>
      <c r="J218" s="81"/>
    </row>
    <row r="219" spans="1:10" s="40" customFormat="1" ht="14.25" customHeight="1">
      <c r="A219" s="56"/>
      <c r="B219" s="61"/>
      <c r="C219" s="65" t="s">
        <v>43</v>
      </c>
      <c r="D219" s="66"/>
      <c r="E219" s="67"/>
      <c r="F219" s="68"/>
      <c r="G219" s="68"/>
      <c r="H219" s="68"/>
      <c r="I219" s="83">
        <f t="shared" si="22"/>
        <v>0</v>
      </c>
      <c r="J219" s="81"/>
    </row>
    <row r="220" spans="1:10" s="40" customFormat="1" ht="14.25" customHeight="1">
      <c r="A220" s="56"/>
      <c r="B220" s="61"/>
      <c r="C220" s="65"/>
      <c r="D220" s="66"/>
      <c r="E220" s="67"/>
      <c r="F220" s="68"/>
      <c r="G220" s="68"/>
      <c r="H220" s="72" t="s">
        <v>148</v>
      </c>
      <c r="I220" s="82">
        <f>SUM(I218:I219)</f>
        <v>0</v>
      </c>
      <c r="J220" s="79">
        <f>+I220+I220*$J$2</f>
        <v>0</v>
      </c>
    </row>
    <row r="221" spans="1:10" s="40" customFormat="1" ht="14.25" customHeight="1">
      <c r="A221" s="56"/>
      <c r="B221" s="61"/>
      <c r="C221" s="65"/>
      <c r="D221" s="66"/>
      <c r="E221" s="67"/>
      <c r="F221" s="68"/>
      <c r="G221" s="68"/>
      <c r="H221" s="68"/>
      <c r="I221" s="83"/>
      <c r="J221" s="81"/>
    </row>
    <row r="222" spans="1:10" s="40" customFormat="1" ht="14.25" customHeight="1">
      <c r="A222" s="56"/>
      <c r="B222" s="69" t="s">
        <v>227</v>
      </c>
      <c r="C222" s="95"/>
      <c r="D222" s="66"/>
      <c r="E222" s="67"/>
      <c r="F222" s="68"/>
      <c r="G222" s="68"/>
      <c r="H222" s="68"/>
      <c r="I222" s="82"/>
      <c r="J222" s="81"/>
    </row>
    <row r="223" spans="1:10" s="40" customFormat="1" ht="14.25" customHeight="1">
      <c r="A223" s="56"/>
      <c r="B223" s="69" t="s">
        <v>228</v>
      </c>
      <c r="C223" s="95"/>
      <c r="D223" s="66"/>
      <c r="E223" s="67"/>
      <c r="F223" s="68"/>
      <c r="G223" s="68"/>
      <c r="H223" s="68"/>
      <c r="I223" s="82"/>
      <c r="J223" s="81"/>
    </row>
    <row r="224" spans="1:10" s="40" customFormat="1" ht="14.25" customHeight="1">
      <c r="A224" s="56"/>
      <c r="B224" s="61" t="s">
        <v>332</v>
      </c>
      <c r="C224" s="65" t="s">
        <v>43</v>
      </c>
      <c r="D224" s="66">
        <v>1</v>
      </c>
      <c r="E224" s="67">
        <v>699.34</v>
      </c>
      <c r="F224" s="68"/>
      <c r="G224" s="68"/>
      <c r="H224" s="68"/>
      <c r="I224" s="83">
        <f t="shared" ref="I224:I230" si="23">PRODUCT(D224:H224)</f>
        <v>699.34</v>
      </c>
      <c r="J224" s="81"/>
    </row>
    <row r="225" spans="1:10" s="40" customFormat="1" ht="14.25" customHeight="1">
      <c r="A225" s="56"/>
      <c r="B225" s="61" t="s">
        <v>333</v>
      </c>
      <c r="C225" s="65" t="s">
        <v>43</v>
      </c>
      <c r="D225" s="66">
        <v>-1</v>
      </c>
      <c r="E225" s="67">
        <v>29.21</v>
      </c>
      <c r="F225" s="68"/>
      <c r="G225" s="68"/>
      <c r="H225" s="68"/>
      <c r="I225" s="83">
        <f t="shared" si="23"/>
        <v>-29.21</v>
      </c>
      <c r="J225" s="81"/>
    </row>
    <row r="226" spans="1:10" s="40" customFormat="1" ht="14.25" customHeight="1">
      <c r="A226" s="56"/>
      <c r="B226" s="61" t="s">
        <v>334</v>
      </c>
      <c r="C226" s="65" t="s">
        <v>43</v>
      </c>
      <c r="D226" s="66">
        <v>-1</v>
      </c>
      <c r="E226" s="67">
        <f>+$J$327</f>
        <v>0</v>
      </c>
      <c r="F226" s="68"/>
      <c r="G226" s="68"/>
      <c r="H226" s="68"/>
      <c r="I226" s="83">
        <f t="shared" si="23"/>
        <v>0</v>
      </c>
      <c r="J226" s="81"/>
    </row>
    <row r="227" spans="1:10" s="40" customFormat="1" ht="14.25" customHeight="1">
      <c r="A227" s="56"/>
      <c r="B227" s="61" t="s">
        <v>335</v>
      </c>
      <c r="C227" s="65" t="s">
        <v>43</v>
      </c>
      <c r="D227" s="66">
        <v>-1</v>
      </c>
      <c r="E227" s="67">
        <f>+$J$338</f>
        <v>50.489999999999995</v>
      </c>
      <c r="F227" s="68"/>
      <c r="G227" s="68"/>
      <c r="H227" s="68"/>
      <c r="I227" s="83">
        <f t="shared" si="23"/>
        <v>-50.489999999999995</v>
      </c>
      <c r="J227" s="81"/>
    </row>
    <row r="228" spans="1:10" s="40" customFormat="1" ht="14.25" customHeight="1">
      <c r="A228" s="56"/>
      <c r="B228" s="61" t="s">
        <v>336</v>
      </c>
      <c r="C228" s="65" t="s">
        <v>43</v>
      </c>
      <c r="D228" s="66">
        <v>-1</v>
      </c>
      <c r="E228" s="67">
        <f>+$J$343</f>
        <v>81.454999999999998</v>
      </c>
      <c r="F228" s="68"/>
      <c r="G228" s="68"/>
      <c r="H228" s="68"/>
      <c r="I228" s="83">
        <f t="shared" si="23"/>
        <v>-81.454999999999998</v>
      </c>
      <c r="J228" s="81"/>
    </row>
    <row r="229" spans="1:10" s="40" customFormat="1" ht="14.25" customHeight="1">
      <c r="A229" s="56"/>
      <c r="B229" s="61" t="s">
        <v>337</v>
      </c>
      <c r="C229" s="65" t="s">
        <v>43</v>
      </c>
      <c r="D229" s="66">
        <v>-1</v>
      </c>
      <c r="E229" s="67">
        <f>+$J$235</f>
        <v>34.636800000000001</v>
      </c>
      <c r="F229" s="68"/>
      <c r="G229" s="68"/>
      <c r="H229" s="68"/>
      <c r="I229" s="83">
        <f t="shared" si="23"/>
        <v>-34.636800000000001</v>
      </c>
      <c r="J229" s="81"/>
    </row>
    <row r="230" spans="1:10" s="40" customFormat="1" ht="14.25" customHeight="1">
      <c r="A230" s="56"/>
      <c r="B230" s="61"/>
      <c r="C230" s="65" t="s">
        <v>43</v>
      </c>
      <c r="D230" s="66"/>
      <c r="E230" s="67"/>
      <c r="F230" s="68"/>
      <c r="G230" s="68"/>
      <c r="H230" s="68"/>
      <c r="I230" s="83">
        <f t="shared" si="23"/>
        <v>0</v>
      </c>
      <c r="J230" s="81"/>
    </row>
    <row r="231" spans="1:10" s="40" customFormat="1" ht="14.25" customHeight="1">
      <c r="A231" s="56"/>
      <c r="B231" s="61"/>
      <c r="C231" s="65"/>
      <c r="D231" s="93"/>
      <c r="E231" s="67"/>
      <c r="F231" s="68"/>
      <c r="G231" s="68"/>
      <c r="H231" s="72" t="s">
        <v>148</v>
      </c>
      <c r="I231" s="82">
        <f>SUM(I224:I230)</f>
        <v>503.54819999999995</v>
      </c>
      <c r="J231" s="79">
        <f>+I231+I231*$J$2</f>
        <v>553.90301999999997</v>
      </c>
    </row>
    <row r="232" spans="1:10" s="40" customFormat="1" ht="14.25" customHeight="1">
      <c r="A232" s="56"/>
      <c r="B232" s="61"/>
      <c r="C232" s="65"/>
      <c r="D232" s="93"/>
      <c r="E232" s="67"/>
      <c r="F232" s="68"/>
      <c r="G232" s="68"/>
      <c r="H232" s="68"/>
      <c r="I232" s="83"/>
      <c r="J232" s="81"/>
    </row>
    <row r="233" spans="1:10" s="40" customFormat="1" ht="14.25" customHeight="1">
      <c r="A233" s="56"/>
      <c r="B233" s="69" t="s">
        <v>230</v>
      </c>
      <c r="C233" s="95"/>
      <c r="D233" s="66"/>
      <c r="E233" s="67"/>
      <c r="F233" s="68"/>
      <c r="G233" s="68"/>
      <c r="H233" s="68"/>
      <c r="I233" s="82"/>
      <c r="J233" s="81"/>
    </row>
    <row r="234" spans="1:10" s="40" customFormat="1" ht="14.25" customHeight="1">
      <c r="A234" s="56"/>
      <c r="B234" s="61" t="s">
        <v>338</v>
      </c>
      <c r="C234" s="65" t="s">
        <v>43</v>
      </c>
      <c r="D234" s="66">
        <v>1</v>
      </c>
      <c r="E234" s="67">
        <v>12.8</v>
      </c>
      <c r="F234" s="68">
        <v>2.46</v>
      </c>
      <c r="G234" s="68"/>
      <c r="H234" s="68"/>
      <c r="I234" s="83">
        <f t="shared" ref="I234" si="24">PRODUCT(D234:H234)</f>
        <v>31.488</v>
      </c>
      <c r="J234" s="81"/>
    </row>
    <row r="235" spans="1:10" s="40" customFormat="1" ht="14.25" customHeight="1">
      <c r="A235" s="56"/>
      <c r="B235" s="61"/>
      <c r="C235" s="65"/>
      <c r="D235" s="93"/>
      <c r="E235" s="67"/>
      <c r="F235" s="68"/>
      <c r="G235" s="68"/>
      <c r="H235" s="72" t="s">
        <v>148</v>
      </c>
      <c r="I235" s="82">
        <f>SUM(I234:I234)</f>
        <v>31.488</v>
      </c>
      <c r="J235" s="79">
        <f>+I235+I235*$J$2</f>
        <v>34.636800000000001</v>
      </c>
    </row>
    <row r="236" spans="1:10" s="40" customFormat="1" ht="14.25" customHeight="1">
      <c r="A236" s="56"/>
      <c r="B236" s="61"/>
      <c r="C236" s="65"/>
      <c r="D236" s="66"/>
      <c r="E236" s="67"/>
      <c r="F236" s="68"/>
      <c r="G236" s="68"/>
      <c r="H236" s="68"/>
      <c r="I236" s="82"/>
      <c r="J236" s="81"/>
    </row>
    <row r="237" spans="1:10" s="40" customFormat="1" ht="14.25" customHeight="1">
      <c r="A237" s="56"/>
      <c r="B237" s="69" t="s">
        <v>231</v>
      </c>
      <c r="C237" s="95"/>
      <c r="D237" s="66"/>
      <c r="E237" s="67"/>
      <c r="F237" s="68"/>
      <c r="G237" s="68"/>
      <c r="H237" s="68"/>
      <c r="I237" s="82"/>
      <c r="J237" s="81"/>
    </row>
    <row r="238" spans="1:10" s="40" customFormat="1" ht="14.25" customHeight="1">
      <c r="A238" s="56"/>
      <c r="B238" s="61"/>
      <c r="C238" s="65" t="s">
        <v>43</v>
      </c>
      <c r="D238" s="66"/>
      <c r="E238" s="67"/>
      <c r="F238" s="68"/>
      <c r="G238" s="68"/>
      <c r="H238" s="68"/>
      <c r="I238" s="83">
        <f t="shared" ref="I238:I240" si="25">PRODUCT(D238:H238)</f>
        <v>0</v>
      </c>
      <c r="J238" s="81"/>
    </row>
    <row r="239" spans="1:10" s="40" customFormat="1" ht="14.25" customHeight="1">
      <c r="A239" s="56"/>
      <c r="B239" s="61"/>
      <c r="C239" s="65" t="s">
        <v>43</v>
      </c>
      <c r="D239" s="66"/>
      <c r="E239" s="67"/>
      <c r="F239" s="68"/>
      <c r="G239" s="68"/>
      <c r="H239" s="68"/>
      <c r="I239" s="83">
        <f t="shared" si="25"/>
        <v>0</v>
      </c>
      <c r="J239" s="81"/>
    </row>
    <row r="240" spans="1:10" s="40" customFormat="1" ht="14.25" customHeight="1">
      <c r="A240" s="56"/>
      <c r="B240" s="61"/>
      <c r="C240" s="65" t="s">
        <v>43</v>
      </c>
      <c r="D240" s="66"/>
      <c r="E240" s="67"/>
      <c r="F240" s="68"/>
      <c r="G240" s="68"/>
      <c r="H240" s="68"/>
      <c r="I240" s="83">
        <f t="shared" si="25"/>
        <v>0</v>
      </c>
      <c r="J240" s="81"/>
    </row>
    <row r="241" spans="1:10" s="40" customFormat="1" ht="14.25" customHeight="1">
      <c r="A241" s="56"/>
      <c r="B241" s="61"/>
      <c r="C241" s="65"/>
      <c r="D241" s="93"/>
      <c r="E241" s="67"/>
      <c r="F241" s="68"/>
      <c r="G241" s="68"/>
      <c r="H241" s="72" t="s">
        <v>148</v>
      </c>
      <c r="I241" s="82">
        <f>SUM(I238:I240)</f>
        <v>0</v>
      </c>
      <c r="J241" s="79">
        <f>+I241+I241*$J$2</f>
        <v>0</v>
      </c>
    </row>
    <row r="242" spans="1:10" s="40" customFormat="1" ht="14.25" customHeight="1">
      <c r="A242" s="56"/>
      <c r="B242" s="61"/>
      <c r="C242" s="65"/>
      <c r="D242" s="66"/>
      <c r="E242" s="67"/>
      <c r="F242" s="68"/>
      <c r="G242" s="68"/>
      <c r="H242" s="68"/>
      <c r="I242" s="82"/>
      <c r="J242" s="81"/>
    </row>
    <row r="243" spans="1:10" s="40" customFormat="1" ht="14.25" customHeight="1">
      <c r="A243" s="56"/>
      <c r="B243" s="69" t="s">
        <v>232</v>
      </c>
      <c r="C243" s="95"/>
      <c r="D243" s="66"/>
      <c r="E243" s="67"/>
      <c r="F243" s="68"/>
      <c r="G243" s="68"/>
      <c r="H243" s="68"/>
      <c r="I243" s="82"/>
      <c r="J243" s="81"/>
    </row>
    <row r="244" spans="1:10" s="40" customFormat="1" ht="14.25" customHeight="1">
      <c r="A244" s="56"/>
      <c r="B244" s="61"/>
      <c r="C244" s="65" t="s">
        <v>43</v>
      </c>
      <c r="D244" s="66"/>
      <c r="E244" s="67"/>
      <c r="F244" s="68"/>
      <c r="G244" s="68"/>
      <c r="H244" s="68"/>
      <c r="I244" s="83">
        <f t="shared" ref="I244:I246" si="26">PRODUCT(D244:H244)</f>
        <v>0</v>
      </c>
      <c r="J244" s="81"/>
    </row>
    <row r="245" spans="1:10" s="40" customFormat="1" ht="14.25" customHeight="1">
      <c r="A245" s="56"/>
      <c r="B245" s="61"/>
      <c r="C245" s="65" t="s">
        <v>43</v>
      </c>
      <c r="D245" s="66"/>
      <c r="E245" s="67"/>
      <c r="F245" s="68"/>
      <c r="G245" s="68"/>
      <c r="H245" s="68"/>
      <c r="I245" s="83">
        <f t="shared" si="26"/>
        <v>0</v>
      </c>
      <c r="J245" s="81"/>
    </row>
    <row r="246" spans="1:10" s="40" customFormat="1" ht="14.25" customHeight="1">
      <c r="A246" s="56"/>
      <c r="B246" s="61"/>
      <c r="C246" s="65" t="s">
        <v>43</v>
      </c>
      <c r="D246" s="66"/>
      <c r="E246" s="67"/>
      <c r="F246" s="68"/>
      <c r="G246" s="68"/>
      <c r="H246" s="68"/>
      <c r="I246" s="83">
        <f t="shared" si="26"/>
        <v>0</v>
      </c>
      <c r="J246" s="81"/>
    </row>
    <row r="247" spans="1:10" s="40" customFormat="1" ht="14.25" customHeight="1">
      <c r="A247" s="56"/>
      <c r="B247" s="61"/>
      <c r="C247" s="65"/>
      <c r="D247" s="93"/>
      <c r="E247" s="67"/>
      <c r="F247" s="68"/>
      <c r="G247" s="68"/>
      <c r="H247" s="72" t="s">
        <v>148</v>
      </c>
      <c r="I247" s="82">
        <f>SUM(I244:I246)</f>
        <v>0</v>
      </c>
      <c r="J247" s="79">
        <f>+I247+I247*$J$2</f>
        <v>0</v>
      </c>
    </row>
    <row r="248" spans="1:10" s="40" customFormat="1" ht="14.25" customHeight="1">
      <c r="A248" s="56"/>
      <c r="B248" s="61"/>
      <c r="C248" s="65"/>
      <c r="D248" s="66"/>
      <c r="E248" s="67"/>
      <c r="F248" s="68"/>
      <c r="G248" s="68"/>
      <c r="H248" s="68"/>
      <c r="I248" s="82"/>
      <c r="J248" s="81"/>
    </row>
    <row r="249" spans="1:10" s="40" customFormat="1" ht="14.25" customHeight="1">
      <c r="A249" s="56"/>
      <c r="B249" s="69" t="s">
        <v>233</v>
      </c>
      <c r="C249" s="95"/>
      <c r="D249" s="66"/>
      <c r="E249" s="67"/>
      <c r="F249" s="68"/>
      <c r="G249" s="68"/>
      <c r="H249" s="68"/>
      <c r="I249" s="82"/>
      <c r="J249" s="81"/>
    </row>
    <row r="250" spans="1:10" s="40" customFormat="1" ht="14.25" customHeight="1">
      <c r="A250" s="56"/>
      <c r="B250" s="61"/>
      <c r="C250" s="65" t="s">
        <v>43</v>
      </c>
      <c r="D250" s="66"/>
      <c r="E250" s="67"/>
      <c r="F250" s="68"/>
      <c r="G250" s="68"/>
      <c r="H250" s="68"/>
      <c r="I250" s="83">
        <f t="shared" ref="I250:I251" si="27">PRODUCT(D250:H250)</f>
        <v>0</v>
      </c>
      <c r="J250" s="81"/>
    </row>
    <row r="251" spans="1:10" s="40" customFormat="1" ht="14.25" customHeight="1">
      <c r="A251" s="56"/>
      <c r="B251" s="61"/>
      <c r="C251" s="65" t="s">
        <v>43</v>
      </c>
      <c r="D251" s="66"/>
      <c r="E251" s="67"/>
      <c r="F251" s="68"/>
      <c r="G251" s="68"/>
      <c r="H251" s="68"/>
      <c r="I251" s="83">
        <f t="shared" si="27"/>
        <v>0</v>
      </c>
      <c r="J251" s="81"/>
    </row>
    <row r="252" spans="1:10" s="40" customFormat="1" ht="14.25" customHeight="1">
      <c r="A252" s="56"/>
      <c r="B252" s="61"/>
      <c r="C252" s="65" t="s">
        <v>43</v>
      </c>
      <c r="D252" s="66"/>
      <c r="E252" s="67"/>
      <c r="F252" s="68"/>
      <c r="G252" s="68"/>
      <c r="H252" s="68"/>
      <c r="I252" s="83">
        <f t="shared" ref="I252" si="28">PRODUCT(D252:H252)</f>
        <v>0</v>
      </c>
      <c r="J252" s="81"/>
    </row>
    <row r="253" spans="1:10" s="40" customFormat="1" ht="14.25" customHeight="1">
      <c r="A253" s="56"/>
      <c r="B253" s="61"/>
      <c r="C253" s="65"/>
      <c r="D253" s="93"/>
      <c r="E253" s="67"/>
      <c r="F253" s="68"/>
      <c r="G253" s="68"/>
      <c r="H253" s="72" t="s">
        <v>148</v>
      </c>
      <c r="I253" s="82">
        <f>SUM(I250:I252)</f>
        <v>0</v>
      </c>
      <c r="J253" s="79">
        <f>+I253+I253*$J$2</f>
        <v>0</v>
      </c>
    </row>
    <row r="254" spans="1:10" s="40" customFormat="1" ht="14.25" customHeight="1">
      <c r="A254" s="56"/>
      <c r="B254" s="61"/>
      <c r="C254" s="65"/>
      <c r="D254" s="66"/>
      <c r="E254" s="67"/>
      <c r="F254" s="68"/>
      <c r="G254" s="68"/>
      <c r="H254" s="68"/>
      <c r="I254" s="82"/>
      <c r="J254" s="81"/>
    </row>
    <row r="255" spans="1:10" s="40" customFormat="1" ht="14.25" customHeight="1">
      <c r="A255" s="56"/>
      <c r="B255" s="69" t="s">
        <v>234</v>
      </c>
      <c r="C255" s="95"/>
      <c r="D255" s="66"/>
      <c r="E255" s="67"/>
      <c r="F255" s="68"/>
      <c r="G255" s="68"/>
      <c r="H255" s="68"/>
      <c r="I255" s="82"/>
      <c r="J255" s="81"/>
    </row>
    <row r="256" spans="1:10" s="40" customFormat="1" ht="14.25" customHeight="1">
      <c r="A256" s="56"/>
      <c r="B256" s="61"/>
      <c r="C256" s="65" t="s">
        <v>43</v>
      </c>
      <c r="D256" s="66"/>
      <c r="E256" s="67"/>
      <c r="F256" s="68"/>
      <c r="G256" s="68"/>
      <c r="H256" s="68"/>
      <c r="I256" s="83">
        <f t="shared" ref="I256:I258" si="29">PRODUCT(D256:H256)</f>
        <v>0</v>
      </c>
      <c r="J256" s="81"/>
    </row>
    <row r="257" spans="1:10" s="40" customFormat="1" ht="14.25" customHeight="1">
      <c r="A257" s="56"/>
      <c r="B257" s="61"/>
      <c r="C257" s="65" t="s">
        <v>43</v>
      </c>
      <c r="D257" s="66"/>
      <c r="E257" s="67"/>
      <c r="F257" s="68"/>
      <c r="G257" s="68"/>
      <c r="H257" s="68"/>
      <c r="I257" s="83">
        <f t="shared" si="29"/>
        <v>0</v>
      </c>
      <c r="J257" s="81"/>
    </row>
    <row r="258" spans="1:10" s="40" customFormat="1" ht="14.25" customHeight="1">
      <c r="A258" s="56"/>
      <c r="B258" s="61"/>
      <c r="C258" s="65" t="s">
        <v>43</v>
      </c>
      <c r="D258" s="66"/>
      <c r="E258" s="67"/>
      <c r="F258" s="68"/>
      <c r="G258" s="68"/>
      <c r="H258" s="68"/>
      <c r="I258" s="83">
        <f t="shared" si="29"/>
        <v>0</v>
      </c>
      <c r="J258" s="81"/>
    </row>
    <row r="259" spans="1:10" s="40" customFormat="1" ht="14.25" customHeight="1">
      <c r="A259" s="56"/>
      <c r="B259" s="61"/>
      <c r="C259" s="65"/>
      <c r="D259" s="93"/>
      <c r="E259" s="67"/>
      <c r="F259" s="68"/>
      <c r="G259" s="68"/>
      <c r="H259" s="72" t="s">
        <v>148</v>
      </c>
      <c r="I259" s="82">
        <f>SUM(I256:I258)</f>
        <v>0</v>
      </c>
      <c r="J259" s="79">
        <f>+I259+I259*$J$2</f>
        <v>0</v>
      </c>
    </row>
    <row r="260" spans="1:10" s="40" customFormat="1" ht="14.25" customHeight="1">
      <c r="A260" s="56"/>
      <c r="B260" s="61"/>
      <c r="C260" s="65"/>
      <c r="D260" s="66"/>
      <c r="E260" s="67"/>
      <c r="F260" s="68"/>
      <c r="G260" s="68"/>
      <c r="H260" s="68"/>
      <c r="I260" s="82"/>
      <c r="J260" s="81"/>
    </row>
    <row r="261" spans="1:10" s="40" customFormat="1" ht="14.25" customHeight="1">
      <c r="A261" s="56"/>
      <c r="B261" s="69" t="s">
        <v>235</v>
      </c>
      <c r="C261" s="95"/>
      <c r="D261" s="66"/>
      <c r="E261" s="67"/>
      <c r="F261" s="68"/>
      <c r="G261" s="68"/>
      <c r="H261" s="68"/>
      <c r="I261" s="82"/>
      <c r="J261" s="81"/>
    </row>
    <row r="262" spans="1:10" s="40" customFormat="1" ht="14.25" customHeight="1">
      <c r="A262" s="56"/>
      <c r="B262" s="61"/>
      <c r="C262" s="65" t="s">
        <v>43</v>
      </c>
      <c r="D262" s="66"/>
      <c r="E262" s="67"/>
      <c r="F262" s="68"/>
      <c r="G262" s="68"/>
      <c r="H262" s="68"/>
      <c r="I262" s="83">
        <f t="shared" ref="I262:I264" si="30">PRODUCT(D262:H262)</f>
        <v>0</v>
      </c>
      <c r="J262" s="81"/>
    </row>
    <row r="263" spans="1:10" s="40" customFormat="1" ht="14.25" customHeight="1">
      <c r="A263" s="56"/>
      <c r="B263" s="61"/>
      <c r="C263" s="65" t="s">
        <v>43</v>
      </c>
      <c r="D263" s="66"/>
      <c r="E263" s="67"/>
      <c r="F263" s="68"/>
      <c r="G263" s="68"/>
      <c r="H263" s="68"/>
      <c r="I263" s="83">
        <f t="shared" si="30"/>
        <v>0</v>
      </c>
      <c r="J263" s="81"/>
    </row>
    <row r="264" spans="1:10" s="40" customFormat="1" ht="14.25" customHeight="1">
      <c r="A264" s="56"/>
      <c r="B264" s="61"/>
      <c r="C264" s="65" t="s">
        <v>43</v>
      </c>
      <c r="D264" s="66"/>
      <c r="E264" s="67"/>
      <c r="F264" s="68"/>
      <c r="G264" s="68"/>
      <c r="H264" s="68"/>
      <c r="I264" s="83">
        <f t="shared" si="30"/>
        <v>0</v>
      </c>
      <c r="J264" s="81"/>
    </row>
    <row r="265" spans="1:10" s="40" customFormat="1" ht="14.25" customHeight="1">
      <c r="A265" s="56"/>
      <c r="B265" s="61"/>
      <c r="C265" s="65"/>
      <c r="D265" s="93"/>
      <c r="E265" s="67"/>
      <c r="F265" s="68"/>
      <c r="G265" s="68"/>
      <c r="H265" s="72" t="s">
        <v>148</v>
      </c>
      <c r="I265" s="82">
        <f>SUM(I262:I264)</f>
        <v>0</v>
      </c>
      <c r="J265" s="79">
        <f>+I265+I265*$J$2</f>
        <v>0</v>
      </c>
    </row>
    <row r="266" spans="1:10" s="40" customFormat="1" ht="14.25" customHeight="1">
      <c r="A266" s="56"/>
      <c r="B266" s="61"/>
      <c r="C266" s="65"/>
      <c r="D266" s="66"/>
      <c r="E266" s="67"/>
      <c r="F266" s="68"/>
      <c r="G266" s="68"/>
      <c r="H266" s="68"/>
      <c r="I266" s="82"/>
      <c r="J266" s="81"/>
    </row>
    <row r="267" spans="1:10" s="40" customFormat="1" ht="14.25" customHeight="1">
      <c r="A267" s="56"/>
      <c r="B267" s="61"/>
      <c r="C267" s="65"/>
      <c r="D267" s="66"/>
      <c r="E267" s="67"/>
      <c r="F267" s="68"/>
      <c r="G267" s="68"/>
      <c r="H267" s="68"/>
      <c r="I267" s="82"/>
      <c r="J267" s="81"/>
    </row>
    <row r="268" spans="1:10" s="40" customFormat="1" ht="14.25" customHeight="1">
      <c r="A268" s="56"/>
      <c r="B268" s="69" t="s">
        <v>339</v>
      </c>
      <c r="C268" s="95"/>
      <c r="D268" s="66"/>
      <c r="E268" s="67"/>
      <c r="F268" s="68"/>
      <c r="G268" s="68"/>
      <c r="H268" s="68"/>
      <c r="I268" s="82"/>
      <c r="J268" s="81"/>
    </row>
    <row r="269" spans="1:10" s="40" customFormat="1" ht="14.25" customHeight="1">
      <c r="A269" s="56"/>
      <c r="B269" s="61" t="s">
        <v>340</v>
      </c>
      <c r="C269" s="65" t="s">
        <v>43</v>
      </c>
      <c r="D269" s="66">
        <v>1</v>
      </c>
      <c r="E269" s="67">
        <f>28+36</f>
        <v>64</v>
      </c>
      <c r="F269" s="68"/>
      <c r="G269" s="68"/>
      <c r="H269" s="68"/>
      <c r="I269" s="83">
        <f t="shared" ref="I269" si="31">PRODUCT(D269:H269)</f>
        <v>64</v>
      </c>
      <c r="J269" s="81"/>
    </row>
    <row r="270" spans="1:10" s="40" customFormat="1" ht="14.25" customHeight="1">
      <c r="A270" s="56"/>
      <c r="B270" s="61"/>
      <c r="C270" s="65"/>
      <c r="D270" s="93"/>
      <c r="E270" s="67"/>
      <c r="F270" s="68"/>
      <c r="G270" s="68"/>
      <c r="H270" s="72" t="s">
        <v>148</v>
      </c>
      <c r="I270" s="82">
        <f>SUM(I269)</f>
        <v>64</v>
      </c>
      <c r="J270" s="79">
        <f>+I270+I270*$J$2</f>
        <v>70.400000000000006</v>
      </c>
    </row>
    <row r="271" spans="1:10" s="40" customFormat="1" ht="14.25" customHeight="1">
      <c r="A271" s="56"/>
      <c r="B271" s="69" t="s">
        <v>341</v>
      </c>
      <c r="C271" s="95"/>
      <c r="D271" s="66"/>
      <c r="E271" s="67"/>
      <c r="F271" s="68"/>
      <c r="G271" s="68"/>
      <c r="H271" s="68"/>
      <c r="I271" s="82"/>
      <c r="J271" s="81"/>
    </row>
    <row r="272" spans="1:10" s="40" customFormat="1" ht="14.25" customHeight="1">
      <c r="A272" s="56"/>
      <c r="B272" s="61" t="s">
        <v>240</v>
      </c>
      <c r="C272" s="65" t="s">
        <v>43</v>
      </c>
      <c r="D272" s="66"/>
      <c r="E272" s="67"/>
      <c r="F272" s="68"/>
      <c r="G272" s="68"/>
      <c r="H272" s="68"/>
      <c r="I272" s="83">
        <f t="shared" ref="I272" si="32">PRODUCT(D272:H272)</f>
        <v>0</v>
      </c>
      <c r="J272" s="81"/>
    </row>
    <row r="273" spans="1:10" s="40" customFormat="1" ht="14.25" customHeight="1">
      <c r="A273" s="56"/>
      <c r="B273" s="61"/>
      <c r="C273" s="65"/>
      <c r="D273" s="93"/>
      <c r="E273" s="67"/>
      <c r="F273" s="68"/>
      <c r="G273" s="68"/>
      <c r="H273" s="72" t="s">
        <v>148</v>
      </c>
      <c r="I273" s="82">
        <f>SUM(I272)</f>
        <v>0</v>
      </c>
      <c r="J273" s="79">
        <f>+I273+I273*$J$2</f>
        <v>0</v>
      </c>
    </row>
    <row r="274" spans="1:10" s="40" customFormat="1" ht="14.25" customHeight="1">
      <c r="A274" s="56"/>
      <c r="B274" s="61"/>
      <c r="C274" s="65"/>
      <c r="D274" s="93"/>
      <c r="E274" s="67"/>
      <c r="F274" s="68"/>
      <c r="G274" s="68"/>
      <c r="H274" s="72"/>
      <c r="I274" s="82"/>
      <c r="J274" s="79"/>
    </row>
    <row r="275" spans="1:10" s="40" customFormat="1" ht="14.25" customHeight="1">
      <c r="A275" s="56"/>
      <c r="B275" s="61"/>
      <c r="C275" s="65"/>
      <c r="D275" s="66"/>
      <c r="E275" s="67"/>
      <c r="F275" s="68"/>
      <c r="G275" s="68"/>
      <c r="H275" s="68"/>
      <c r="I275" s="82"/>
      <c r="J275" s="81"/>
    </row>
    <row r="276" spans="1:10" s="40" customFormat="1" ht="14.25" customHeight="1">
      <c r="A276" s="56"/>
      <c r="B276" s="69" t="s">
        <v>239</v>
      </c>
      <c r="C276" s="95"/>
      <c r="D276" s="66"/>
      <c r="E276" s="67"/>
      <c r="F276" s="68"/>
      <c r="G276" s="68"/>
      <c r="H276" s="68"/>
      <c r="I276" s="82"/>
      <c r="J276" s="81"/>
    </row>
    <row r="277" spans="1:10" s="40" customFormat="1" ht="14.25" customHeight="1">
      <c r="A277" s="56"/>
      <c r="B277" s="61" t="s">
        <v>240</v>
      </c>
      <c r="C277" s="65" t="s">
        <v>43</v>
      </c>
      <c r="D277" s="66">
        <v>1</v>
      </c>
      <c r="E277" s="67">
        <v>35</v>
      </c>
      <c r="F277" s="68"/>
      <c r="G277" s="68"/>
      <c r="H277" s="68"/>
      <c r="I277" s="83">
        <f t="shared" ref="I277" si="33">PRODUCT(D277:H277)</f>
        <v>35</v>
      </c>
      <c r="J277" s="81"/>
    </row>
    <row r="278" spans="1:10" s="40" customFormat="1" ht="14.25" customHeight="1">
      <c r="A278" s="56"/>
      <c r="B278" s="61"/>
      <c r="C278" s="65"/>
      <c r="D278" s="93"/>
      <c r="E278" s="67"/>
      <c r="F278" s="68"/>
      <c r="G278" s="68"/>
      <c r="H278" s="72" t="s">
        <v>148</v>
      </c>
      <c r="I278" s="82">
        <f>SUM(I277)</f>
        <v>35</v>
      </c>
      <c r="J278" s="79">
        <f>+I278+I278*$J$2</f>
        <v>38.5</v>
      </c>
    </row>
    <row r="279" spans="1:10" s="40" customFormat="1" ht="14.25" customHeight="1">
      <c r="A279" s="56"/>
      <c r="B279" s="69" t="s">
        <v>241</v>
      </c>
      <c r="C279" s="95"/>
      <c r="D279" s="66"/>
      <c r="E279" s="67"/>
      <c r="F279" s="68"/>
      <c r="G279" s="68"/>
      <c r="H279" s="68"/>
      <c r="I279" s="82"/>
      <c r="J279" s="81"/>
    </row>
    <row r="280" spans="1:10" s="40" customFormat="1" ht="14.25" customHeight="1">
      <c r="A280" s="56"/>
      <c r="B280" s="61" t="s">
        <v>240</v>
      </c>
      <c r="C280" s="65" t="s">
        <v>43</v>
      </c>
      <c r="D280" s="66"/>
      <c r="E280" s="67"/>
      <c r="F280" s="68"/>
      <c r="G280" s="68"/>
      <c r="H280" s="68"/>
      <c r="I280" s="83">
        <f t="shared" ref="I280" si="34">PRODUCT(D280:H280)</f>
        <v>0</v>
      </c>
      <c r="J280" s="81"/>
    </row>
    <row r="281" spans="1:10" s="40" customFormat="1" ht="14.25" customHeight="1">
      <c r="A281" s="56"/>
      <c r="B281" s="61"/>
      <c r="C281" s="65"/>
      <c r="D281" s="93"/>
      <c r="E281" s="67"/>
      <c r="F281" s="68"/>
      <c r="G281" s="68"/>
      <c r="H281" s="72" t="s">
        <v>148</v>
      </c>
      <c r="I281" s="82">
        <f>SUM(I280)</f>
        <v>0</v>
      </c>
      <c r="J281" s="79">
        <f>+I281+I281*$J$2</f>
        <v>0</v>
      </c>
    </row>
    <row r="282" spans="1:10" s="40" customFormat="1" ht="14.25" customHeight="1">
      <c r="A282" s="56"/>
      <c r="B282" s="61"/>
      <c r="C282" s="65"/>
      <c r="D282" s="93"/>
      <c r="E282" s="67"/>
      <c r="F282" s="68"/>
      <c r="G282" s="68"/>
      <c r="H282" s="72"/>
      <c r="I282" s="82"/>
      <c r="J282" s="79"/>
    </row>
    <row r="283" spans="1:10" s="40" customFormat="1" ht="14.25" customHeight="1">
      <c r="A283" s="56"/>
      <c r="B283" s="69" t="s">
        <v>236</v>
      </c>
      <c r="C283" s="95"/>
      <c r="D283" s="66"/>
      <c r="E283" s="67"/>
      <c r="F283" s="68"/>
      <c r="G283" s="68"/>
      <c r="H283" s="68"/>
      <c r="I283" s="82"/>
      <c r="J283" s="81"/>
    </row>
    <row r="284" spans="1:10" s="40" customFormat="1" ht="14.25" customHeight="1">
      <c r="A284" s="56"/>
      <c r="B284" s="61" t="s">
        <v>342</v>
      </c>
      <c r="C284" s="65" t="s">
        <v>43</v>
      </c>
      <c r="D284" s="66">
        <v>1</v>
      </c>
      <c r="E284" s="67">
        <v>58</v>
      </c>
      <c r="F284" s="68">
        <v>0.1</v>
      </c>
      <c r="G284" s="68"/>
      <c r="H284" s="68"/>
      <c r="I284" s="83">
        <f t="shared" ref="I284:I286" si="35">PRODUCT(D284:H284)</f>
        <v>5.8000000000000007</v>
      </c>
      <c r="J284" s="81"/>
    </row>
    <row r="285" spans="1:10" s="40" customFormat="1" ht="14.25" customHeight="1">
      <c r="A285" s="56"/>
      <c r="B285" s="61"/>
      <c r="C285" s="65" t="s">
        <v>43</v>
      </c>
      <c r="D285" s="66"/>
      <c r="E285" s="67"/>
      <c r="F285" s="68"/>
      <c r="G285" s="68"/>
      <c r="H285" s="68"/>
      <c r="I285" s="83">
        <f t="shared" si="35"/>
        <v>0</v>
      </c>
      <c r="J285" s="81"/>
    </row>
    <row r="286" spans="1:10" s="40" customFormat="1" ht="14.25" customHeight="1">
      <c r="A286" s="56"/>
      <c r="B286" s="61"/>
      <c r="C286" s="65" t="s">
        <v>43</v>
      </c>
      <c r="D286" s="66"/>
      <c r="E286" s="67"/>
      <c r="F286" s="68"/>
      <c r="G286" s="68"/>
      <c r="H286" s="68"/>
      <c r="I286" s="83">
        <f t="shared" si="35"/>
        <v>0</v>
      </c>
      <c r="J286" s="81"/>
    </row>
    <row r="287" spans="1:10" s="40" customFormat="1" ht="14.25" customHeight="1">
      <c r="A287" s="56"/>
      <c r="B287" s="61"/>
      <c r="C287" s="65"/>
      <c r="D287" s="93"/>
      <c r="E287" s="67"/>
      <c r="F287" s="68"/>
      <c r="G287" s="68"/>
      <c r="H287" s="72" t="s">
        <v>148</v>
      </c>
      <c r="I287" s="82">
        <f>SUM(I284:I286)</f>
        <v>5.8000000000000007</v>
      </c>
      <c r="J287" s="79">
        <f>+I287+I287*$J$2</f>
        <v>6.3800000000000008</v>
      </c>
    </row>
    <row r="288" spans="1:10" s="40" customFormat="1" ht="14.25" customHeight="1">
      <c r="A288" s="56"/>
      <c r="B288" s="61"/>
      <c r="C288" s="65"/>
      <c r="D288" s="93"/>
      <c r="E288" s="67"/>
      <c r="F288" s="68"/>
      <c r="G288" s="68"/>
      <c r="H288" s="68"/>
      <c r="I288" s="83"/>
      <c r="J288" s="81"/>
    </row>
    <row r="289" spans="1:10" s="40" customFormat="1" ht="14.25" customHeight="1">
      <c r="A289" s="56"/>
      <c r="B289" s="69" t="s">
        <v>238</v>
      </c>
      <c r="C289" s="95"/>
      <c r="D289" s="66"/>
      <c r="E289" s="67"/>
      <c r="F289" s="68"/>
      <c r="G289" s="68"/>
      <c r="H289" s="68"/>
      <c r="I289" s="82"/>
      <c r="J289" s="81"/>
    </row>
    <row r="290" spans="1:10" s="40" customFormat="1" ht="14.25" customHeight="1">
      <c r="A290" s="56"/>
      <c r="B290" s="61"/>
      <c r="C290" s="65" t="s">
        <v>43</v>
      </c>
      <c r="D290" s="66"/>
      <c r="E290" s="67"/>
      <c r="F290" s="68"/>
      <c r="G290" s="68"/>
      <c r="H290" s="68"/>
      <c r="I290" s="83">
        <f t="shared" ref="I290" si="36">PRODUCT(D290:H290)</f>
        <v>0</v>
      </c>
      <c r="J290" s="81"/>
    </row>
    <row r="291" spans="1:10" s="40" customFormat="1" ht="14.25" customHeight="1">
      <c r="A291" s="56"/>
      <c r="B291" s="61"/>
      <c r="C291" s="65"/>
      <c r="D291" s="93"/>
      <c r="E291" s="67"/>
      <c r="F291" s="68"/>
      <c r="G291" s="68"/>
      <c r="H291" s="72" t="s">
        <v>148</v>
      </c>
      <c r="I291" s="82">
        <f>SUM(I290)</f>
        <v>0</v>
      </c>
      <c r="J291" s="79">
        <f>+I291+I291*$J$2</f>
        <v>0</v>
      </c>
    </row>
    <row r="292" spans="1:10" s="40" customFormat="1" ht="14.25" customHeight="1">
      <c r="A292" s="56"/>
      <c r="B292" s="61"/>
      <c r="C292" s="65"/>
      <c r="D292" s="66"/>
      <c r="E292" s="67"/>
      <c r="F292" s="68"/>
      <c r="G292" s="68"/>
      <c r="H292" s="68"/>
      <c r="I292" s="82"/>
      <c r="J292" s="81"/>
    </row>
    <row r="293" spans="1:10" s="40" customFormat="1" ht="14.25" customHeight="1">
      <c r="A293" s="56"/>
      <c r="B293" s="69" t="s">
        <v>242</v>
      </c>
      <c r="C293" s="95"/>
      <c r="D293" s="66"/>
      <c r="E293" s="67"/>
      <c r="F293" s="68"/>
      <c r="G293" s="68"/>
      <c r="H293" s="68"/>
      <c r="I293" s="82"/>
      <c r="J293" s="81"/>
    </row>
    <row r="294" spans="1:10" s="40" customFormat="1" ht="14.25" customHeight="1">
      <c r="A294" s="56"/>
      <c r="B294" s="61"/>
      <c r="C294" s="65" t="s">
        <v>43</v>
      </c>
      <c r="D294" s="66"/>
      <c r="E294" s="67"/>
      <c r="F294" s="68"/>
      <c r="G294" s="68"/>
      <c r="H294" s="68"/>
      <c r="I294" s="83">
        <f t="shared" ref="I294:I296" si="37">PRODUCT(D294:H294)</f>
        <v>0</v>
      </c>
      <c r="J294" s="81"/>
    </row>
    <row r="295" spans="1:10" s="40" customFormat="1" ht="14.25" customHeight="1">
      <c r="A295" s="56"/>
      <c r="B295" s="61"/>
      <c r="C295" s="65" t="s">
        <v>43</v>
      </c>
      <c r="D295" s="66"/>
      <c r="E295" s="67"/>
      <c r="F295" s="68"/>
      <c r="G295" s="68"/>
      <c r="H295" s="68"/>
      <c r="I295" s="83">
        <f t="shared" si="37"/>
        <v>0</v>
      </c>
      <c r="J295" s="81"/>
    </row>
    <row r="296" spans="1:10" s="40" customFormat="1" ht="14.25" customHeight="1">
      <c r="A296" s="56"/>
      <c r="B296" s="61"/>
      <c r="C296" s="65" t="s">
        <v>43</v>
      </c>
      <c r="D296" s="66"/>
      <c r="E296" s="67"/>
      <c r="F296" s="68"/>
      <c r="G296" s="68"/>
      <c r="H296" s="68"/>
      <c r="I296" s="83">
        <f t="shared" si="37"/>
        <v>0</v>
      </c>
      <c r="J296" s="81"/>
    </row>
    <row r="297" spans="1:10" s="40" customFormat="1" ht="14.25" customHeight="1">
      <c r="A297" s="56"/>
      <c r="B297" s="61"/>
      <c r="C297" s="65"/>
      <c r="D297" s="93"/>
      <c r="E297" s="67"/>
      <c r="F297" s="68"/>
      <c r="G297" s="68"/>
      <c r="H297" s="72" t="s">
        <v>148</v>
      </c>
      <c r="I297" s="82">
        <f>SUM(I294:I296)</f>
        <v>0</v>
      </c>
      <c r="J297" s="79">
        <f>+I297+I297*$J$2</f>
        <v>0</v>
      </c>
    </row>
    <row r="298" spans="1:10" s="40" customFormat="1" ht="14.25" customHeight="1">
      <c r="A298" s="56"/>
      <c r="B298" s="61"/>
      <c r="C298" s="65"/>
      <c r="D298" s="93"/>
      <c r="E298" s="67"/>
      <c r="F298" s="68"/>
      <c r="G298" s="68"/>
      <c r="H298" s="68"/>
      <c r="I298" s="83"/>
      <c r="J298" s="81"/>
    </row>
    <row r="299" spans="1:10" s="40" customFormat="1" ht="14.25" customHeight="1">
      <c r="A299" s="56"/>
      <c r="B299" s="69" t="s">
        <v>245</v>
      </c>
      <c r="C299" s="95"/>
      <c r="D299" s="66"/>
      <c r="E299" s="67"/>
      <c r="F299" s="68"/>
      <c r="G299" s="68"/>
      <c r="H299" s="68"/>
      <c r="I299" s="82"/>
      <c r="J299" s="81"/>
    </row>
    <row r="300" spans="1:10" s="40" customFormat="1" ht="14.25" customHeight="1">
      <c r="A300" s="56"/>
      <c r="B300" s="61"/>
      <c r="C300" s="65" t="s">
        <v>43</v>
      </c>
      <c r="D300" s="66"/>
      <c r="E300" s="67"/>
      <c r="F300" s="68"/>
      <c r="G300" s="68"/>
      <c r="H300" s="68"/>
      <c r="I300" s="83">
        <f t="shared" ref="I300" si="38">PRODUCT(D300:H300)</f>
        <v>0</v>
      </c>
      <c r="J300" s="81"/>
    </row>
    <row r="301" spans="1:10" s="40" customFormat="1" ht="14.25" customHeight="1">
      <c r="A301" s="56"/>
      <c r="B301" s="61"/>
      <c r="C301" s="65"/>
      <c r="D301" s="93"/>
      <c r="E301" s="67"/>
      <c r="F301" s="68"/>
      <c r="G301" s="68"/>
      <c r="H301" s="72" t="s">
        <v>148</v>
      </c>
      <c r="I301" s="82">
        <f>SUM(I300)</f>
        <v>0</v>
      </c>
      <c r="J301" s="79">
        <f>+I301+I301*$J$2</f>
        <v>0</v>
      </c>
    </row>
    <row r="302" spans="1:10" s="40" customFormat="1" ht="14.25" customHeight="1">
      <c r="A302" s="56"/>
      <c r="B302" s="61"/>
      <c r="C302" s="65"/>
      <c r="D302" s="66"/>
      <c r="E302" s="67"/>
      <c r="F302" s="68"/>
      <c r="G302" s="68"/>
      <c r="H302" s="68"/>
      <c r="I302" s="82"/>
      <c r="J302" s="81"/>
    </row>
    <row r="303" spans="1:10" s="40" customFormat="1" ht="14.25" customHeight="1">
      <c r="A303" s="56"/>
      <c r="B303" s="61"/>
      <c r="C303" s="65"/>
      <c r="D303" s="93"/>
      <c r="E303" s="67"/>
      <c r="F303" s="68"/>
      <c r="G303" s="68"/>
      <c r="H303" s="68"/>
      <c r="I303" s="83"/>
      <c r="J303" s="81"/>
    </row>
    <row r="304" spans="1:10" s="40" customFormat="1" ht="14.25" customHeight="1">
      <c r="A304" s="56"/>
      <c r="B304" s="69" t="s">
        <v>343</v>
      </c>
      <c r="C304" s="95"/>
      <c r="D304" s="66"/>
      <c r="E304" s="67"/>
      <c r="F304" s="68"/>
      <c r="G304" s="68"/>
      <c r="H304" s="68"/>
      <c r="I304" s="82"/>
      <c r="J304" s="81"/>
    </row>
    <row r="305" spans="1:10" s="40" customFormat="1" ht="14.25" customHeight="1">
      <c r="A305" s="56"/>
      <c r="B305" s="61"/>
      <c r="C305" s="65" t="s">
        <v>43</v>
      </c>
      <c r="D305" s="66"/>
      <c r="E305" s="67"/>
      <c r="F305" s="68"/>
      <c r="G305" s="68"/>
      <c r="H305" s="68"/>
      <c r="I305" s="83">
        <f t="shared" ref="I305" si="39">PRODUCT(D305:H305)</f>
        <v>0</v>
      </c>
      <c r="J305" s="81"/>
    </row>
    <row r="306" spans="1:10" s="40" customFormat="1" ht="14.25" customHeight="1">
      <c r="A306" s="56"/>
      <c r="B306" s="61"/>
      <c r="C306" s="65"/>
      <c r="D306" s="93"/>
      <c r="E306" s="67"/>
      <c r="F306" s="68"/>
      <c r="G306" s="68"/>
      <c r="H306" s="72" t="s">
        <v>148</v>
      </c>
      <c r="I306" s="82">
        <f>SUM(I305)</f>
        <v>0</v>
      </c>
      <c r="J306" s="79">
        <f>+I306+I306*$J$2</f>
        <v>0</v>
      </c>
    </row>
    <row r="307" spans="1:10" s="40" customFormat="1" ht="14.25" customHeight="1">
      <c r="A307" s="56"/>
      <c r="B307" s="61"/>
      <c r="C307" s="65"/>
      <c r="D307" s="66"/>
      <c r="E307" s="67"/>
      <c r="F307" s="68"/>
      <c r="G307" s="68"/>
      <c r="H307" s="68"/>
      <c r="I307" s="82"/>
      <c r="J307" s="81"/>
    </row>
    <row r="308" spans="1:10" s="40" customFormat="1" ht="14.25" customHeight="1">
      <c r="A308" s="56"/>
      <c r="B308" s="57" t="s">
        <v>344</v>
      </c>
      <c r="C308" s="58"/>
      <c r="D308" s="66"/>
      <c r="E308" s="66"/>
      <c r="F308" s="66"/>
      <c r="G308" s="66"/>
      <c r="H308" s="66"/>
      <c r="I308" s="92"/>
      <c r="J308" s="81"/>
    </row>
    <row r="309" spans="1:10" s="40" customFormat="1" ht="14.25" customHeight="1">
      <c r="A309" s="56"/>
      <c r="B309" s="61"/>
      <c r="C309" s="65" t="s">
        <v>43</v>
      </c>
      <c r="D309" s="66"/>
      <c r="E309" s="96"/>
      <c r="F309" s="71"/>
      <c r="G309" s="71"/>
      <c r="H309" s="71"/>
      <c r="I309" s="83">
        <f t="shared" ref="I309:I311" si="40">PRODUCT(D309:H309)</f>
        <v>0</v>
      </c>
      <c r="J309" s="81"/>
    </row>
    <row r="310" spans="1:10" s="40" customFormat="1" ht="14.25" customHeight="1">
      <c r="A310" s="56"/>
      <c r="B310" s="61"/>
      <c r="C310" s="65" t="s">
        <v>43</v>
      </c>
      <c r="D310" s="66"/>
      <c r="E310" s="96"/>
      <c r="F310" s="68"/>
      <c r="G310" s="68"/>
      <c r="H310" s="68"/>
      <c r="I310" s="83">
        <f t="shared" si="40"/>
        <v>0</v>
      </c>
      <c r="J310" s="81"/>
    </row>
    <row r="311" spans="1:10" s="40" customFormat="1" ht="14.25" customHeight="1">
      <c r="A311" s="56"/>
      <c r="B311" s="61"/>
      <c r="C311" s="65"/>
      <c r="D311" s="66"/>
      <c r="E311" s="67"/>
      <c r="F311" s="68"/>
      <c r="G311" s="68"/>
      <c r="H311" s="68"/>
      <c r="I311" s="83">
        <f t="shared" si="40"/>
        <v>0</v>
      </c>
      <c r="J311" s="81"/>
    </row>
    <row r="312" spans="1:10" s="40" customFormat="1" ht="14.25" customHeight="1">
      <c r="A312" s="56"/>
      <c r="B312" s="61"/>
      <c r="C312" s="65"/>
      <c r="D312" s="66"/>
      <c r="E312" s="67"/>
      <c r="F312" s="68"/>
      <c r="G312" s="68"/>
      <c r="H312" s="72" t="s">
        <v>148</v>
      </c>
      <c r="I312" s="82">
        <f>SUM(I309:I311)</f>
        <v>0</v>
      </c>
      <c r="J312" s="79">
        <f>+I312+I312*$J$2</f>
        <v>0</v>
      </c>
    </row>
    <row r="313" spans="1:10" s="40" customFormat="1" ht="14.25" customHeight="1">
      <c r="A313" s="56"/>
      <c r="B313" s="61"/>
      <c r="C313" s="65"/>
      <c r="D313" s="66"/>
      <c r="E313" s="67"/>
      <c r="F313" s="68"/>
      <c r="G313" s="68"/>
      <c r="H313" s="68"/>
      <c r="I313" s="83"/>
      <c r="J313" s="81"/>
    </row>
    <row r="314" spans="1:10" s="40" customFormat="1" ht="14.25" customHeight="1">
      <c r="A314" s="56"/>
      <c r="B314" s="61"/>
      <c r="C314" s="65"/>
      <c r="D314" s="66"/>
      <c r="E314" s="67"/>
      <c r="F314" s="68"/>
      <c r="G314" s="68"/>
      <c r="H314" s="68"/>
      <c r="I314" s="82"/>
      <c r="J314" s="81"/>
    </row>
    <row r="315" spans="1:10" s="40" customFormat="1" ht="14.25" customHeight="1">
      <c r="A315" s="56"/>
      <c r="B315" s="57" t="s">
        <v>249</v>
      </c>
      <c r="C315" s="58"/>
      <c r="D315" s="66"/>
      <c r="E315" s="66"/>
      <c r="F315" s="66"/>
      <c r="G315" s="66"/>
      <c r="H315" s="66"/>
      <c r="I315" s="92"/>
      <c r="J315" s="81"/>
    </row>
    <row r="316" spans="1:10" s="40" customFormat="1" ht="14.25" customHeight="1">
      <c r="A316" s="56"/>
      <c r="B316" s="61"/>
      <c r="C316" s="65"/>
      <c r="D316" s="71"/>
      <c r="E316" s="71"/>
      <c r="F316" s="71"/>
      <c r="G316" s="71"/>
      <c r="H316" s="71"/>
      <c r="I316" s="92"/>
      <c r="J316" s="81"/>
    </row>
    <row r="317" spans="1:10" s="40" customFormat="1" ht="14.25" customHeight="1">
      <c r="A317" s="56"/>
      <c r="B317" s="61"/>
      <c r="C317" s="65"/>
      <c r="D317" s="66"/>
      <c r="E317" s="67"/>
      <c r="F317" s="68"/>
      <c r="G317" s="68"/>
      <c r="H317" s="68"/>
      <c r="I317" s="83"/>
      <c r="J317" s="81"/>
    </row>
    <row r="318" spans="1:10" s="40" customFormat="1" ht="14.25" customHeight="1">
      <c r="A318" s="56"/>
      <c r="B318" s="61"/>
      <c r="C318" s="65"/>
      <c r="D318" s="66"/>
      <c r="E318" s="67"/>
      <c r="F318" s="68"/>
      <c r="G318" s="68"/>
      <c r="H318" s="68"/>
      <c r="I318" s="83"/>
      <c r="J318" s="81"/>
    </row>
    <row r="319" spans="1:10" s="40" customFormat="1" ht="14.25" customHeight="1">
      <c r="A319" s="56"/>
      <c r="B319" s="61"/>
      <c r="C319" s="65"/>
      <c r="D319" s="66"/>
      <c r="E319" s="67"/>
      <c r="F319" s="68"/>
      <c r="G319" s="68"/>
      <c r="H319" s="72" t="s">
        <v>148</v>
      </c>
      <c r="I319" s="82">
        <f>SUM(I317:I318)</f>
        <v>0</v>
      </c>
      <c r="J319" s="79">
        <f>+I319+I319*$J$2</f>
        <v>0</v>
      </c>
    </row>
    <row r="320" spans="1:10" s="40" customFormat="1" ht="14.25" customHeight="1">
      <c r="A320" s="56"/>
      <c r="B320" s="61"/>
      <c r="C320" s="65"/>
      <c r="D320" s="66"/>
      <c r="E320" s="67"/>
      <c r="F320" s="68"/>
      <c r="G320" s="68"/>
      <c r="H320" s="68"/>
      <c r="I320" s="83"/>
      <c r="J320" s="81"/>
    </row>
    <row r="321" spans="1:10" s="40" customFormat="1" ht="14.25" customHeight="1">
      <c r="A321" s="56"/>
      <c r="B321" s="61"/>
      <c r="C321" s="65"/>
      <c r="D321" s="66"/>
      <c r="E321" s="67"/>
      <c r="F321" s="68"/>
      <c r="G321" s="68"/>
      <c r="H321" s="68"/>
      <c r="I321" s="82"/>
      <c r="J321" s="81"/>
    </row>
    <row r="322" spans="1:10" s="40" customFormat="1" ht="14.25" customHeight="1">
      <c r="A322" s="56"/>
      <c r="B322" s="61"/>
      <c r="C322" s="65"/>
      <c r="D322" s="66"/>
      <c r="E322" s="67"/>
      <c r="F322" s="68"/>
      <c r="G322" s="68"/>
      <c r="H322" s="68"/>
      <c r="I322" s="82"/>
      <c r="J322" s="81"/>
    </row>
    <row r="323" spans="1:10" s="40" customFormat="1" ht="14.25" customHeight="1">
      <c r="A323" s="56"/>
      <c r="B323" s="61"/>
      <c r="C323" s="65"/>
      <c r="D323" s="66"/>
      <c r="E323" s="67"/>
      <c r="F323" s="68"/>
      <c r="G323" s="68"/>
      <c r="H323" s="68"/>
      <c r="I323" s="83"/>
      <c r="J323" s="81"/>
    </row>
    <row r="324" spans="1:10" s="40" customFormat="1" ht="14.25" customHeight="1">
      <c r="A324" s="56"/>
      <c r="B324" s="57" t="s">
        <v>250</v>
      </c>
      <c r="C324" s="58"/>
      <c r="D324" s="66"/>
      <c r="E324" s="67"/>
      <c r="F324" s="68"/>
      <c r="G324" s="68"/>
      <c r="H324" s="68"/>
      <c r="I324" s="83"/>
      <c r="J324" s="81"/>
    </row>
    <row r="325" spans="1:10" s="40" customFormat="1" ht="14.25" customHeight="1">
      <c r="A325" s="56"/>
      <c r="B325" s="61"/>
      <c r="C325" s="65" t="s">
        <v>43</v>
      </c>
      <c r="D325" s="66"/>
      <c r="E325" s="67"/>
      <c r="F325" s="68"/>
      <c r="G325" s="68"/>
      <c r="H325" s="68"/>
      <c r="I325" s="83">
        <f t="shared" ref="I325:I326" si="41">PRODUCT(D325:H325)</f>
        <v>0</v>
      </c>
      <c r="J325" s="81"/>
    </row>
    <row r="326" spans="1:10" s="40" customFormat="1" ht="14.25" customHeight="1">
      <c r="A326" s="56"/>
      <c r="B326" s="61"/>
      <c r="C326" s="65" t="s">
        <v>43</v>
      </c>
      <c r="D326" s="66"/>
      <c r="E326" s="67"/>
      <c r="F326" s="68"/>
      <c r="G326" s="68"/>
      <c r="H326" s="68"/>
      <c r="I326" s="83">
        <f t="shared" si="41"/>
        <v>0</v>
      </c>
      <c r="J326" s="81"/>
    </row>
    <row r="327" spans="1:10" s="40" customFormat="1" ht="14.25" customHeight="1">
      <c r="A327" s="56"/>
      <c r="B327" s="61"/>
      <c r="C327" s="65"/>
      <c r="D327" s="66"/>
      <c r="E327" s="67"/>
      <c r="F327" s="68"/>
      <c r="G327" s="68"/>
      <c r="H327" s="72" t="s">
        <v>148</v>
      </c>
      <c r="I327" s="82">
        <f>SUM(I325:I326)</f>
        <v>0</v>
      </c>
      <c r="J327" s="79">
        <f>+I327+I327*$J$2</f>
        <v>0</v>
      </c>
    </row>
    <row r="328" spans="1:10" s="40" customFormat="1" ht="14.25" customHeight="1">
      <c r="A328" s="56"/>
      <c r="B328" s="61"/>
      <c r="C328" s="65"/>
      <c r="D328" s="66"/>
      <c r="E328" s="67"/>
      <c r="F328" s="68"/>
      <c r="G328" s="68"/>
      <c r="H328" s="68"/>
      <c r="I328" s="83"/>
      <c r="J328" s="81"/>
    </row>
    <row r="329" spans="1:10" s="40" customFormat="1" ht="14.25" customHeight="1">
      <c r="A329" s="56"/>
      <c r="B329" s="57" t="s">
        <v>345</v>
      </c>
      <c r="C329" s="58"/>
      <c r="D329" s="66"/>
      <c r="E329" s="67"/>
      <c r="F329" s="68"/>
      <c r="G329" s="68"/>
      <c r="H329" s="68"/>
      <c r="I329" s="83"/>
      <c r="J329" s="81"/>
    </row>
    <row r="330" spans="1:10" s="40" customFormat="1" ht="14.25" customHeight="1">
      <c r="A330" s="56"/>
      <c r="B330" s="61"/>
      <c r="C330" s="65" t="s">
        <v>43</v>
      </c>
      <c r="D330" s="66"/>
      <c r="E330" s="67"/>
      <c r="F330" s="68"/>
      <c r="G330" s="68"/>
      <c r="H330" s="68"/>
      <c r="I330" s="83">
        <f t="shared" ref="I330:I331" si="42">PRODUCT(D330:H330)</f>
        <v>0</v>
      </c>
      <c r="J330" s="81"/>
    </row>
    <row r="331" spans="1:10" s="40" customFormat="1" ht="14.25" customHeight="1">
      <c r="A331" s="56"/>
      <c r="B331" s="61"/>
      <c r="C331" s="65" t="s">
        <v>43</v>
      </c>
      <c r="D331" s="66"/>
      <c r="E331" s="67"/>
      <c r="F331" s="68"/>
      <c r="G331" s="68"/>
      <c r="H331" s="68"/>
      <c r="I331" s="83">
        <f t="shared" si="42"/>
        <v>0</v>
      </c>
      <c r="J331" s="81"/>
    </row>
    <row r="332" spans="1:10" s="40" customFormat="1" ht="14.25" customHeight="1">
      <c r="A332" s="56"/>
      <c r="B332" s="61"/>
      <c r="C332" s="65"/>
      <c r="D332" s="66"/>
      <c r="E332" s="67"/>
      <c r="F332" s="68"/>
      <c r="G332" s="68"/>
      <c r="H332" s="72" t="s">
        <v>148</v>
      </c>
      <c r="I332" s="82">
        <f>SUM(I330:I331)</f>
        <v>0</v>
      </c>
      <c r="J332" s="79">
        <f>+I332+I332*$J$2</f>
        <v>0</v>
      </c>
    </row>
    <row r="333" spans="1:10" s="40" customFormat="1" ht="14.25" customHeight="1">
      <c r="A333" s="56"/>
      <c r="B333" s="61"/>
      <c r="C333" s="65"/>
      <c r="D333" s="66"/>
      <c r="E333" s="67"/>
      <c r="F333" s="68"/>
      <c r="G333" s="68"/>
      <c r="H333" s="68"/>
      <c r="I333" s="83"/>
      <c r="J333" s="81"/>
    </row>
    <row r="334" spans="1:10" s="40" customFormat="1" ht="14.25" customHeight="1">
      <c r="A334" s="56"/>
      <c r="B334" s="61"/>
      <c r="C334" s="65"/>
      <c r="D334" s="66"/>
      <c r="E334" s="67"/>
      <c r="F334" s="68"/>
      <c r="G334" s="68"/>
      <c r="H334" s="68"/>
      <c r="I334" s="82"/>
      <c r="J334" s="81"/>
    </row>
    <row r="335" spans="1:10" s="40" customFormat="1" ht="14.25" customHeight="1">
      <c r="A335" s="56"/>
      <c r="B335" s="57" t="s">
        <v>346</v>
      </c>
      <c r="C335" s="58"/>
      <c r="D335" s="66"/>
      <c r="E335" s="67"/>
      <c r="F335" s="68"/>
      <c r="G335" s="68"/>
      <c r="H335" s="68"/>
      <c r="I335" s="83"/>
      <c r="J335" s="81"/>
    </row>
    <row r="336" spans="1:10" s="40" customFormat="1" ht="14.25" customHeight="1">
      <c r="A336" s="56"/>
      <c r="B336" s="61" t="s">
        <v>347</v>
      </c>
      <c r="C336" s="65" t="s">
        <v>43</v>
      </c>
      <c r="D336" s="66">
        <v>1</v>
      </c>
      <c r="E336" s="67">
        <v>45.9</v>
      </c>
      <c r="F336" s="68"/>
      <c r="G336" s="68"/>
      <c r="H336" s="68"/>
      <c r="I336" s="83">
        <f t="shared" ref="I336:I337" si="43">PRODUCT(D336:H336)</f>
        <v>45.9</v>
      </c>
      <c r="J336" s="81"/>
    </row>
    <row r="337" spans="1:10" s="40" customFormat="1" ht="14.25" customHeight="1">
      <c r="A337" s="56"/>
      <c r="B337" s="61"/>
      <c r="C337" s="65" t="s">
        <v>43</v>
      </c>
      <c r="D337" s="66"/>
      <c r="E337" s="67"/>
      <c r="F337" s="68"/>
      <c r="G337" s="68"/>
      <c r="H337" s="68"/>
      <c r="I337" s="83">
        <f t="shared" si="43"/>
        <v>0</v>
      </c>
      <c r="J337" s="81"/>
    </row>
    <row r="338" spans="1:10" s="40" customFormat="1" ht="14.25" customHeight="1">
      <c r="A338" s="56"/>
      <c r="B338" s="61"/>
      <c r="C338" s="65"/>
      <c r="D338" s="66"/>
      <c r="E338" s="67"/>
      <c r="F338" s="68"/>
      <c r="G338" s="68"/>
      <c r="H338" s="72" t="s">
        <v>148</v>
      </c>
      <c r="I338" s="82">
        <f>SUM(I336:I337)</f>
        <v>45.9</v>
      </c>
      <c r="J338" s="79">
        <f>+I338+I338*$J$2</f>
        <v>50.489999999999995</v>
      </c>
    </row>
    <row r="339" spans="1:10" s="40" customFormat="1" ht="14.25" customHeight="1">
      <c r="A339" s="56"/>
      <c r="B339" s="61"/>
      <c r="C339" s="65"/>
      <c r="D339" s="66"/>
      <c r="E339" s="67"/>
      <c r="F339" s="68"/>
      <c r="G339" s="68"/>
      <c r="H339" s="68"/>
      <c r="I339" s="83"/>
      <c r="J339" s="81"/>
    </row>
    <row r="340" spans="1:10" s="40" customFormat="1" ht="14.25" customHeight="1">
      <c r="A340" s="56"/>
      <c r="B340" s="57" t="s">
        <v>348</v>
      </c>
      <c r="C340" s="58"/>
      <c r="D340" s="66"/>
      <c r="E340" s="67"/>
      <c r="F340" s="68"/>
      <c r="G340" s="68"/>
      <c r="H340" s="68"/>
      <c r="I340" s="83"/>
      <c r="J340" s="81"/>
    </row>
    <row r="341" spans="1:10" s="40" customFormat="1" ht="14.25" customHeight="1">
      <c r="A341" s="56"/>
      <c r="B341" s="61" t="s">
        <v>349</v>
      </c>
      <c r="C341" s="65" t="s">
        <v>43</v>
      </c>
      <c r="D341" s="66">
        <v>1</v>
      </c>
      <c r="E341" s="67">
        <v>74.05</v>
      </c>
      <c r="F341" s="68"/>
      <c r="G341" s="68"/>
      <c r="H341" s="68"/>
      <c r="I341" s="83">
        <f t="shared" ref="I341:I342" si="44">PRODUCT(D341:H341)</f>
        <v>74.05</v>
      </c>
      <c r="J341" s="81"/>
    </row>
    <row r="342" spans="1:10" s="40" customFormat="1" ht="14.25" customHeight="1">
      <c r="A342" s="56"/>
      <c r="B342" s="61"/>
      <c r="C342" s="65" t="s">
        <v>43</v>
      </c>
      <c r="D342" s="66"/>
      <c r="E342" s="67"/>
      <c r="F342" s="68"/>
      <c r="G342" s="68"/>
      <c r="H342" s="68"/>
      <c r="I342" s="83">
        <f t="shared" si="44"/>
        <v>0</v>
      </c>
      <c r="J342" s="81"/>
    </row>
    <row r="343" spans="1:10" s="40" customFormat="1" ht="14.25" customHeight="1">
      <c r="A343" s="56"/>
      <c r="B343" s="61"/>
      <c r="C343" s="65"/>
      <c r="D343" s="66"/>
      <c r="E343" s="67"/>
      <c r="F343" s="68"/>
      <c r="G343" s="68"/>
      <c r="H343" s="72" t="s">
        <v>148</v>
      </c>
      <c r="I343" s="82">
        <f>SUM(I341:I342)</f>
        <v>74.05</v>
      </c>
      <c r="J343" s="79">
        <f>+I343+I343*$J$2</f>
        <v>81.454999999999998</v>
      </c>
    </row>
    <row r="344" spans="1:10" s="40" customFormat="1" ht="14.25" customHeight="1">
      <c r="A344" s="56"/>
      <c r="B344" s="61"/>
      <c r="C344" s="65"/>
      <c r="D344" s="66"/>
      <c r="E344" s="67"/>
      <c r="F344" s="68"/>
      <c r="G344" s="68"/>
      <c r="H344" s="68"/>
      <c r="I344" s="83"/>
      <c r="J344" s="81"/>
    </row>
    <row r="345" spans="1:10" s="40" customFormat="1" ht="14.25" customHeight="1">
      <c r="A345" s="56"/>
      <c r="B345" s="69" t="s">
        <v>350</v>
      </c>
      <c r="C345" s="95"/>
      <c r="D345" s="66"/>
      <c r="E345" s="67"/>
      <c r="F345" s="68"/>
      <c r="G345" s="68"/>
      <c r="H345" s="68"/>
      <c r="I345" s="82"/>
      <c r="J345" s="81"/>
    </row>
    <row r="346" spans="1:10" s="40" customFormat="1" ht="14.25" customHeight="1">
      <c r="A346" s="56"/>
      <c r="B346" s="61" t="s">
        <v>351</v>
      </c>
      <c r="C346" s="65" t="s">
        <v>43</v>
      </c>
      <c r="D346" s="66">
        <v>1</v>
      </c>
      <c r="E346" s="67">
        <v>10</v>
      </c>
      <c r="F346" s="68"/>
      <c r="G346" s="68">
        <v>3.6</v>
      </c>
      <c r="H346" s="68"/>
      <c r="I346" s="83">
        <f t="shared" ref="I346:I347" si="45">PRODUCT(D346:H346)</f>
        <v>36</v>
      </c>
      <c r="J346" s="81"/>
    </row>
    <row r="347" spans="1:10" s="40" customFormat="1" ht="14.25" customHeight="1">
      <c r="A347" s="56"/>
      <c r="B347" s="61"/>
      <c r="C347" s="65" t="s">
        <v>43</v>
      </c>
      <c r="D347" s="66">
        <v>1</v>
      </c>
      <c r="E347" s="67">
        <v>4</v>
      </c>
      <c r="F347" s="68"/>
      <c r="G347" s="68">
        <v>3.8</v>
      </c>
      <c r="H347" s="68"/>
      <c r="I347" s="83">
        <f t="shared" si="45"/>
        <v>15.2</v>
      </c>
      <c r="J347" s="81"/>
    </row>
    <row r="348" spans="1:10" s="40" customFormat="1" ht="14.25" customHeight="1">
      <c r="A348" s="56"/>
      <c r="B348" s="61"/>
      <c r="C348" s="65"/>
      <c r="D348" s="66"/>
      <c r="E348" s="67"/>
      <c r="F348" s="68"/>
      <c r="G348" s="68"/>
      <c r="H348" s="68"/>
      <c r="I348" s="83"/>
      <c r="J348" s="81"/>
    </row>
    <row r="349" spans="1:10" s="40" customFormat="1" ht="14.25" customHeight="1">
      <c r="A349" s="56"/>
      <c r="B349" s="61"/>
      <c r="C349" s="65"/>
      <c r="D349" s="66"/>
      <c r="E349" s="67"/>
      <c r="F349" s="68"/>
      <c r="G349" s="68"/>
      <c r="H349" s="68"/>
      <c r="I349" s="83"/>
      <c r="J349" s="81"/>
    </row>
    <row r="350" spans="1:10" s="40" customFormat="1" ht="14.25" customHeight="1">
      <c r="A350" s="56"/>
      <c r="B350" s="61"/>
      <c r="C350" s="65"/>
      <c r="D350" s="93"/>
      <c r="E350" s="67"/>
      <c r="F350" s="68"/>
      <c r="G350" s="68"/>
      <c r="H350" s="72" t="s">
        <v>148</v>
      </c>
      <c r="I350" s="82">
        <f>SUM(I346:I349)</f>
        <v>51.2</v>
      </c>
      <c r="J350" s="79">
        <f>+I350+I350*$J$2</f>
        <v>56.320000000000007</v>
      </c>
    </row>
    <row r="351" spans="1:10" s="40" customFormat="1" ht="14.25" customHeight="1">
      <c r="A351" s="56"/>
      <c r="B351" s="61"/>
      <c r="C351" s="65"/>
      <c r="D351" s="66"/>
      <c r="E351" s="67"/>
      <c r="F351" s="68"/>
      <c r="G351" s="68"/>
      <c r="H351" s="68"/>
      <c r="I351" s="82"/>
      <c r="J351" s="81"/>
    </row>
    <row r="352" spans="1:10" s="40" customFormat="1" ht="14.25" customHeight="1">
      <c r="A352" s="64"/>
      <c r="B352" s="61"/>
      <c r="C352" s="65"/>
      <c r="D352" s="66"/>
      <c r="E352" s="67"/>
      <c r="F352" s="68"/>
      <c r="G352" s="68"/>
      <c r="H352" s="68"/>
      <c r="I352" s="83"/>
      <c r="J352" s="81"/>
    </row>
    <row r="353" spans="1:10" s="40" customFormat="1" ht="14.25" customHeight="1">
      <c r="A353" s="64"/>
      <c r="B353" s="61"/>
      <c r="C353" s="65"/>
      <c r="D353" s="66"/>
      <c r="E353" s="67"/>
      <c r="F353" s="68"/>
      <c r="G353" s="68"/>
      <c r="H353" s="68"/>
      <c r="I353" s="83"/>
      <c r="J353" s="81"/>
    </row>
    <row r="354" spans="1:10" s="40" customFormat="1" ht="14.25" customHeight="1">
      <c r="A354" s="64"/>
      <c r="B354" s="61"/>
      <c r="C354" s="65"/>
      <c r="D354" s="66"/>
      <c r="E354" s="67"/>
      <c r="F354" s="68"/>
      <c r="G354" s="68"/>
      <c r="H354" s="68"/>
      <c r="I354" s="83"/>
      <c r="J354" s="81"/>
    </row>
    <row r="355" spans="1:10" s="40" customFormat="1" ht="14.25" customHeight="1">
      <c r="A355" s="64"/>
      <c r="B355" s="97" t="s">
        <v>79</v>
      </c>
      <c r="C355" s="98"/>
      <c r="D355" s="66"/>
      <c r="E355" s="67"/>
      <c r="F355" s="68"/>
      <c r="G355" s="68"/>
      <c r="H355" s="68"/>
      <c r="I355" s="83"/>
      <c r="J355" s="81"/>
    </row>
    <row r="356" spans="1:10" s="40" customFormat="1" ht="14.25" customHeight="1">
      <c r="A356" s="64"/>
      <c r="B356" s="97"/>
      <c r="C356" s="98"/>
      <c r="D356" s="66"/>
      <c r="E356" s="67"/>
      <c r="F356" s="68"/>
      <c r="G356" s="68"/>
      <c r="H356" s="68"/>
      <c r="I356" s="83"/>
      <c r="J356" s="81"/>
    </row>
    <row r="357" spans="1:10" s="40" customFormat="1" ht="14.25" customHeight="1">
      <c r="A357" s="64"/>
      <c r="B357" s="97" t="s">
        <v>251</v>
      </c>
      <c r="C357" s="98"/>
      <c r="D357" s="66"/>
      <c r="E357" s="67"/>
      <c r="F357" s="68"/>
      <c r="G357" s="68"/>
      <c r="H357" s="68"/>
      <c r="I357" s="83"/>
      <c r="J357" s="81"/>
    </row>
    <row r="358" spans="1:10" s="40" customFormat="1" ht="14.25" customHeight="1">
      <c r="A358" s="56"/>
      <c r="B358" s="99" t="s">
        <v>352</v>
      </c>
      <c r="C358" s="100" t="s">
        <v>153</v>
      </c>
      <c r="D358" s="66">
        <v>1</v>
      </c>
      <c r="E358" s="67">
        <f>2.4+2.4+1</f>
        <v>5.8</v>
      </c>
      <c r="F358" s="101">
        <v>6.5000000000000002E-2</v>
      </c>
      <c r="G358" s="68">
        <v>0.1</v>
      </c>
      <c r="H358" s="68"/>
      <c r="I358" s="83">
        <f t="shared" ref="I358:I364" si="46">PRODUCT(D358:H358)</f>
        <v>3.7700000000000004E-2</v>
      </c>
      <c r="J358" s="81"/>
    </row>
    <row r="359" spans="1:10" s="40" customFormat="1" ht="14.25" customHeight="1">
      <c r="A359" s="56"/>
      <c r="B359" s="99" t="s">
        <v>353</v>
      </c>
      <c r="C359" s="100" t="s">
        <v>153</v>
      </c>
      <c r="D359" s="66">
        <v>1</v>
      </c>
      <c r="E359" s="67">
        <f>2.4+2.4+1.5</f>
        <v>6.3</v>
      </c>
      <c r="F359" s="101">
        <v>6.5000000000000002E-2</v>
      </c>
      <c r="G359" s="68">
        <v>0.1</v>
      </c>
      <c r="H359" s="68"/>
      <c r="I359" s="83">
        <f t="shared" si="46"/>
        <v>4.095E-2</v>
      </c>
      <c r="J359" s="81"/>
    </row>
    <row r="360" spans="1:10" s="40" customFormat="1" ht="14.25" customHeight="1">
      <c r="A360" s="56"/>
      <c r="B360" s="102"/>
      <c r="C360" s="100" t="s">
        <v>153</v>
      </c>
      <c r="D360" s="66"/>
      <c r="E360" s="67"/>
      <c r="F360" s="68"/>
      <c r="G360" s="68"/>
      <c r="H360" s="68"/>
      <c r="I360" s="83">
        <f t="shared" si="46"/>
        <v>0</v>
      </c>
      <c r="J360" s="81"/>
    </row>
    <row r="361" spans="1:10" s="40" customFormat="1" ht="14.25" customHeight="1">
      <c r="A361" s="56"/>
      <c r="B361" s="102"/>
      <c r="C361" s="100" t="s">
        <v>153</v>
      </c>
      <c r="D361" s="66"/>
      <c r="E361" s="67"/>
      <c r="F361" s="68"/>
      <c r="G361" s="68"/>
      <c r="H361" s="68"/>
      <c r="I361" s="83">
        <f t="shared" si="46"/>
        <v>0</v>
      </c>
      <c r="J361" s="81"/>
    </row>
    <row r="362" spans="1:10" s="40" customFormat="1" ht="14.25" customHeight="1">
      <c r="A362" s="56"/>
      <c r="B362" s="99"/>
      <c r="C362" s="100" t="s">
        <v>153</v>
      </c>
      <c r="D362" s="66"/>
      <c r="E362" s="67"/>
      <c r="F362" s="68"/>
      <c r="G362" s="68"/>
      <c r="H362" s="68"/>
      <c r="I362" s="83">
        <f t="shared" si="46"/>
        <v>0</v>
      </c>
      <c r="J362" s="81"/>
    </row>
    <row r="363" spans="1:10" s="40" customFormat="1" ht="14.25" customHeight="1">
      <c r="A363" s="56"/>
      <c r="B363" s="99"/>
      <c r="C363" s="100" t="s">
        <v>153</v>
      </c>
      <c r="D363" s="66"/>
      <c r="E363" s="67"/>
      <c r="F363" s="68"/>
      <c r="G363" s="68"/>
      <c r="H363" s="68"/>
      <c r="I363" s="83">
        <f t="shared" si="46"/>
        <v>0</v>
      </c>
      <c r="J363" s="81"/>
    </row>
    <row r="364" spans="1:10" s="40" customFormat="1" ht="14.25" customHeight="1">
      <c r="A364" s="56"/>
      <c r="B364" s="99"/>
      <c r="C364" s="100" t="s">
        <v>153</v>
      </c>
      <c r="D364" s="66"/>
      <c r="E364" s="67"/>
      <c r="F364" s="68"/>
      <c r="G364" s="68"/>
      <c r="H364" s="68"/>
      <c r="I364" s="83">
        <f t="shared" si="46"/>
        <v>0</v>
      </c>
      <c r="J364" s="81"/>
    </row>
    <row r="365" spans="1:10" s="40" customFormat="1" ht="14.25" customHeight="1">
      <c r="A365" s="56"/>
      <c r="B365" s="61"/>
      <c r="C365" s="65"/>
      <c r="D365" s="66"/>
      <c r="E365" s="67"/>
      <c r="F365" s="68"/>
      <c r="G365" s="68"/>
      <c r="H365" s="72" t="s">
        <v>148</v>
      </c>
      <c r="I365" s="82">
        <f>SUM(I358:I364)</f>
        <v>7.8649999999999998E-2</v>
      </c>
      <c r="J365" s="79">
        <f>+I365+I365*$J$2</f>
        <v>8.6514999999999995E-2</v>
      </c>
    </row>
    <row r="366" spans="1:10" s="40" customFormat="1" ht="14.25" customHeight="1">
      <c r="A366" s="64"/>
      <c r="B366" s="97"/>
      <c r="C366" s="98"/>
      <c r="D366" s="66"/>
      <c r="E366" s="67"/>
      <c r="F366" s="68"/>
      <c r="G366" s="68"/>
      <c r="H366" s="68"/>
      <c r="I366" s="83"/>
      <c r="J366" s="81"/>
    </row>
    <row r="367" spans="1:10" s="40" customFormat="1" ht="14.25" customHeight="1">
      <c r="A367" s="64"/>
      <c r="B367" s="97" t="s">
        <v>256</v>
      </c>
      <c r="C367" s="98"/>
      <c r="D367" s="66"/>
      <c r="E367" s="67"/>
      <c r="F367" s="68"/>
      <c r="G367" s="68"/>
      <c r="H367" s="68"/>
      <c r="I367" s="83"/>
      <c r="J367" s="81"/>
    </row>
    <row r="368" spans="1:10" s="40" customFormat="1" ht="14.25" customHeight="1">
      <c r="A368" s="56"/>
      <c r="B368" s="99"/>
      <c r="C368" s="100" t="s">
        <v>43</v>
      </c>
      <c r="D368" s="66"/>
      <c r="E368" s="67"/>
      <c r="F368" s="68"/>
      <c r="G368" s="68"/>
      <c r="H368" s="68"/>
      <c r="I368" s="83">
        <f t="shared" ref="I368:I369" si="47">PRODUCT(D368:H368)</f>
        <v>0</v>
      </c>
      <c r="J368" s="81"/>
    </row>
    <row r="369" spans="1:10" s="40" customFormat="1" ht="14.25" customHeight="1">
      <c r="A369" s="56"/>
      <c r="B369" s="99"/>
      <c r="C369" s="100" t="s">
        <v>43</v>
      </c>
      <c r="D369" s="66"/>
      <c r="E369" s="67"/>
      <c r="F369" s="68"/>
      <c r="G369" s="68"/>
      <c r="H369" s="68"/>
      <c r="I369" s="83">
        <f t="shared" si="47"/>
        <v>0</v>
      </c>
      <c r="J369" s="81"/>
    </row>
    <row r="370" spans="1:10" s="40" customFormat="1" ht="14.25" customHeight="1">
      <c r="A370" s="56"/>
      <c r="B370" s="61"/>
      <c r="C370" s="65"/>
      <c r="D370" s="66"/>
      <c r="E370" s="67"/>
      <c r="F370" s="68"/>
      <c r="G370" s="68"/>
      <c r="H370" s="72" t="s">
        <v>148</v>
      </c>
      <c r="I370" s="82">
        <f>SUM(I368:I369)</f>
        <v>0</v>
      </c>
      <c r="J370" s="79">
        <f>+I370+I370*$J$2</f>
        <v>0</v>
      </c>
    </row>
    <row r="371" spans="1:10" s="40" customFormat="1" ht="14.25" customHeight="1">
      <c r="A371" s="64"/>
      <c r="B371" s="97"/>
      <c r="C371" s="98"/>
      <c r="D371" s="66"/>
      <c r="E371" s="67"/>
      <c r="F371" s="68"/>
      <c r="G371" s="68"/>
      <c r="H371" s="68"/>
      <c r="I371" s="83"/>
      <c r="J371" s="81"/>
    </row>
    <row r="372" spans="1:10" s="40" customFormat="1" ht="14.25" customHeight="1">
      <c r="A372" s="64"/>
      <c r="B372" s="97"/>
      <c r="C372" s="98"/>
      <c r="D372" s="66"/>
      <c r="E372" s="67"/>
      <c r="F372" s="68"/>
      <c r="G372" s="68"/>
      <c r="H372" s="68"/>
      <c r="I372" s="83"/>
      <c r="J372" s="81"/>
    </row>
    <row r="373" spans="1:10" s="40" customFormat="1" ht="14.25" customHeight="1">
      <c r="A373" s="64"/>
      <c r="B373" s="97" t="s">
        <v>257</v>
      </c>
      <c r="C373" s="98"/>
      <c r="D373" s="66"/>
      <c r="E373" s="67"/>
      <c r="F373" s="68"/>
      <c r="G373" s="68"/>
      <c r="H373" s="68"/>
      <c r="I373" s="83"/>
      <c r="J373" s="81"/>
    </row>
    <row r="374" spans="1:10" s="40" customFormat="1" ht="14.25" customHeight="1">
      <c r="A374" s="56"/>
      <c r="B374" s="99" t="s">
        <v>352</v>
      </c>
      <c r="C374" s="100" t="s">
        <v>43</v>
      </c>
      <c r="D374" s="66">
        <v>1</v>
      </c>
      <c r="E374" s="67">
        <v>1</v>
      </c>
      <c r="F374" s="68"/>
      <c r="G374" s="68">
        <v>2.4</v>
      </c>
      <c r="H374" s="68"/>
      <c r="I374" s="83">
        <f t="shared" ref="I374:I375" si="48">PRODUCT(D374:H374)</f>
        <v>2.4</v>
      </c>
      <c r="J374" s="81"/>
    </row>
    <row r="375" spans="1:10" s="40" customFormat="1" ht="14.25" customHeight="1">
      <c r="A375" s="56"/>
      <c r="B375" s="102" t="s">
        <v>354</v>
      </c>
      <c r="C375" s="100" t="s">
        <v>43</v>
      </c>
      <c r="D375" s="66">
        <v>1</v>
      </c>
      <c r="E375" s="67">
        <v>1.5</v>
      </c>
      <c r="F375" s="68"/>
      <c r="G375" s="68">
        <v>2.4</v>
      </c>
      <c r="H375" s="68"/>
      <c r="I375" s="83">
        <f t="shared" si="48"/>
        <v>3.5999999999999996</v>
      </c>
      <c r="J375" s="81"/>
    </row>
    <row r="376" spans="1:10" s="40" customFormat="1" ht="14.25" customHeight="1">
      <c r="A376" s="56"/>
      <c r="B376" s="61"/>
      <c r="C376" s="65"/>
      <c r="D376" s="66"/>
      <c r="E376" s="67"/>
      <c r="F376" s="68"/>
      <c r="G376" s="68"/>
      <c r="H376" s="72" t="s">
        <v>148</v>
      </c>
      <c r="I376" s="82">
        <f>SUM(I374:I375)</f>
        <v>6</v>
      </c>
      <c r="J376" s="79">
        <f>+I376+I376*$J$2</f>
        <v>6.6</v>
      </c>
    </row>
    <row r="377" spans="1:10" s="40" customFormat="1" ht="14.25" customHeight="1">
      <c r="A377" s="64"/>
      <c r="B377" s="97"/>
      <c r="C377" s="98"/>
      <c r="D377" s="66"/>
      <c r="E377" s="67"/>
      <c r="F377" s="68"/>
      <c r="G377" s="68"/>
      <c r="H377" s="68"/>
      <c r="I377" s="83"/>
      <c r="J377" s="81"/>
    </row>
    <row r="378" spans="1:10" s="40" customFormat="1" ht="14.25" customHeight="1">
      <c r="A378" s="64"/>
      <c r="B378" s="97" t="s">
        <v>258</v>
      </c>
      <c r="C378" s="98"/>
      <c r="D378" s="66"/>
      <c r="E378" s="67"/>
      <c r="F378" s="68"/>
      <c r="G378" s="68"/>
      <c r="H378" s="68"/>
      <c r="I378" s="83"/>
      <c r="J378" s="81"/>
    </row>
    <row r="379" spans="1:10" s="40" customFormat="1" ht="14.25" customHeight="1">
      <c r="A379" s="56"/>
      <c r="B379" s="99"/>
      <c r="C379" s="100" t="s">
        <v>43</v>
      </c>
      <c r="D379" s="66"/>
      <c r="E379" s="67"/>
      <c r="F379" s="68"/>
      <c r="G379" s="68"/>
      <c r="H379" s="68"/>
      <c r="I379" s="83">
        <f t="shared" ref="I379" si="49">PRODUCT(D379:H379)</f>
        <v>0</v>
      </c>
      <c r="J379" s="81"/>
    </row>
    <row r="380" spans="1:10" s="40" customFormat="1" ht="14.25" customHeight="1">
      <c r="A380" s="56"/>
      <c r="B380" s="61"/>
      <c r="C380" s="65"/>
      <c r="D380" s="66"/>
      <c r="E380" s="67"/>
      <c r="F380" s="68"/>
      <c r="G380" s="68"/>
      <c r="H380" s="72" t="s">
        <v>148</v>
      </c>
      <c r="I380" s="82">
        <f>SUM(I379:I379)</f>
        <v>0</v>
      </c>
      <c r="J380" s="79">
        <f>+I380+I380*$J$2</f>
        <v>0</v>
      </c>
    </row>
    <row r="381" spans="1:10" s="40" customFormat="1" ht="14.25" customHeight="1">
      <c r="A381" s="64"/>
      <c r="B381" s="99"/>
      <c r="C381" s="100"/>
      <c r="D381" s="66"/>
      <c r="E381" s="67"/>
      <c r="F381" s="68"/>
      <c r="G381" s="68"/>
      <c r="H381" s="68"/>
      <c r="I381" s="83"/>
      <c r="J381" s="81"/>
    </row>
    <row r="382" spans="1:10" s="40" customFormat="1" ht="14.25" customHeight="1">
      <c r="A382" s="64"/>
      <c r="B382" s="97"/>
      <c r="C382" s="98"/>
      <c r="D382" s="66"/>
      <c r="E382" s="67"/>
      <c r="F382" s="68"/>
      <c r="G382" s="68"/>
      <c r="H382" s="68"/>
      <c r="I382" s="83"/>
      <c r="J382" s="81"/>
    </row>
    <row r="383" spans="1:10" s="40" customFormat="1" ht="14.25" customHeight="1">
      <c r="A383" s="64"/>
      <c r="B383" s="97" t="s">
        <v>260</v>
      </c>
      <c r="C383" s="98"/>
      <c r="D383" s="66"/>
      <c r="E383" s="67"/>
      <c r="F383" s="68"/>
      <c r="G383" s="68"/>
      <c r="H383" s="68"/>
      <c r="I383" s="83"/>
      <c r="J383" s="81"/>
    </row>
    <row r="384" spans="1:10" s="40" customFormat="1" ht="14.25" customHeight="1">
      <c r="A384" s="56"/>
      <c r="B384" s="102" t="s">
        <v>253</v>
      </c>
      <c r="C384" s="100" t="s">
        <v>43</v>
      </c>
      <c r="D384" s="66"/>
      <c r="E384" s="67"/>
      <c r="F384" s="68"/>
      <c r="G384" s="68"/>
      <c r="H384" s="68"/>
      <c r="I384" s="83">
        <f t="shared" ref="I384:I385" si="50">PRODUCT(D384:H384)</f>
        <v>0</v>
      </c>
      <c r="J384" s="81"/>
    </row>
    <row r="385" spans="1:10" s="40" customFormat="1" ht="14.25" customHeight="1">
      <c r="A385" s="56"/>
      <c r="B385" s="102" t="s">
        <v>254</v>
      </c>
      <c r="C385" s="100" t="s">
        <v>43</v>
      </c>
      <c r="D385" s="66">
        <v>2</v>
      </c>
      <c r="E385" s="67">
        <v>0.8</v>
      </c>
      <c r="F385" s="68"/>
      <c r="G385" s="68">
        <v>1.8</v>
      </c>
      <c r="H385" s="68"/>
      <c r="I385" s="83">
        <f t="shared" si="50"/>
        <v>2.8800000000000003</v>
      </c>
      <c r="J385" s="81"/>
    </row>
    <row r="386" spans="1:10" s="40" customFormat="1" ht="14.25" customHeight="1">
      <c r="A386" s="56"/>
      <c r="B386" s="61"/>
      <c r="C386" s="65"/>
      <c r="D386" s="66"/>
      <c r="E386" s="67"/>
      <c r="F386" s="68"/>
      <c r="G386" s="68"/>
      <c r="H386" s="72" t="s">
        <v>148</v>
      </c>
      <c r="I386" s="82">
        <f>SUM(I384:I385)</f>
        <v>2.8800000000000003</v>
      </c>
      <c r="J386" s="79">
        <f>+I386+I386*$J$2</f>
        <v>3.1680000000000001</v>
      </c>
    </row>
    <row r="387" spans="1:10" s="40" customFormat="1" ht="14.25" customHeight="1">
      <c r="A387" s="64"/>
      <c r="B387" s="97"/>
      <c r="C387" s="98"/>
      <c r="D387" s="66"/>
      <c r="E387" s="67"/>
      <c r="F387" s="68"/>
      <c r="G387" s="68"/>
      <c r="H387" s="68"/>
      <c r="I387" s="83"/>
      <c r="J387" s="81"/>
    </row>
    <row r="388" spans="1:10" s="40" customFormat="1" ht="14.25" customHeight="1">
      <c r="A388" s="64"/>
      <c r="B388" s="97" t="s">
        <v>261</v>
      </c>
      <c r="C388" s="98"/>
      <c r="D388" s="66"/>
      <c r="E388" s="67"/>
      <c r="F388" s="68"/>
      <c r="G388" s="68"/>
      <c r="H388" s="68"/>
      <c r="I388" s="83"/>
      <c r="J388" s="81"/>
    </row>
    <row r="389" spans="1:10" s="40" customFormat="1" ht="14.25" customHeight="1">
      <c r="A389" s="56"/>
      <c r="B389" s="102"/>
      <c r="C389" s="100" t="s">
        <v>87</v>
      </c>
      <c r="D389" s="66"/>
      <c r="E389" s="67"/>
      <c r="F389" s="68"/>
      <c r="G389" s="68"/>
      <c r="H389" s="68"/>
      <c r="I389" s="83">
        <f t="shared" ref="I389:I390" si="51">PRODUCT(D389:H389)</f>
        <v>0</v>
      </c>
      <c r="J389" s="81"/>
    </row>
    <row r="390" spans="1:10" s="40" customFormat="1" ht="14.25" customHeight="1">
      <c r="A390" s="56"/>
      <c r="B390" s="102"/>
      <c r="C390" s="100" t="s">
        <v>87</v>
      </c>
      <c r="D390" s="66"/>
      <c r="E390" s="67"/>
      <c r="F390" s="68"/>
      <c r="G390" s="68"/>
      <c r="H390" s="68"/>
      <c r="I390" s="83">
        <f t="shared" si="51"/>
        <v>0</v>
      </c>
      <c r="J390" s="81"/>
    </row>
    <row r="391" spans="1:10" s="40" customFormat="1" ht="14.25" customHeight="1">
      <c r="A391" s="56"/>
      <c r="B391" s="61"/>
      <c r="C391" s="65"/>
      <c r="D391" s="66"/>
      <c r="E391" s="67"/>
      <c r="F391" s="68"/>
      <c r="G391" s="68"/>
      <c r="H391" s="72" t="s">
        <v>148</v>
      </c>
      <c r="I391" s="82">
        <f>SUM(I389:I390)</f>
        <v>0</v>
      </c>
      <c r="J391" s="79">
        <f>+I391+I391*$J$2</f>
        <v>0</v>
      </c>
    </row>
    <row r="392" spans="1:10" s="40" customFormat="1" ht="14.25" customHeight="1">
      <c r="A392" s="64"/>
      <c r="B392" s="97"/>
      <c r="C392" s="98"/>
      <c r="D392" s="66"/>
      <c r="E392" s="67"/>
      <c r="F392" s="68"/>
      <c r="G392" s="68"/>
      <c r="H392" s="68"/>
      <c r="I392" s="83"/>
      <c r="J392" s="81"/>
    </row>
    <row r="393" spans="1:10" s="40" customFormat="1" ht="14.25" customHeight="1">
      <c r="A393" s="64"/>
      <c r="B393" s="97"/>
      <c r="C393" s="98"/>
      <c r="D393" s="66"/>
      <c r="E393" s="67"/>
      <c r="F393" s="68"/>
      <c r="G393" s="68"/>
      <c r="H393" s="68"/>
      <c r="I393" s="83"/>
      <c r="J393" s="81"/>
    </row>
    <row r="394" spans="1:10" s="40" customFormat="1" ht="14.25" customHeight="1">
      <c r="A394" s="64"/>
      <c r="B394" s="97"/>
      <c r="C394" s="98"/>
      <c r="D394" s="66"/>
      <c r="E394" s="67"/>
      <c r="F394" s="68"/>
      <c r="G394" s="68"/>
      <c r="H394" s="68"/>
      <c r="I394" s="83"/>
      <c r="J394" s="81"/>
    </row>
    <row r="395" spans="1:10" s="40" customFormat="1" ht="14.25" customHeight="1">
      <c r="A395" s="64"/>
      <c r="B395" s="97"/>
      <c r="C395" s="98"/>
      <c r="D395" s="66"/>
      <c r="E395" s="67"/>
      <c r="F395" s="68"/>
      <c r="G395" s="68"/>
      <c r="H395" s="68"/>
      <c r="I395" s="83"/>
      <c r="J395" s="81"/>
    </row>
    <row r="396" spans="1:10" s="40" customFormat="1" ht="14.25" customHeight="1">
      <c r="A396" s="64"/>
      <c r="B396" s="97" t="s">
        <v>264</v>
      </c>
      <c r="C396" s="98"/>
      <c r="D396" s="66"/>
      <c r="E396" s="67"/>
      <c r="F396" s="68"/>
      <c r="G396" s="68"/>
      <c r="H396" s="68"/>
      <c r="I396" s="83"/>
      <c r="J396" s="81"/>
    </row>
    <row r="397" spans="1:10" s="40" customFormat="1" ht="14.25" customHeight="1">
      <c r="A397" s="56"/>
      <c r="B397" s="102"/>
      <c r="C397" s="100" t="s">
        <v>43</v>
      </c>
      <c r="D397" s="66"/>
      <c r="E397" s="67"/>
      <c r="F397" s="68"/>
      <c r="G397" s="68"/>
      <c r="H397" s="68"/>
      <c r="I397" s="83">
        <f t="shared" ref="I397:I403" si="52">PRODUCT(D397:H397)</f>
        <v>0</v>
      </c>
      <c r="J397" s="81"/>
    </row>
    <row r="398" spans="1:10" s="40" customFormat="1" ht="14.25" customHeight="1">
      <c r="A398" s="56"/>
      <c r="B398" s="61"/>
      <c r="C398" s="65"/>
      <c r="D398" s="66"/>
      <c r="E398" s="67"/>
      <c r="F398" s="68"/>
      <c r="G398" s="68"/>
      <c r="H398" s="72" t="s">
        <v>148</v>
      </c>
      <c r="I398" s="82">
        <f>SUM(I397:I397)</f>
        <v>0</v>
      </c>
      <c r="J398" s="79">
        <f>+I398+I398*$J$2</f>
        <v>0</v>
      </c>
    </row>
    <row r="399" spans="1:10" s="40" customFormat="1" ht="14.25" customHeight="1">
      <c r="A399" s="56"/>
      <c r="B399" s="102"/>
      <c r="C399" s="100"/>
      <c r="D399" s="66"/>
      <c r="E399" s="67"/>
      <c r="F399" s="68"/>
      <c r="G399" s="68"/>
      <c r="H399" s="68"/>
      <c r="I399" s="83"/>
      <c r="J399" s="81"/>
    </row>
    <row r="400" spans="1:10" s="40" customFormat="1" ht="14.25" customHeight="1">
      <c r="A400" s="56"/>
      <c r="B400" s="102"/>
      <c r="C400" s="100"/>
      <c r="D400" s="66"/>
      <c r="E400" s="67"/>
      <c r="F400" s="68"/>
      <c r="G400" s="68"/>
      <c r="H400" s="68"/>
      <c r="I400" s="83"/>
      <c r="J400" s="81"/>
    </row>
    <row r="401" spans="1:10" s="40" customFormat="1" ht="14.25" customHeight="1">
      <c r="A401" s="56"/>
      <c r="B401" s="103" t="s">
        <v>265</v>
      </c>
      <c r="C401" s="100" t="s">
        <v>43</v>
      </c>
      <c r="D401" s="66"/>
      <c r="E401" s="67"/>
      <c r="F401" s="68"/>
      <c r="G401" s="68"/>
      <c r="H401" s="68"/>
      <c r="I401" s="83">
        <f t="shared" si="52"/>
        <v>0</v>
      </c>
      <c r="J401" s="81"/>
    </row>
    <row r="402" spans="1:10" s="40" customFormat="1" ht="14.25" customHeight="1">
      <c r="A402" s="56"/>
      <c r="B402" s="102"/>
      <c r="C402" s="100" t="s">
        <v>43</v>
      </c>
      <c r="D402" s="66"/>
      <c r="E402" s="67"/>
      <c r="F402" s="68"/>
      <c r="G402" s="68"/>
      <c r="H402" s="68"/>
      <c r="I402" s="83">
        <f t="shared" si="52"/>
        <v>0</v>
      </c>
      <c r="J402" s="81"/>
    </row>
    <row r="403" spans="1:10" s="40" customFormat="1" ht="14.25" customHeight="1">
      <c r="A403" s="56"/>
      <c r="B403" s="102"/>
      <c r="C403" s="100" t="s">
        <v>43</v>
      </c>
      <c r="D403" s="66"/>
      <c r="E403" s="67"/>
      <c r="F403" s="68"/>
      <c r="G403" s="68"/>
      <c r="H403" s="68"/>
      <c r="I403" s="83">
        <f t="shared" si="52"/>
        <v>0</v>
      </c>
      <c r="J403" s="81"/>
    </row>
    <row r="404" spans="1:10" s="40" customFormat="1" ht="14.25" customHeight="1">
      <c r="A404" s="56"/>
      <c r="B404" s="61"/>
      <c r="C404" s="65"/>
      <c r="D404" s="66"/>
      <c r="E404" s="67"/>
      <c r="F404" s="68"/>
      <c r="G404" s="68"/>
      <c r="H404" s="72" t="s">
        <v>148</v>
      </c>
      <c r="I404" s="82">
        <f>SUM(I401:I403)</f>
        <v>0</v>
      </c>
      <c r="J404" s="79">
        <f>+I404+I404*$J$2</f>
        <v>0</v>
      </c>
    </row>
    <row r="405" spans="1:10" s="40" customFormat="1" ht="14.25" customHeight="1">
      <c r="A405" s="64"/>
      <c r="B405" s="97" t="s">
        <v>266</v>
      </c>
      <c r="C405" s="98"/>
      <c r="D405" s="66"/>
      <c r="E405" s="67"/>
      <c r="F405" s="68"/>
      <c r="G405" s="68"/>
      <c r="H405" s="68"/>
      <c r="I405" s="83"/>
      <c r="J405" s="81"/>
    </row>
    <row r="406" spans="1:10" s="40" customFormat="1" ht="14.25" customHeight="1">
      <c r="A406" s="56"/>
      <c r="B406" s="102" t="s">
        <v>267</v>
      </c>
      <c r="C406" s="100" t="s">
        <v>43</v>
      </c>
      <c r="D406" s="66"/>
      <c r="E406" s="67"/>
      <c r="F406" s="68"/>
      <c r="G406" s="68"/>
      <c r="H406" s="68"/>
      <c r="I406" s="83">
        <f t="shared" ref="I406:I407" si="53">PRODUCT(D406:H406)</f>
        <v>0</v>
      </c>
      <c r="J406" s="79"/>
    </row>
    <row r="407" spans="1:10" s="40" customFormat="1" ht="14.25" customHeight="1">
      <c r="A407" s="56"/>
      <c r="B407" s="102" t="s">
        <v>268</v>
      </c>
      <c r="C407" s="100" t="s">
        <v>43</v>
      </c>
      <c r="D407" s="66"/>
      <c r="E407" s="67"/>
      <c r="F407" s="68"/>
      <c r="G407" s="68"/>
      <c r="H407" s="68"/>
      <c r="I407" s="83">
        <f t="shared" si="53"/>
        <v>0</v>
      </c>
      <c r="J407" s="79"/>
    </row>
    <row r="408" spans="1:10" s="40" customFormat="1" ht="14.25" customHeight="1">
      <c r="A408" s="56"/>
      <c r="B408" s="102"/>
      <c r="C408" s="100"/>
      <c r="D408" s="66"/>
      <c r="E408" s="67"/>
      <c r="F408" s="68"/>
      <c r="G408" s="68"/>
      <c r="H408" s="72" t="s">
        <v>148</v>
      </c>
      <c r="I408" s="83">
        <f>SUM(I406:I407)</f>
        <v>0</v>
      </c>
      <c r="J408" s="79">
        <f t="shared" ref="J408" si="54">+I408+I408*$J$2</f>
        <v>0</v>
      </c>
    </row>
    <row r="409" spans="1:10" s="40" customFormat="1" ht="14.25" customHeight="1">
      <c r="A409" s="56"/>
      <c r="B409" s="102"/>
      <c r="C409" s="100"/>
      <c r="D409" s="66"/>
      <c r="E409" s="67"/>
      <c r="F409" s="68"/>
      <c r="G409" s="68"/>
      <c r="H409" s="68"/>
      <c r="I409" s="83"/>
      <c r="J409" s="81"/>
    </row>
    <row r="410" spans="1:10" s="40" customFormat="1" ht="14.25" customHeight="1">
      <c r="A410" s="64"/>
      <c r="B410" s="97" t="s">
        <v>269</v>
      </c>
      <c r="C410" s="98" t="s">
        <v>270</v>
      </c>
      <c r="D410" s="66">
        <v>1</v>
      </c>
      <c r="E410" s="67"/>
      <c r="F410" s="68"/>
      <c r="G410" s="68"/>
      <c r="H410" s="68"/>
      <c r="I410" s="83">
        <f t="shared" ref="I410:I414" si="55">PRODUCT(D410:H410)</f>
        <v>1</v>
      </c>
      <c r="J410" s="81"/>
    </row>
    <row r="411" spans="1:10" s="40" customFormat="1" ht="14.25" customHeight="1">
      <c r="A411" s="64"/>
      <c r="B411" s="97" t="s">
        <v>271</v>
      </c>
      <c r="C411" s="98" t="s">
        <v>270</v>
      </c>
      <c r="D411" s="66">
        <v>1</v>
      </c>
      <c r="E411" s="67"/>
      <c r="F411" s="68"/>
      <c r="G411" s="68"/>
      <c r="H411" s="68"/>
      <c r="I411" s="83">
        <f t="shared" si="55"/>
        <v>1</v>
      </c>
      <c r="J411" s="81"/>
    </row>
    <row r="412" spans="1:10" s="40" customFormat="1" ht="14.25" customHeight="1">
      <c r="A412" s="64"/>
      <c r="B412" s="97" t="s">
        <v>272</v>
      </c>
      <c r="C412" s="98" t="s">
        <v>270</v>
      </c>
      <c r="D412" s="66"/>
      <c r="E412" s="67"/>
      <c r="F412" s="68"/>
      <c r="G412" s="68"/>
      <c r="H412" s="68"/>
      <c r="I412" s="83">
        <f t="shared" si="55"/>
        <v>0</v>
      </c>
      <c r="J412" s="81"/>
    </row>
    <row r="413" spans="1:10" s="40" customFormat="1" ht="14.25" customHeight="1">
      <c r="A413" s="64"/>
      <c r="B413" s="97" t="s">
        <v>273</v>
      </c>
      <c r="C413" s="98" t="s">
        <v>270</v>
      </c>
      <c r="D413" s="66">
        <v>2</v>
      </c>
      <c r="E413" s="67"/>
      <c r="F413" s="68"/>
      <c r="G413" s="68"/>
      <c r="H413" s="68"/>
      <c r="I413" s="83">
        <f t="shared" si="55"/>
        <v>2</v>
      </c>
      <c r="J413" s="81"/>
    </row>
    <row r="414" spans="1:10" s="40" customFormat="1" ht="14.25" customHeight="1">
      <c r="A414" s="64"/>
      <c r="B414" s="97" t="s">
        <v>355</v>
      </c>
      <c r="C414" s="98" t="s">
        <v>99</v>
      </c>
      <c r="D414" s="66">
        <v>2</v>
      </c>
      <c r="E414" s="67"/>
      <c r="F414" s="68"/>
      <c r="G414" s="68"/>
      <c r="H414" s="68"/>
      <c r="I414" s="83">
        <f t="shared" si="55"/>
        <v>2</v>
      </c>
      <c r="J414" s="81"/>
    </row>
    <row r="415" spans="1:10" s="40" customFormat="1" ht="14.25" customHeight="1">
      <c r="A415" s="104"/>
      <c r="B415" s="99"/>
      <c r="C415" s="100"/>
      <c r="D415" s="66"/>
      <c r="E415" s="67"/>
      <c r="F415" s="68"/>
      <c r="G415" s="68"/>
      <c r="H415" s="68"/>
      <c r="I415" s="83"/>
      <c r="J415" s="81"/>
    </row>
    <row r="416" spans="1:10" s="40" customFormat="1" ht="14.25" customHeight="1">
      <c r="A416" s="105"/>
      <c r="B416" s="97"/>
      <c r="C416" s="98"/>
      <c r="D416" s="66"/>
      <c r="E416" s="67"/>
      <c r="F416" s="68"/>
      <c r="G416" s="68"/>
      <c r="H416" s="68"/>
      <c r="I416" s="83"/>
      <c r="J416" s="81"/>
    </row>
    <row r="417" spans="1:12" s="40" customFormat="1" ht="14.25" customHeight="1">
      <c r="A417" s="64" t="s">
        <v>274</v>
      </c>
      <c r="B417" s="57" t="s">
        <v>275</v>
      </c>
      <c r="C417" s="58"/>
      <c r="D417" s="66"/>
      <c r="E417" s="67"/>
      <c r="F417" s="68"/>
      <c r="G417" s="68"/>
      <c r="H417" s="68"/>
      <c r="I417" s="83"/>
      <c r="J417" s="81"/>
    </row>
    <row r="418" spans="1:12" s="40" customFormat="1" ht="14.25" customHeight="1">
      <c r="A418" s="64">
        <v>1</v>
      </c>
      <c r="B418" s="11" t="s">
        <v>356</v>
      </c>
      <c r="C418" s="58"/>
      <c r="D418" s="66"/>
      <c r="E418" s="67"/>
      <c r="F418" s="68"/>
      <c r="G418" s="68"/>
      <c r="H418" s="68"/>
      <c r="I418" s="83"/>
      <c r="J418" s="81"/>
    </row>
    <row r="419" spans="1:12" s="40" customFormat="1" ht="14.25" customHeight="1">
      <c r="A419" s="64"/>
      <c r="B419" s="69" t="s">
        <v>276</v>
      </c>
      <c r="C419" s="58"/>
      <c r="D419" s="66"/>
      <c r="E419" s="67"/>
      <c r="F419" s="68"/>
      <c r="G419" s="68"/>
      <c r="H419" s="68"/>
      <c r="I419" s="83"/>
      <c r="J419" s="81"/>
      <c r="K419" s="84"/>
      <c r="L419" s="107" t="s">
        <v>357</v>
      </c>
    </row>
    <row r="420" spans="1:12" s="40" customFormat="1" ht="14.25" customHeight="1">
      <c r="A420" s="64"/>
      <c r="B420" s="40" t="s">
        <v>358</v>
      </c>
      <c r="C420" s="100" t="s">
        <v>43</v>
      </c>
      <c r="D420" s="66">
        <v>1</v>
      </c>
      <c r="E420" s="66">
        <v>18.7</v>
      </c>
      <c r="F420" s="66"/>
      <c r="G420" s="66">
        <v>4</v>
      </c>
      <c r="H420" s="66"/>
      <c r="I420" s="83">
        <f t="shared" ref="I420:I432" si="56">PRODUCT(D420:H420)</f>
        <v>74.8</v>
      </c>
      <c r="J420" s="81"/>
      <c r="K420" s="84"/>
      <c r="L420" s="40">
        <f t="shared" ref="L420:L432" si="57">+D420*E420</f>
        <v>18.7</v>
      </c>
    </row>
    <row r="421" spans="1:12" s="40" customFormat="1" ht="14.25" customHeight="1">
      <c r="A421" s="64"/>
      <c r="B421" s="61" t="s">
        <v>201</v>
      </c>
      <c r="C421" s="100" t="s">
        <v>43</v>
      </c>
      <c r="D421" s="66">
        <v>-1</v>
      </c>
      <c r="E421" s="67">
        <v>1</v>
      </c>
      <c r="F421" s="66"/>
      <c r="G421" s="68">
        <v>2.4</v>
      </c>
      <c r="H421" s="66"/>
      <c r="I421" s="83">
        <f t="shared" si="56"/>
        <v>-2.4</v>
      </c>
      <c r="J421" s="81"/>
      <c r="K421" s="84"/>
      <c r="L421" s="40">
        <f t="shared" si="57"/>
        <v>-1</v>
      </c>
    </row>
    <row r="422" spans="1:12" s="40" customFormat="1" ht="14.25" customHeight="1">
      <c r="A422" s="64"/>
      <c r="B422" s="85" t="s">
        <v>359</v>
      </c>
      <c r="C422" s="100" t="s">
        <v>43</v>
      </c>
      <c r="D422" s="66">
        <v>1</v>
      </c>
      <c r="E422" s="67">
        <v>11</v>
      </c>
      <c r="F422" s="68"/>
      <c r="G422" s="68">
        <v>4</v>
      </c>
      <c r="H422" s="66"/>
      <c r="I422" s="83">
        <f t="shared" si="56"/>
        <v>44</v>
      </c>
      <c r="J422" s="81"/>
      <c r="K422" s="84"/>
      <c r="L422" s="40">
        <f t="shared" si="57"/>
        <v>11</v>
      </c>
    </row>
    <row r="423" spans="1:12" s="40" customFormat="1" ht="14.25" customHeight="1">
      <c r="A423" s="64"/>
      <c r="B423" s="85" t="s">
        <v>360</v>
      </c>
      <c r="C423" s="100" t="s">
        <v>43</v>
      </c>
      <c r="D423" s="66">
        <v>2</v>
      </c>
      <c r="E423" s="67">
        <v>1.98</v>
      </c>
      <c r="F423" s="68"/>
      <c r="G423" s="68">
        <v>4</v>
      </c>
      <c r="H423" s="66"/>
      <c r="I423" s="83">
        <f t="shared" si="56"/>
        <v>15.84</v>
      </c>
      <c r="J423" s="81"/>
      <c r="K423" s="84"/>
      <c r="L423" s="40">
        <f t="shared" si="57"/>
        <v>3.96</v>
      </c>
    </row>
    <row r="424" spans="1:12" s="40" customFormat="1" ht="14.25" customHeight="1">
      <c r="A424" s="64"/>
      <c r="B424" s="85"/>
      <c r="C424" s="100" t="s">
        <v>43</v>
      </c>
      <c r="D424" s="66">
        <v>1</v>
      </c>
      <c r="E424" s="67">
        <v>0.68899999999999995</v>
      </c>
      <c r="F424" s="68"/>
      <c r="G424" s="68">
        <v>4</v>
      </c>
      <c r="H424" s="66"/>
      <c r="I424" s="83">
        <f t="shared" si="56"/>
        <v>2.7559999999999998</v>
      </c>
      <c r="J424" s="81"/>
      <c r="K424" s="84"/>
      <c r="L424" s="40">
        <f t="shared" si="57"/>
        <v>0.68899999999999995</v>
      </c>
    </row>
    <row r="425" spans="1:12" s="40" customFormat="1" ht="14.25" customHeight="1">
      <c r="A425" s="64"/>
      <c r="B425" s="85" t="s">
        <v>361</v>
      </c>
      <c r="C425" s="100" t="s">
        <v>43</v>
      </c>
      <c r="D425" s="66">
        <v>1</v>
      </c>
      <c r="E425" s="67">
        <f>3.19+0.9</f>
        <v>4.09</v>
      </c>
      <c r="F425" s="68"/>
      <c r="G425" s="68">
        <v>4</v>
      </c>
      <c r="H425" s="66"/>
      <c r="I425" s="83">
        <f t="shared" si="56"/>
        <v>16.36</v>
      </c>
      <c r="J425" s="81"/>
      <c r="K425" s="84"/>
      <c r="L425" s="40">
        <f t="shared" si="57"/>
        <v>4.09</v>
      </c>
    </row>
    <row r="426" spans="1:12" s="40" customFormat="1" ht="14.25" customHeight="1">
      <c r="A426" s="64"/>
      <c r="B426" s="85" t="s">
        <v>362</v>
      </c>
      <c r="C426" s="100" t="s">
        <v>43</v>
      </c>
      <c r="D426" s="66">
        <v>1</v>
      </c>
      <c r="E426" s="67">
        <v>2.3540000000000001</v>
      </c>
      <c r="F426" s="68"/>
      <c r="G426" s="68">
        <v>4</v>
      </c>
      <c r="H426" s="66"/>
      <c r="I426" s="83">
        <f t="shared" si="56"/>
        <v>9.4160000000000004</v>
      </c>
      <c r="J426" s="81"/>
      <c r="K426" s="84"/>
      <c r="L426" s="40">
        <f t="shared" si="57"/>
        <v>2.3540000000000001</v>
      </c>
    </row>
    <row r="427" spans="1:12" s="40" customFormat="1" ht="14.25" customHeight="1">
      <c r="A427" s="64"/>
      <c r="B427" s="85" t="s">
        <v>363</v>
      </c>
      <c r="C427" s="100" t="s">
        <v>43</v>
      </c>
      <c r="D427" s="66">
        <v>1</v>
      </c>
      <c r="E427" s="67">
        <v>4.2</v>
      </c>
      <c r="F427" s="68"/>
      <c r="G427" s="68">
        <v>2.7</v>
      </c>
      <c r="H427" s="66"/>
      <c r="I427" s="83">
        <f t="shared" si="56"/>
        <v>11.340000000000002</v>
      </c>
      <c r="J427" s="81"/>
      <c r="K427" s="84"/>
      <c r="L427" s="40">
        <f t="shared" si="57"/>
        <v>4.2</v>
      </c>
    </row>
    <row r="428" spans="1:12" s="40" customFormat="1" ht="14.25" customHeight="1">
      <c r="A428" s="64"/>
      <c r="B428" s="85"/>
      <c r="C428" s="100" t="s">
        <v>43</v>
      </c>
      <c r="D428" s="66">
        <v>3</v>
      </c>
      <c r="E428" s="67">
        <v>1.44</v>
      </c>
      <c r="F428" s="68"/>
      <c r="G428" s="68">
        <v>2.7</v>
      </c>
      <c r="H428" s="66"/>
      <c r="I428" s="83">
        <f t="shared" si="56"/>
        <v>11.664000000000001</v>
      </c>
      <c r="J428" s="81"/>
      <c r="K428" s="84"/>
      <c r="L428" s="40">
        <f t="shared" si="57"/>
        <v>4.32</v>
      </c>
    </row>
    <row r="429" spans="1:12" s="40" customFormat="1" ht="14.25" customHeight="1">
      <c r="A429" s="64"/>
      <c r="B429" s="85" t="s">
        <v>201</v>
      </c>
      <c r="C429" s="100" t="s">
        <v>43</v>
      </c>
      <c r="D429" s="66">
        <v>-3</v>
      </c>
      <c r="E429" s="67">
        <v>0.7</v>
      </c>
      <c r="F429" s="68"/>
      <c r="G429" s="68">
        <v>2.4</v>
      </c>
      <c r="H429" s="66"/>
      <c r="I429" s="83">
        <f t="shared" si="56"/>
        <v>-5.0399999999999991</v>
      </c>
      <c r="J429" s="81"/>
      <c r="K429" s="84"/>
      <c r="L429" s="40">
        <f t="shared" si="57"/>
        <v>-2.0999999999999996</v>
      </c>
    </row>
    <row r="430" spans="1:12" s="40" customFormat="1" ht="14.25" customHeight="1">
      <c r="A430" s="64"/>
      <c r="B430" s="71" t="s">
        <v>364</v>
      </c>
      <c r="C430" s="100" t="s">
        <v>43</v>
      </c>
      <c r="D430" s="66">
        <v>1</v>
      </c>
      <c r="E430" s="66">
        <v>14</v>
      </c>
      <c r="F430" s="66"/>
      <c r="G430" s="66">
        <v>4</v>
      </c>
      <c r="H430" s="66"/>
      <c r="I430" s="83">
        <f t="shared" si="56"/>
        <v>56</v>
      </c>
      <c r="J430" s="81"/>
      <c r="K430" s="84"/>
      <c r="L430" s="40">
        <f t="shared" si="57"/>
        <v>14</v>
      </c>
    </row>
    <row r="431" spans="1:12" s="40" customFormat="1" ht="14.25" customHeight="1">
      <c r="A431" s="64"/>
      <c r="B431" s="71"/>
      <c r="C431" s="100" t="s">
        <v>43</v>
      </c>
      <c r="D431" s="66">
        <v>1</v>
      </c>
      <c r="E431" s="66">
        <v>7.9</v>
      </c>
      <c r="F431" s="68"/>
      <c r="G431" s="68">
        <v>4</v>
      </c>
      <c r="H431" s="66"/>
      <c r="I431" s="83">
        <f t="shared" si="56"/>
        <v>31.6</v>
      </c>
      <c r="J431" s="81"/>
      <c r="K431" s="84"/>
      <c r="L431" s="40">
        <f t="shared" si="57"/>
        <v>7.9</v>
      </c>
    </row>
    <row r="432" spans="1:12" s="40" customFormat="1" ht="14.25" customHeight="1">
      <c r="A432" s="64"/>
      <c r="B432" s="71" t="s">
        <v>365</v>
      </c>
      <c r="C432" s="100" t="s">
        <v>43</v>
      </c>
      <c r="D432" s="66">
        <v>-18</v>
      </c>
      <c r="E432" s="66">
        <v>1.1000000000000001</v>
      </c>
      <c r="F432" s="68"/>
      <c r="G432" s="68">
        <v>2.95</v>
      </c>
      <c r="H432" s="66"/>
      <c r="I432" s="83">
        <f t="shared" si="56"/>
        <v>-58.410000000000004</v>
      </c>
      <c r="J432" s="81"/>
      <c r="K432" s="84"/>
      <c r="L432" s="40">
        <f t="shared" si="57"/>
        <v>-19.8</v>
      </c>
    </row>
    <row r="433" spans="1:14" s="40" customFormat="1" ht="14.25" customHeight="1">
      <c r="A433" s="56"/>
      <c r="B433" s="61"/>
      <c r="C433" s="65"/>
      <c r="D433" s="66"/>
      <c r="E433" s="67"/>
      <c r="F433" s="68"/>
      <c r="G433" s="68"/>
      <c r="H433" s="72" t="s">
        <v>148</v>
      </c>
      <c r="I433" s="82">
        <f>SUM(I420:I432)</f>
        <v>207.92600000000002</v>
      </c>
      <c r="J433" s="79">
        <f>+I433+I433*$J$2</f>
        <v>228.71860000000001</v>
      </c>
      <c r="L433" s="40">
        <f>SUM(L420:L432)</f>
        <v>48.313000000000002</v>
      </c>
      <c r="M433" s="40">
        <v>2</v>
      </c>
      <c r="N433" s="40">
        <f>+L433*M433</f>
        <v>96.626000000000005</v>
      </c>
    </row>
    <row r="434" spans="1:14" s="40" customFormat="1" ht="14.25" customHeight="1">
      <c r="A434" s="64"/>
      <c r="B434" s="57"/>
      <c r="C434" s="58"/>
      <c r="D434" s="66"/>
      <c r="E434" s="67"/>
      <c r="F434" s="68"/>
      <c r="G434" s="68"/>
      <c r="H434" s="68"/>
      <c r="I434" s="83"/>
      <c r="J434" s="81"/>
      <c r="K434" s="84"/>
    </row>
    <row r="435" spans="1:14" s="40" customFormat="1" ht="14.25" customHeight="1">
      <c r="A435" s="64">
        <v>2</v>
      </c>
      <c r="B435" s="11" t="s">
        <v>366</v>
      </c>
      <c r="C435" s="58"/>
      <c r="D435" s="66"/>
      <c r="E435" s="67"/>
      <c r="F435" s="68"/>
      <c r="G435" s="68"/>
      <c r="H435" s="68"/>
      <c r="I435" s="83"/>
      <c r="J435" s="81"/>
    </row>
    <row r="436" spans="1:14" s="40" customFormat="1" ht="14.25" customHeight="1">
      <c r="A436" s="64"/>
      <c r="B436" s="85"/>
      <c r="C436" s="100" t="s">
        <v>43</v>
      </c>
      <c r="D436" s="66"/>
      <c r="E436" s="67"/>
      <c r="F436" s="68"/>
      <c r="G436" s="68"/>
      <c r="H436" s="66"/>
      <c r="I436" s="83">
        <f t="shared" ref="I436:I438" si="58">PRODUCT(D436:H436)</f>
        <v>0</v>
      </c>
      <c r="J436" s="81"/>
    </row>
    <row r="437" spans="1:14" s="40" customFormat="1" ht="14.25" customHeight="1">
      <c r="A437" s="64"/>
      <c r="B437" s="85"/>
      <c r="C437" s="100" t="s">
        <v>43</v>
      </c>
      <c r="D437" s="66"/>
      <c r="E437" s="67"/>
      <c r="F437" s="68"/>
      <c r="G437" s="68"/>
      <c r="H437" s="66"/>
      <c r="I437" s="83">
        <f t="shared" si="58"/>
        <v>0</v>
      </c>
      <c r="J437" s="81"/>
    </row>
    <row r="438" spans="1:14" s="40" customFormat="1" ht="14.25" customHeight="1">
      <c r="A438" s="64"/>
      <c r="B438" s="85"/>
      <c r="C438" s="100" t="s">
        <v>43</v>
      </c>
      <c r="D438" s="66"/>
      <c r="E438" s="67"/>
      <c r="F438" s="68"/>
      <c r="G438" s="68"/>
      <c r="H438" s="66"/>
      <c r="I438" s="83">
        <f t="shared" si="58"/>
        <v>0</v>
      </c>
      <c r="J438" s="81"/>
    </row>
    <row r="439" spans="1:14" s="40" customFormat="1" ht="14.25" customHeight="1">
      <c r="A439" s="56"/>
      <c r="B439" s="61"/>
      <c r="C439" s="65"/>
      <c r="D439" s="66"/>
      <c r="E439" s="67"/>
      <c r="F439" s="68"/>
      <c r="G439" s="68"/>
      <c r="H439" s="72" t="s">
        <v>148</v>
      </c>
      <c r="I439" s="82">
        <f>SUM(I436:I438)</f>
        <v>0</v>
      </c>
      <c r="J439" s="79">
        <f>+I439+I439*$J$2</f>
        <v>0</v>
      </c>
    </row>
    <row r="440" spans="1:14" s="40" customFormat="1" ht="14.25" customHeight="1">
      <c r="A440" s="64"/>
      <c r="B440" s="57"/>
      <c r="C440" s="58"/>
      <c r="D440" s="66"/>
      <c r="E440" s="67"/>
      <c r="F440" s="68"/>
      <c r="G440" s="68"/>
      <c r="H440" s="68"/>
      <c r="I440" s="83"/>
      <c r="J440" s="81"/>
    </row>
    <row r="441" spans="1:14" s="40" customFormat="1" ht="14.25" customHeight="1">
      <c r="A441" s="64"/>
      <c r="B441" s="57"/>
      <c r="C441" s="58"/>
      <c r="D441" s="66"/>
      <c r="E441" s="67"/>
      <c r="F441" s="68"/>
      <c r="G441" s="68"/>
      <c r="H441" s="68"/>
      <c r="I441" s="83"/>
      <c r="J441" s="81"/>
    </row>
    <row r="442" spans="1:14" s="40" customFormat="1" ht="14.25" customHeight="1">
      <c r="A442" s="64">
        <v>3</v>
      </c>
      <c r="B442" s="106" t="s">
        <v>367</v>
      </c>
      <c r="C442" s="58"/>
      <c r="D442" s="66"/>
      <c r="E442" s="67"/>
      <c r="F442" s="68"/>
      <c r="G442" s="68"/>
      <c r="H442" s="68"/>
      <c r="I442" s="83"/>
      <c r="J442" s="81"/>
    </row>
    <row r="443" spans="1:14" s="40" customFormat="1" ht="14.25" customHeight="1">
      <c r="A443" s="64"/>
      <c r="B443" s="71"/>
      <c r="C443" s="66" t="s">
        <v>43</v>
      </c>
      <c r="D443" s="66"/>
      <c r="E443" s="66"/>
      <c r="F443" s="66"/>
      <c r="G443" s="66"/>
      <c r="H443" s="66"/>
      <c r="I443" s="83">
        <f t="shared" ref="I443" si="59">PRODUCT(D443:H443)</f>
        <v>0</v>
      </c>
      <c r="J443" s="81"/>
    </row>
    <row r="444" spans="1:14" s="40" customFormat="1" ht="14.25" customHeight="1">
      <c r="A444" s="64"/>
      <c r="B444" s="71"/>
      <c r="C444" s="66"/>
      <c r="D444" s="66"/>
      <c r="E444" s="66"/>
      <c r="F444" s="66"/>
      <c r="G444" s="66"/>
      <c r="H444" s="72" t="s">
        <v>148</v>
      </c>
      <c r="I444" s="82">
        <f>SUM(I443:I443)</f>
        <v>0</v>
      </c>
      <c r="J444" s="79">
        <f>+I444+I444*$J$2</f>
        <v>0</v>
      </c>
    </row>
    <row r="445" spans="1:14" s="40" customFormat="1" ht="14.25" customHeight="1">
      <c r="A445" s="64"/>
      <c r="B445" s="71"/>
      <c r="C445" s="66"/>
      <c r="D445" s="66"/>
      <c r="E445" s="66"/>
      <c r="F445" s="66"/>
      <c r="G445" s="66"/>
      <c r="H445" s="66"/>
      <c r="I445" s="92"/>
      <c r="J445" s="81"/>
    </row>
    <row r="446" spans="1:14" s="40" customFormat="1" ht="14.25" customHeight="1">
      <c r="A446" s="64">
        <v>4</v>
      </c>
      <c r="B446" s="106" t="s">
        <v>368</v>
      </c>
      <c r="C446" s="58"/>
      <c r="D446" s="66"/>
      <c r="E446" s="67"/>
      <c r="F446" s="68"/>
      <c r="G446" s="68"/>
      <c r="H446" s="68"/>
      <c r="I446" s="83"/>
      <c r="J446" s="81"/>
      <c r="L446" s="107" t="s">
        <v>357</v>
      </c>
    </row>
    <row r="447" spans="1:14" s="40" customFormat="1" ht="14.25" customHeight="1">
      <c r="A447" s="64"/>
      <c r="B447" s="40" t="s">
        <v>369</v>
      </c>
      <c r="C447" s="100" t="s">
        <v>43</v>
      </c>
      <c r="D447" s="66">
        <v>1</v>
      </c>
      <c r="E447" s="66">
        <v>20.87</v>
      </c>
      <c r="F447" s="66"/>
      <c r="G447" s="66">
        <v>3.6</v>
      </c>
      <c r="H447" s="66"/>
      <c r="I447" s="83">
        <f t="shared" ref="I447:I462" si="60">PRODUCT(D447:H447)</f>
        <v>75.132000000000005</v>
      </c>
      <c r="J447" s="81"/>
      <c r="K447" s="84"/>
      <c r="L447" s="40">
        <f>+D447*E447</f>
        <v>20.87</v>
      </c>
    </row>
    <row r="448" spans="1:14" s="40" customFormat="1" ht="14.25" customHeight="1">
      <c r="A448" s="64"/>
      <c r="B448" s="61" t="s">
        <v>370</v>
      </c>
      <c r="C448" s="100" t="s">
        <v>43</v>
      </c>
      <c r="D448" s="66">
        <v>1</v>
      </c>
      <c r="E448" s="67">
        <v>13.42</v>
      </c>
      <c r="F448" s="66"/>
      <c r="G448" s="68">
        <v>3.6</v>
      </c>
      <c r="H448" s="66"/>
      <c r="I448" s="83">
        <f t="shared" si="60"/>
        <v>48.311999999999998</v>
      </c>
      <c r="J448" s="81"/>
      <c r="K448" s="84"/>
      <c r="L448" s="40">
        <f t="shared" ref="L448:L454" si="61">+D448*E448</f>
        <v>13.42</v>
      </c>
    </row>
    <row r="449" spans="1:12" s="40" customFormat="1" ht="14.25" customHeight="1">
      <c r="A449" s="64"/>
      <c r="B449" s="85" t="s">
        <v>371</v>
      </c>
      <c r="C449" s="100" t="s">
        <v>43</v>
      </c>
      <c r="D449" s="66">
        <v>1</v>
      </c>
      <c r="E449" s="67">
        <v>10.7</v>
      </c>
      <c r="F449" s="68"/>
      <c r="G449" s="68">
        <v>3.6</v>
      </c>
      <c r="H449" s="66"/>
      <c r="I449" s="83">
        <f t="shared" si="60"/>
        <v>38.519999999999996</v>
      </c>
      <c r="J449" s="81"/>
      <c r="K449" s="84"/>
      <c r="L449" s="40">
        <f t="shared" si="61"/>
        <v>10.7</v>
      </c>
    </row>
    <row r="450" spans="1:12" s="40" customFormat="1" ht="14.25" customHeight="1">
      <c r="A450" s="64"/>
      <c r="B450" s="85" t="s">
        <v>372</v>
      </c>
      <c r="C450" s="100" t="s">
        <v>43</v>
      </c>
      <c r="D450" s="66">
        <v>1</v>
      </c>
      <c r="E450" s="67">
        <v>6.2</v>
      </c>
      <c r="F450" s="68"/>
      <c r="G450" s="68">
        <f>3.6-0.85</f>
        <v>2.75</v>
      </c>
      <c r="H450" s="66"/>
      <c r="I450" s="83">
        <f t="shared" si="60"/>
        <v>17.05</v>
      </c>
      <c r="J450" s="81"/>
      <c r="K450" s="84"/>
    </row>
    <row r="451" spans="1:12" s="40" customFormat="1" ht="14.25" customHeight="1">
      <c r="A451" s="64"/>
      <c r="B451" s="85" t="s">
        <v>373</v>
      </c>
      <c r="C451" s="100" t="s">
        <v>43</v>
      </c>
      <c r="D451" s="66">
        <v>-4</v>
      </c>
      <c r="E451" s="67">
        <v>1.1000000000000001</v>
      </c>
      <c r="F451" s="68"/>
      <c r="G451" s="68">
        <v>2.1</v>
      </c>
      <c r="H451" s="66"/>
      <c r="I451" s="83">
        <f t="shared" si="60"/>
        <v>-9.240000000000002</v>
      </c>
      <c r="J451" s="81"/>
      <c r="K451" s="84"/>
    </row>
    <row r="452" spans="1:12" s="40" customFormat="1" ht="14.25" customHeight="1">
      <c r="A452" s="64"/>
      <c r="B452" s="85" t="s">
        <v>374</v>
      </c>
      <c r="C452" s="100" t="s">
        <v>43</v>
      </c>
      <c r="D452" s="66">
        <v>3</v>
      </c>
      <c r="E452" s="67">
        <v>0.26</v>
      </c>
      <c r="F452" s="68"/>
      <c r="G452" s="68">
        <v>3.6</v>
      </c>
      <c r="H452" s="66"/>
      <c r="I452" s="83">
        <f t="shared" si="60"/>
        <v>2.8080000000000003</v>
      </c>
      <c r="J452" s="81"/>
      <c r="K452" s="84"/>
      <c r="L452" s="40">
        <f t="shared" si="61"/>
        <v>0.78</v>
      </c>
    </row>
    <row r="453" spans="1:12" s="40" customFormat="1" ht="14.25" customHeight="1">
      <c r="A453" s="64"/>
      <c r="B453" s="85" t="s">
        <v>375</v>
      </c>
      <c r="C453" s="100" t="s">
        <v>43</v>
      </c>
      <c r="D453" s="66">
        <v>1</v>
      </c>
      <c r="E453" s="67">
        <v>2.4</v>
      </c>
      <c r="F453" s="68"/>
      <c r="G453" s="68">
        <v>3.6</v>
      </c>
      <c r="H453" s="66"/>
      <c r="I453" s="83">
        <f t="shared" si="60"/>
        <v>8.64</v>
      </c>
      <c r="J453" s="81"/>
      <c r="K453" s="84"/>
      <c r="L453" s="40">
        <f t="shared" si="61"/>
        <v>2.4</v>
      </c>
    </row>
    <row r="454" spans="1:12" s="40" customFormat="1" ht="14.25" customHeight="1">
      <c r="A454" s="64"/>
      <c r="B454" s="85" t="s">
        <v>376</v>
      </c>
      <c r="C454" s="100" t="s">
        <v>43</v>
      </c>
      <c r="D454" s="66">
        <v>4</v>
      </c>
      <c r="E454" s="67">
        <f>0.45*4</f>
        <v>1.8</v>
      </c>
      <c r="F454" s="68"/>
      <c r="G454" s="68">
        <v>3.6</v>
      </c>
      <c r="H454" s="66"/>
      <c r="I454" s="83">
        <f t="shared" si="60"/>
        <v>25.92</v>
      </c>
      <c r="J454" s="81"/>
      <c r="K454" s="84"/>
      <c r="L454" s="40">
        <f t="shared" si="61"/>
        <v>7.2</v>
      </c>
    </row>
    <row r="455" spans="1:12" s="40" customFormat="1" ht="14.25" customHeight="1">
      <c r="A455" s="64"/>
      <c r="B455" s="85"/>
      <c r="C455" s="100" t="s">
        <v>43</v>
      </c>
      <c r="D455" s="66"/>
      <c r="E455" s="67"/>
      <c r="F455" s="68"/>
      <c r="G455" s="68"/>
      <c r="H455" s="66"/>
      <c r="I455" s="83">
        <f t="shared" si="60"/>
        <v>0</v>
      </c>
      <c r="J455" s="81"/>
      <c r="K455" s="84"/>
    </row>
    <row r="456" spans="1:12" s="40" customFormat="1" ht="14.25" customHeight="1">
      <c r="A456" s="64"/>
      <c r="B456" s="85"/>
      <c r="C456" s="100" t="s">
        <v>43</v>
      </c>
      <c r="D456" s="66"/>
      <c r="E456" s="67"/>
      <c r="F456" s="68"/>
      <c r="G456" s="68"/>
      <c r="H456" s="66"/>
      <c r="I456" s="83">
        <f t="shared" si="60"/>
        <v>0</v>
      </c>
      <c r="J456" s="81"/>
      <c r="K456" s="84"/>
    </row>
    <row r="457" spans="1:12" s="40" customFormat="1" ht="14.25" customHeight="1">
      <c r="A457" s="64"/>
      <c r="B457" s="71"/>
      <c r="C457" s="100" t="s">
        <v>43</v>
      </c>
      <c r="D457" s="66"/>
      <c r="E457" s="66"/>
      <c r="F457" s="66"/>
      <c r="G457" s="66"/>
      <c r="H457" s="66"/>
      <c r="I457" s="83">
        <f t="shared" si="60"/>
        <v>0</v>
      </c>
      <c r="J457" s="81"/>
      <c r="K457" s="84"/>
    </row>
    <row r="458" spans="1:12" s="40" customFormat="1" ht="14.25" customHeight="1">
      <c r="A458" s="64"/>
      <c r="B458" s="71"/>
      <c r="C458" s="100" t="s">
        <v>43</v>
      </c>
      <c r="D458" s="66"/>
      <c r="E458" s="66"/>
      <c r="F458" s="68"/>
      <c r="G458" s="68"/>
      <c r="H458" s="66"/>
      <c r="I458" s="83">
        <f t="shared" si="60"/>
        <v>0</v>
      </c>
      <c r="J458" s="81"/>
      <c r="K458" s="84"/>
    </row>
    <row r="459" spans="1:12" s="40" customFormat="1" ht="14.25" customHeight="1">
      <c r="A459" s="64"/>
      <c r="B459" s="71"/>
      <c r="C459" s="100" t="s">
        <v>43</v>
      </c>
      <c r="D459" s="66"/>
      <c r="E459" s="66"/>
      <c r="F459" s="68"/>
      <c r="G459" s="68"/>
      <c r="H459" s="66"/>
      <c r="I459" s="83">
        <f t="shared" si="60"/>
        <v>0</v>
      </c>
      <c r="J459" s="81"/>
      <c r="K459" s="84"/>
    </row>
    <row r="460" spans="1:12" s="40" customFormat="1" ht="14.25" customHeight="1">
      <c r="A460" s="56"/>
      <c r="B460" s="61"/>
      <c r="C460" s="65" t="s">
        <v>43</v>
      </c>
      <c r="D460" s="66"/>
      <c r="E460" s="67"/>
      <c r="F460" s="68"/>
      <c r="G460" s="68"/>
      <c r="H460" s="68"/>
      <c r="I460" s="83">
        <f t="shared" si="60"/>
        <v>0</v>
      </c>
      <c r="J460" s="81"/>
    </row>
    <row r="461" spans="1:12" s="40" customFormat="1" ht="14.25" customHeight="1">
      <c r="A461" s="56"/>
      <c r="B461" s="61"/>
      <c r="C461" s="65" t="s">
        <v>43</v>
      </c>
      <c r="D461" s="66"/>
      <c r="E461" s="67"/>
      <c r="F461" s="68"/>
      <c r="G461" s="68"/>
      <c r="H461" s="68"/>
      <c r="I461" s="83">
        <f t="shared" si="60"/>
        <v>0</v>
      </c>
      <c r="J461" s="81"/>
    </row>
    <row r="462" spans="1:12" s="40" customFormat="1" ht="14.25" customHeight="1">
      <c r="A462" s="56"/>
      <c r="B462" s="61"/>
      <c r="C462" s="65" t="s">
        <v>43</v>
      </c>
      <c r="D462" s="66"/>
      <c r="E462" s="67"/>
      <c r="F462" s="68"/>
      <c r="G462" s="68"/>
      <c r="H462" s="68"/>
      <c r="I462" s="83">
        <f t="shared" si="60"/>
        <v>0</v>
      </c>
      <c r="J462" s="81"/>
    </row>
    <row r="463" spans="1:12" s="40" customFormat="1" ht="14.25" customHeight="1">
      <c r="A463" s="64"/>
      <c r="B463" s="71"/>
      <c r="C463" s="66"/>
      <c r="D463" s="66"/>
      <c r="E463" s="66"/>
      <c r="F463" s="66"/>
      <c r="G463" s="66"/>
      <c r="H463" s="72" t="s">
        <v>148</v>
      </c>
      <c r="I463" s="82">
        <f>SUM(I447:I462)</f>
        <v>207.142</v>
      </c>
      <c r="J463" s="79">
        <f>+I463+I463*$J$2</f>
        <v>227.8562</v>
      </c>
      <c r="L463" s="40">
        <f>SUM(L447:L462)</f>
        <v>55.37</v>
      </c>
    </row>
    <row r="464" spans="1:12" s="40" customFormat="1" ht="14.25" customHeight="1">
      <c r="A464" s="64"/>
      <c r="B464" s="71"/>
      <c r="C464" s="66"/>
      <c r="D464" s="66"/>
      <c r="E464" s="66"/>
      <c r="F464" s="66"/>
      <c r="G464" s="66"/>
      <c r="H464" s="66"/>
      <c r="I464" s="92"/>
      <c r="J464" s="81"/>
    </row>
    <row r="465" spans="1:10" s="40" customFormat="1" ht="14.25" customHeight="1">
      <c r="A465" s="64">
        <v>5</v>
      </c>
      <c r="B465" s="106" t="s">
        <v>377</v>
      </c>
      <c r="C465" s="58"/>
      <c r="D465" s="66"/>
      <c r="E465" s="67"/>
      <c r="F465" s="68"/>
      <c r="G465" s="68"/>
      <c r="H465" s="68"/>
      <c r="I465" s="83"/>
      <c r="J465" s="81"/>
    </row>
    <row r="466" spans="1:10" s="40" customFormat="1" ht="14.25" customHeight="1">
      <c r="A466" s="64"/>
      <c r="B466" s="71" t="s">
        <v>378</v>
      </c>
      <c r="C466" s="66" t="s">
        <v>43</v>
      </c>
      <c r="D466" s="66">
        <v>1</v>
      </c>
      <c r="E466" s="66">
        <v>5</v>
      </c>
      <c r="F466" s="66"/>
      <c r="G466" s="66">
        <v>4</v>
      </c>
      <c r="H466" s="66"/>
      <c r="I466" s="83">
        <f t="shared" ref="I466:I467" si="62">PRODUCT(D466:H466)</f>
        <v>20</v>
      </c>
      <c r="J466" s="81"/>
    </row>
    <row r="467" spans="1:10" s="40" customFormat="1" ht="14.25" customHeight="1">
      <c r="A467" s="56"/>
      <c r="B467" s="61"/>
      <c r="C467" s="65" t="s">
        <v>43</v>
      </c>
      <c r="D467" s="66"/>
      <c r="E467" s="67"/>
      <c r="F467" s="68"/>
      <c r="G467" s="68"/>
      <c r="H467" s="68"/>
      <c r="I467" s="83">
        <f t="shared" si="62"/>
        <v>0</v>
      </c>
      <c r="J467" s="81"/>
    </row>
    <row r="468" spans="1:10" s="40" customFormat="1" ht="14.25" customHeight="1">
      <c r="A468" s="64"/>
      <c r="B468" s="71"/>
      <c r="C468" s="66" t="s">
        <v>43</v>
      </c>
      <c r="D468" s="66"/>
      <c r="E468" s="66"/>
      <c r="F468" s="66"/>
      <c r="G468" s="66"/>
      <c r="H468" s="66"/>
      <c r="I468" s="83">
        <f t="shared" ref="I468" si="63">PRODUCT(D468:H468)</f>
        <v>0</v>
      </c>
      <c r="J468" s="81"/>
    </row>
    <row r="469" spans="1:10" s="40" customFormat="1" ht="14.25" customHeight="1">
      <c r="A469" s="64"/>
      <c r="B469" s="71"/>
      <c r="C469" s="66" t="s">
        <v>43</v>
      </c>
      <c r="D469" s="66"/>
      <c r="E469" s="66"/>
      <c r="F469" s="66"/>
      <c r="G469" s="66"/>
      <c r="H469" s="66"/>
      <c r="I469" s="83">
        <f t="shared" ref="I469:I471" si="64">PRODUCT(D469:H469)</f>
        <v>0</v>
      </c>
      <c r="J469" s="81"/>
    </row>
    <row r="470" spans="1:10" s="40" customFormat="1" ht="14.25" customHeight="1">
      <c r="A470" s="56"/>
      <c r="B470" s="61"/>
      <c r="C470" s="65" t="s">
        <v>43</v>
      </c>
      <c r="D470" s="66"/>
      <c r="E470" s="67"/>
      <c r="F470" s="68"/>
      <c r="G470" s="68"/>
      <c r="H470" s="68"/>
      <c r="I470" s="83">
        <f t="shared" si="64"/>
        <v>0</v>
      </c>
      <c r="J470" s="81"/>
    </row>
    <row r="471" spans="1:10" s="40" customFormat="1" ht="14.25" customHeight="1">
      <c r="A471" s="64"/>
      <c r="B471" s="71"/>
      <c r="C471" s="66" t="s">
        <v>43</v>
      </c>
      <c r="D471" s="66"/>
      <c r="E471" s="66"/>
      <c r="F471" s="66"/>
      <c r="G471" s="66"/>
      <c r="H471" s="66"/>
      <c r="I471" s="83">
        <f t="shared" si="64"/>
        <v>0</v>
      </c>
      <c r="J471" s="81"/>
    </row>
    <row r="472" spans="1:10" s="40" customFormat="1" ht="14.25" customHeight="1">
      <c r="A472" s="64"/>
      <c r="B472" s="71"/>
      <c r="C472" s="66"/>
      <c r="D472" s="66"/>
      <c r="E472" s="66"/>
      <c r="F472" s="66"/>
      <c r="G472" s="66"/>
      <c r="H472" s="72" t="s">
        <v>148</v>
      </c>
      <c r="I472" s="82">
        <f>SUM(I466:I471)</f>
        <v>20</v>
      </c>
      <c r="J472" s="79">
        <f>+I472+I472*$J$2</f>
        <v>22</v>
      </c>
    </row>
    <row r="473" spans="1:10" s="40" customFormat="1" ht="14.25" customHeight="1">
      <c r="A473" s="64"/>
      <c r="B473" s="71"/>
      <c r="C473" s="66"/>
      <c r="D473" s="66"/>
      <c r="E473" s="66"/>
      <c r="F473" s="66"/>
      <c r="G473" s="66"/>
      <c r="H473" s="66"/>
      <c r="I473" s="92"/>
      <c r="J473" s="81"/>
    </row>
    <row r="474" spans="1:10" s="40" customFormat="1" ht="14.25" customHeight="1">
      <c r="A474" s="64">
        <v>6</v>
      </c>
      <c r="B474" s="106" t="s">
        <v>379</v>
      </c>
      <c r="C474" s="58"/>
      <c r="D474" s="66"/>
      <c r="E474" s="67"/>
      <c r="F474" s="68"/>
      <c r="G474" s="68"/>
      <c r="H474" s="68"/>
      <c r="I474" s="83"/>
      <c r="J474" s="81"/>
    </row>
    <row r="475" spans="1:10" s="40" customFormat="1" ht="14.25" customHeight="1">
      <c r="A475" s="64"/>
      <c r="B475" s="106"/>
      <c r="C475" s="58"/>
      <c r="D475" s="66"/>
      <c r="E475" s="67"/>
      <c r="F475" s="68"/>
      <c r="G475" s="68"/>
      <c r="H475" s="68"/>
      <c r="I475" s="83"/>
      <c r="J475" s="81"/>
    </row>
    <row r="476" spans="1:10" s="40" customFormat="1" ht="14.25" customHeight="1">
      <c r="A476" s="64" t="s">
        <v>28</v>
      </c>
      <c r="B476" s="108" t="s">
        <v>380</v>
      </c>
      <c r="C476" s="65" t="s">
        <v>43</v>
      </c>
      <c r="D476" s="66"/>
      <c r="E476" s="67"/>
      <c r="F476" s="68"/>
      <c r="G476" s="68"/>
      <c r="H476" s="68"/>
      <c r="I476" s="83">
        <f>PRODUCT(D476:H476)</f>
        <v>0</v>
      </c>
      <c r="J476" s="81"/>
    </row>
    <row r="477" spans="1:10" s="40" customFormat="1" ht="14.25" customHeight="1">
      <c r="A477" s="56"/>
      <c r="B477" s="61"/>
      <c r="C477" s="100" t="s">
        <v>43</v>
      </c>
      <c r="D477" s="66"/>
      <c r="E477" s="66"/>
      <c r="F477" s="66"/>
      <c r="G477" s="66"/>
      <c r="H477" s="66"/>
      <c r="I477" s="83">
        <f t="shared" ref="I477" si="65">PRODUCT(D477:H477)</f>
        <v>0</v>
      </c>
      <c r="J477" s="81"/>
    </row>
    <row r="478" spans="1:10" s="40" customFormat="1" ht="14.25" customHeight="1">
      <c r="A478" s="64"/>
      <c r="C478" s="58"/>
      <c r="D478" s="66"/>
      <c r="E478" s="67"/>
      <c r="F478" s="68"/>
      <c r="G478" s="68"/>
      <c r="H478" s="72" t="s">
        <v>148</v>
      </c>
      <c r="I478" s="82">
        <f>SUM(I476:I477)</f>
        <v>0</v>
      </c>
      <c r="J478" s="79">
        <f>+I478+I478*$J$2</f>
        <v>0</v>
      </c>
    </row>
    <row r="479" spans="1:10" s="40" customFormat="1" ht="14.25" customHeight="1">
      <c r="A479" s="64"/>
      <c r="B479" s="57"/>
      <c r="C479" s="58"/>
      <c r="D479" s="66"/>
      <c r="E479" s="67"/>
      <c r="F479" s="68"/>
      <c r="G479" s="68"/>
      <c r="H479" s="68"/>
      <c r="I479" s="83"/>
      <c r="J479" s="81"/>
    </row>
    <row r="480" spans="1:10" s="40" customFormat="1" ht="14.25" customHeight="1">
      <c r="A480" s="64"/>
      <c r="B480" s="106"/>
      <c r="C480" s="58"/>
      <c r="D480" s="66"/>
      <c r="E480" s="67"/>
      <c r="F480" s="68"/>
      <c r="G480" s="68"/>
      <c r="H480" s="68"/>
      <c r="I480" s="83"/>
      <c r="J480" s="81"/>
    </row>
    <row r="481" spans="1:10" s="40" customFormat="1" ht="14.25" customHeight="1">
      <c r="A481" s="64" t="s">
        <v>30</v>
      </c>
      <c r="B481" s="108" t="s">
        <v>381</v>
      </c>
      <c r="C481" s="65" t="s">
        <v>43</v>
      </c>
      <c r="D481" s="66"/>
      <c r="E481" s="67"/>
      <c r="F481" s="68"/>
      <c r="G481" s="68"/>
      <c r="H481" s="68"/>
      <c r="I481" s="83">
        <f>PRODUCT(D481:H481)</f>
        <v>0</v>
      </c>
      <c r="J481" s="81"/>
    </row>
    <row r="482" spans="1:10" s="40" customFormat="1" ht="14.25" customHeight="1">
      <c r="A482" s="56"/>
      <c r="B482" s="61"/>
      <c r="C482" s="100" t="s">
        <v>43</v>
      </c>
      <c r="D482" s="66"/>
      <c r="E482" s="66"/>
      <c r="F482" s="66"/>
      <c r="G482" s="66"/>
      <c r="H482" s="66"/>
      <c r="I482" s="83">
        <f t="shared" ref="I482" si="66">PRODUCT(D482:H482)</f>
        <v>0</v>
      </c>
      <c r="J482" s="81"/>
    </row>
    <row r="483" spans="1:10" s="40" customFormat="1" ht="14.25" customHeight="1">
      <c r="A483" s="64"/>
      <c r="C483" s="58"/>
      <c r="D483" s="66"/>
      <c r="E483" s="67"/>
      <c r="F483" s="68"/>
      <c r="G483" s="68"/>
      <c r="H483" s="72" t="s">
        <v>148</v>
      </c>
      <c r="I483" s="82">
        <f>SUM(I481:I482)</f>
        <v>0</v>
      </c>
      <c r="J483" s="79">
        <f>+I483+I483*$J$2</f>
        <v>0</v>
      </c>
    </row>
    <row r="484" spans="1:10" s="40" customFormat="1" ht="14.25" customHeight="1">
      <c r="A484" s="64"/>
      <c r="B484" s="57"/>
      <c r="C484" s="58"/>
      <c r="D484" s="66"/>
      <c r="E484" s="67"/>
      <c r="F484" s="68"/>
      <c r="G484" s="68"/>
      <c r="H484" s="68"/>
      <c r="I484" s="83"/>
      <c r="J484" s="81"/>
    </row>
    <row r="485" spans="1:10" s="40" customFormat="1" ht="14.25" customHeight="1">
      <c r="A485" s="64"/>
      <c r="B485" s="106"/>
      <c r="C485" s="58"/>
      <c r="D485" s="66"/>
      <c r="E485" s="67"/>
      <c r="F485" s="68"/>
      <c r="G485" s="68"/>
      <c r="H485" s="68"/>
      <c r="I485" s="83"/>
      <c r="J485" s="81"/>
    </row>
    <row r="486" spans="1:10" s="40" customFormat="1" ht="14.25" customHeight="1">
      <c r="A486" s="64" t="s">
        <v>105</v>
      </c>
      <c r="B486" s="108" t="s">
        <v>382</v>
      </c>
      <c r="C486" s="65"/>
      <c r="D486" s="66"/>
      <c r="E486" s="67"/>
      <c r="F486" s="68"/>
      <c r="G486" s="68"/>
      <c r="H486" s="68"/>
      <c r="I486" s="83">
        <f t="shared" ref="I486:I490" si="67">PRODUCT(D486:H486)</f>
        <v>0</v>
      </c>
      <c r="J486" s="81"/>
    </row>
    <row r="487" spans="1:10" s="40" customFormat="1" ht="14.25" customHeight="1">
      <c r="A487" s="56"/>
      <c r="B487" s="61" t="s">
        <v>383</v>
      </c>
      <c r="C487" s="65" t="s">
        <v>43</v>
      </c>
      <c r="D487" s="66">
        <v>1</v>
      </c>
      <c r="E487" s="67">
        <v>13.4</v>
      </c>
      <c r="F487" s="68"/>
      <c r="G487" s="68">
        <v>4</v>
      </c>
      <c r="H487" s="68"/>
      <c r="I487" s="83">
        <f t="shared" si="67"/>
        <v>53.6</v>
      </c>
      <c r="J487" s="81"/>
    </row>
    <row r="488" spans="1:10" s="40" customFormat="1" ht="14.25" customHeight="1">
      <c r="A488" s="56"/>
      <c r="B488" s="61" t="s">
        <v>384</v>
      </c>
      <c r="C488" s="65" t="s">
        <v>43</v>
      </c>
      <c r="D488" s="66">
        <v>2</v>
      </c>
      <c r="E488" s="67">
        <v>0.42499999999999999</v>
      </c>
      <c r="F488" s="68"/>
      <c r="G488" s="68">
        <v>4</v>
      </c>
      <c r="H488" s="68"/>
      <c r="I488" s="83">
        <f t="shared" si="67"/>
        <v>3.4</v>
      </c>
      <c r="J488" s="81"/>
    </row>
    <row r="489" spans="1:10" s="40" customFormat="1" ht="14.25" customHeight="1">
      <c r="A489" s="56"/>
      <c r="B489" s="61" t="s">
        <v>385</v>
      </c>
      <c r="C489" s="65" t="s">
        <v>43</v>
      </c>
      <c r="D489" s="66">
        <v>-1</v>
      </c>
      <c r="E489" s="67">
        <v>1.8</v>
      </c>
      <c r="F489" s="68"/>
      <c r="G489" s="68">
        <v>2.4</v>
      </c>
      <c r="H489" s="68"/>
      <c r="I489" s="83">
        <f t="shared" si="67"/>
        <v>-4.32</v>
      </c>
      <c r="J489" s="81"/>
    </row>
    <row r="490" spans="1:10" s="40" customFormat="1" ht="14.25" customHeight="1">
      <c r="A490" s="56"/>
      <c r="B490" s="61" t="s">
        <v>386</v>
      </c>
      <c r="C490" s="65" t="s">
        <v>43</v>
      </c>
      <c r="D490" s="66">
        <v>1</v>
      </c>
      <c r="E490" s="67">
        <v>10.29</v>
      </c>
      <c r="F490" s="68"/>
      <c r="G490" s="68">
        <v>4</v>
      </c>
      <c r="H490" s="68"/>
      <c r="I490" s="83">
        <f t="shared" si="67"/>
        <v>41.16</v>
      </c>
      <c r="J490" s="81"/>
    </row>
    <row r="491" spans="1:10" s="40" customFormat="1" ht="14.25" customHeight="1">
      <c r="A491" s="56"/>
      <c r="B491" s="108" t="s">
        <v>387</v>
      </c>
      <c r="C491" s="100" t="s">
        <v>43</v>
      </c>
      <c r="D491" s="66">
        <v>-1</v>
      </c>
      <c r="E491" s="67">
        <v>3.61</v>
      </c>
      <c r="F491" s="68"/>
      <c r="G491" s="68">
        <v>3.2</v>
      </c>
      <c r="H491" s="68"/>
      <c r="I491" s="83">
        <f t="shared" ref="I491:I509" si="68">PRODUCT(D491:H491)</f>
        <v>-11.552</v>
      </c>
      <c r="J491" s="81"/>
    </row>
    <row r="492" spans="1:10" s="40" customFormat="1" ht="14.25" customHeight="1">
      <c r="A492" s="56"/>
      <c r="B492" s="108" t="s">
        <v>388</v>
      </c>
      <c r="C492" s="100" t="s">
        <v>43</v>
      </c>
      <c r="D492" s="66">
        <v>2</v>
      </c>
      <c r="E492" s="67">
        <v>2.508</v>
      </c>
      <c r="F492" s="68"/>
      <c r="G492" s="68">
        <v>3.6</v>
      </c>
      <c r="H492" s="68"/>
      <c r="I492" s="83">
        <f t="shared" si="68"/>
        <v>18.057600000000001</v>
      </c>
      <c r="J492" s="81"/>
    </row>
    <row r="493" spans="1:10" s="40" customFormat="1" ht="14.25" customHeight="1">
      <c r="A493" s="56"/>
      <c r="B493" s="108" t="s">
        <v>389</v>
      </c>
      <c r="C493" s="100" t="s">
        <v>43</v>
      </c>
      <c r="D493" s="66">
        <v>1</v>
      </c>
      <c r="E493" s="67">
        <v>1.36</v>
      </c>
      <c r="F493" s="68"/>
      <c r="G493" s="68">
        <v>3.6</v>
      </c>
      <c r="H493" s="68"/>
      <c r="I493" s="83">
        <f t="shared" si="68"/>
        <v>4.8960000000000008</v>
      </c>
      <c r="J493" s="81"/>
    </row>
    <row r="494" spans="1:10" s="40" customFormat="1" ht="14.25" customHeight="1">
      <c r="A494" s="56"/>
      <c r="B494" s="108" t="s">
        <v>390</v>
      </c>
      <c r="C494" s="100" t="s">
        <v>43</v>
      </c>
      <c r="D494" s="66">
        <v>-1</v>
      </c>
      <c r="E494" s="67">
        <v>0.8</v>
      </c>
      <c r="F494" s="68"/>
      <c r="G494" s="68">
        <v>2.4</v>
      </c>
      <c r="H494" s="68"/>
      <c r="I494" s="83">
        <f t="shared" si="68"/>
        <v>-1.92</v>
      </c>
      <c r="J494" s="81"/>
    </row>
    <row r="495" spans="1:10" s="40" customFormat="1" ht="14.25" customHeight="1">
      <c r="A495" s="56"/>
      <c r="B495" s="108" t="s">
        <v>391</v>
      </c>
      <c r="C495" s="100" t="s">
        <v>43</v>
      </c>
      <c r="D495" s="66">
        <v>1</v>
      </c>
      <c r="E495" s="67">
        <f>0.9+0.6</f>
        <v>1.5</v>
      </c>
      <c r="F495" s="68"/>
      <c r="G495" s="68">
        <v>3.15</v>
      </c>
      <c r="H495" s="68"/>
      <c r="I495" s="83">
        <f t="shared" si="68"/>
        <v>4.7249999999999996</v>
      </c>
      <c r="J495" s="81"/>
    </row>
    <row r="496" spans="1:10" s="40" customFormat="1" ht="14.25" customHeight="1">
      <c r="A496" s="56"/>
      <c r="B496" s="108" t="s">
        <v>392</v>
      </c>
      <c r="C496" s="100" t="s">
        <v>43</v>
      </c>
      <c r="D496" s="66">
        <v>1</v>
      </c>
      <c r="E496" s="67">
        <v>0.5</v>
      </c>
      <c r="F496" s="68"/>
      <c r="G496" s="68">
        <v>4</v>
      </c>
      <c r="H496" s="68"/>
      <c r="I496" s="83">
        <f t="shared" si="68"/>
        <v>2</v>
      </c>
      <c r="J496" s="81"/>
    </row>
    <row r="497" spans="1:10" s="40" customFormat="1" ht="14.25" customHeight="1">
      <c r="A497" s="56"/>
      <c r="B497" s="61" t="s">
        <v>393</v>
      </c>
      <c r="C497" s="65" t="s">
        <v>43</v>
      </c>
      <c r="D497" s="66">
        <v>1</v>
      </c>
      <c r="E497" s="67">
        <f>1.7+0.9+0.9</f>
        <v>3.5</v>
      </c>
      <c r="F497" s="68"/>
      <c r="G497" s="68">
        <v>3.15</v>
      </c>
      <c r="H497" s="68"/>
      <c r="I497" s="83">
        <f t="shared" si="68"/>
        <v>11.025</v>
      </c>
      <c r="J497" s="81"/>
    </row>
    <row r="498" spans="1:10" s="40" customFormat="1" ht="14.25" customHeight="1">
      <c r="A498" s="56"/>
      <c r="B498" s="61" t="s">
        <v>394</v>
      </c>
      <c r="C498" s="100" t="s">
        <v>43</v>
      </c>
      <c r="D498" s="66">
        <v>1</v>
      </c>
      <c r="E498" s="67">
        <v>3.1</v>
      </c>
      <c r="F498" s="68"/>
      <c r="G498" s="68">
        <v>3.15</v>
      </c>
      <c r="H498" s="68"/>
      <c r="I498" s="83">
        <f t="shared" si="68"/>
        <v>9.7650000000000006</v>
      </c>
      <c r="J498" s="81"/>
    </row>
    <row r="499" spans="1:10" s="40" customFormat="1" ht="14.25" customHeight="1">
      <c r="A499" s="56"/>
      <c r="B499" s="108" t="s">
        <v>395</v>
      </c>
      <c r="C499" s="100" t="s">
        <v>43</v>
      </c>
      <c r="D499" s="66">
        <v>1</v>
      </c>
      <c r="E499" s="67">
        <f>0.9+1.5</f>
        <v>2.4</v>
      </c>
      <c r="F499" s="68"/>
      <c r="G499" s="68">
        <v>4</v>
      </c>
      <c r="H499" s="68"/>
      <c r="I499" s="83">
        <f t="shared" si="68"/>
        <v>9.6</v>
      </c>
      <c r="J499" s="81"/>
    </row>
    <row r="500" spans="1:10" s="40" customFormat="1" ht="14.25" customHeight="1">
      <c r="A500" s="56"/>
      <c r="B500" s="108" t="s">
        <v>396</v>
      </c>
      <c r="C500" s="100" t="s">
        <v>43</v>
      </c>
      <c r="D500" s="66">
        <v>2</v>
      </c>
      <c r="E500" s="67">
        <v>5.7</v>
      </c>
      <c r="F500" s="68"/>
      <c r="G500" s="68">
        <v>4</v>
      </c>
      <c r="H500" s="68"/>
      <c r="I500" s="83">
        <f t="shared" si="68"/>
        <v>45.6</v>
      </c>
      <c r="J500" s="81"/>
    </row>
    <row r="501" spans="1:10" s="40" customFormat="1" ht="14.25" customHeight="1">
      <c r="A501" s="56"/>
      <c r="B501" s="108"/>
      <c r="C501" s="100" t="s">
        <v>43</v>
      </c>
      <c r="D501" s="66">
        <v>2</v>
      </c>
      <c r="E501" s="67">
        <v>0.69</v>
      </c>
      <c r="F501" s="68"/>
      <c r="G501" s="68">
        <v>4</v>
      </c>
      <c r="H501" s="68"/>
      <c r="I501" s="83">
        <f t="shared" si="68"/>
        <v>5.52</v>
      </c>
      <c r="J501" s="81"/>
    </row>
    <row r="502" spans="1:10" s="40" customFormat="1" ht="14.25" customHeight="1">
      <c r="A502" s="56"/>
      <c r="B502" s="108" t="s">
        <v>397</v>
      </c>
      <c r="C502" s="100" t="s">
        <v>43</v>
      </c>
      <c r="D502" s="66">
        <v>2</v>
      </c>
      <c r="E502" s="67">
        <v>1.2</v>
      </c>
      <c r="F502" s="68"/>
      <c r="G502" s="68">
        <v>4</v>
      </c>
      <c r="H502" s="68"/>
      <c r="I502" s="83">
        <f t="shared" si="68"/>
        <v>9.6</v>
      </c>
      <c r="J502" s="81"/>
    </row>
    <row r="503" spans="1:10" s="40" customFormat="1" ht="14.25" customHeight="1">
      <c r="A503" s="56"/>
      <c r="B503" s="108" t="s">
        <v>398</v>
      </c>
      <c r="C503" s="100" t="s">
        <v>43</v>
      </c>
      <c r="D503" s="66">
        <v>-2</v>
      </c>
      <c r="E503" s="67">
        <v>1.2</v>
      </c>
      <c r="F503" s="68"/>
      <c r="G503" s="68">
        <v>2.4</v>
      </c>
      <c r="H503" s="68"/>
      <c r="I503" s="83">
        <f t="shared" si="68"/>
        <v>-5.76</v>
      </c>
      <c r="J503" s="81"/>
    </row>
    <row r="504" spans="1:10" s="40" customFormat="1" ht="14.25" customHeight="1">
      <c r="A504" s="56"/>
      <c r="B504" s="108" t="s">
        <v>399</v>
      </c>
      <c r="C504" s="100" t="s">
        <v>43</v>
      </c>
      <c r="D504" s="66">
        <v>1</v>
      </c>
      <c r="E504" s="67">
        <v>2.3540000000000001</v>
      </c>
      <c r="F504" s="68"/>
      <c r="G504" s="68">
        <v>4</v>
      </c>
      <c r="H504" s="68"/>
      <c r="I504" s="83">
        <f t="shared" si="68"/>
        <v>9.4160000000000004</v>
      </c>
      <c r="J504" s="81"/>
    </row>
    <row r="505" spans="1:10" s="40" customFormat="1" ht="14.25" customHeight="1">
      <c r="A505" s="56"/>
      <c r="B505" s="108" t="s">
        <v>400</v>
      </c>
      <c r="C505" s="100" t="s">
        <v>43</v>
      </c>
      <c r="D505" s="66">
        <v>1</v>
      </c>
      <c r="E505" s="67">
        <v>11</v>
      </c>
      <c r="F505" s="68"/>
      <c r="G505" s="68">
        <v>4</v>
      </c>
      <c r="H505" s="68"/>
      <c r="I505" s="83">
        <f t="shared" si="68"/>
        <v>44</v>
      </c>
      <c r="J505" s="81"/>
    </row>
    <row r="506" spans="1:10" s="40" customFormat="1" ht="14.25" customHeight="1">
      <c r="A506" s="56"/>
      <c r="B506" s="108" t="s">
        <v>401</v>
      </c>
      <c r="C506" s="100" t="s">
        <v>43</v>
      </c>
      <c r="D506" s="66">
        <v>1</v>
      </c>
      <c r="E506" s="67">
        <v>13.7</v>
      </c>
      <c r="F506" s="68"/>
      <c r="G506" s="68">
        <v>0.8</v>
      </c>
      <c r="H506" s="68"/>
      <c r="I506" s="83">
        <f t="shared" si="68"/>
        <v>10.96</v>
      </c>
      <c r="J506" s="81"/>
    </row>
    <row r="507" spans="1:10" s="40" customFormat="1" ht="14.25" customHeight="1">
      <c r="A507" s="56"/>
      <c r="B507" s="108" t="s">
        <v>401</v>
      </c>
      <c r="C507" s="100" t="s">
        <v>43</v>
      </c>
      <c r="D507" s="66">
        <v>1</v>
      </c>
      <c r="E507" s="67">
        <v>44.62</v>
      </c>
      <c r="F507" s="68"/>
      <c r="G507" s="68">
        <v>0.8</v>
      </c>
      <c r="H507" s="68"/>
      <c r="I507" s="83">
        <f t="shared" si="68"/>
        <v>35.695999999999998</v>
      </c>
      <c r="J507" s="81"/>
    </row>
    <row r="508" spans="1:10" s="40" customFormat="1" ht="14.25" customHeight="1">
      <c r="A508" s="56"/>
      <c r="B508" s="108"/>
      <c r="C508" s="100" t="s">
        <v>43</v>
      </c>
      <c r="D508" s="66"/>
      <c r="E508" s="67"/>
      <c r="F508" s="68"/>
      <c r="G508" s="68"/>
      <c r="H508" s="68"/>
      <c r="I508" s="83">
        <f t="shared" si="68"/>
        <v>0</v>
      </c>
      <c r="J508" s="81"/>
    </row>
    <row r="509" spans="1:10" s="40" customFormat="1" ht="14.25" customHeight="1">
      <c r="A509" s="56"/>
      <c r="B509" s="61"/>
      <c r="C509" s="100" t="s">
        <v>43</v>
      </c>
      <c r="D509" s="66"/>
      <c r="E509" s="66"/>
      <c r="F509" s="66"/>
      <c r="G509" s="66"/>
      <c r="H509" s="66"/>
      <c r="I509" s="83">
        <f t="shared" si="68"/>
        <v>0</v>
      </c>
      <c r="J509" s="81"/>
    </row>
    <row r="510" spans="1:10" s="40" customFormat="1" ht="14.25" customHeight="1">
      <c r="A510" s="64"/>
      <c r="C510" s="58"/>
      <c r="D510" s="66"/>
      <c r="E510" s="67"/>
      <c r="F510" s="68"/>
      <c r="G510" s="68"/>
      <c r="H510" s="72" t="s">
        <v>148</v>
      </c>
      <c r="I510" s="82">
        <f>SUM(I486:I509)</f>
        <v>295.46860000000004</v>
      </c>
      <c r="J510" s="79">
        <f>+I510+I510*$J$2</f>
        <v>325.01546000000002</v>
      </c>
    </row>
    <row r="511" spans="1:10" s="40" customFormat="1" ht="14.25" customHeight="1">
      <c r="A511" s="64"/>
      <c r="B511" s="57"/>
      <c r="C511" s="58"/>
      <c r="D511" s="66"/>
      <c r="E511" s="67"/>
      <c r="F511" s="68"/>
      <c r="G511" s="68"/>
      <c r="H511" s="68"/>
      <c r="I511" s="83"/>
      <c r="J511" s="81"/>
    </row>
    <row r="512" spans="1:10" s="40" customFormat="1" ht="14.25" customHeight="1">
      <c r="A512" s="56"/>
      <c r="B512" s="61"/>
      <c r="C512" s="65"/>
      <c r="D512" s="66"/>
      <c r="E512" s="67"/>
      <c r="F512" s="68"/>
      <c r="G512" s="68"/>
      <c r="H512" s="68"/>
      <c r="I512" s="83"/>
      <c r="J512" s="81"/>
    </row>
    <row r="513" spans="1:10" s="40" customFormat="1" ht="14.25" customHeight="1">
      <c r="A513" s="56"/>
      <c r="B513" s="57" t="s">
        <v>282</v>
      </c>
      <c r="C513" s="58"/>
      <c r="D513" s="66"/>
      <c r="E513" s="67"/>
      <c r="F513" s="68"/>
      <c r="G513" s="68"/>
      <c r="H513" s="68"/>
      <c r="I513" s="83"/>
      <c r="J513" s="81"/>
    </row>
    <row r="514" spans="1:10" s="40" customFormat="1" ht="14.25" customHeight="1">
      <c r="A514" s="56"/>
      <c r="B514" s="57" t="s">
        <v>283</v>
      </c>
      <c r="C514" s="58"/>
      <c r="D514" s="66"/>
      <c r="E514" s="67"/>
      <c r="F514" s="68"/>
      <c r="G514" s="68"/>
      <c r="H514" s="68"/>
      <c r="I514" s="83"/>
      <c r="J514" s="81"/>
    </row>
    <row r="515" spans="1:10" s="40" customFormat="1" ht="14.25" customHeight="1">
      <c r="A515" s="56"/>
      <c r="C515" s="100" t="s">
        <v>43</v>
      </c>
      <c r="D515" s="66"/>
      <c r="E515" s="66"/>
      <c r="F515" s="66"/>
      <c r="G515" s="66"/>
      <c r="H515" s="66"/>
      <c r="I515" s="83">
        <f t="shared" ref="I515:I519" si="69">PRODUCT(D515:H515)</f>
        <v>0</v>
      </c>
      <c r="J515" s="81"/>
    </row>
    <row r="516" spans="1:10" s="40" customFormat="1" ht="14.25" customHeight="1">
      <c r="A516" s="56"/>
      <c r="B516" s="61"/>
      <c r="C516" s="100" t="s">
        <v>43</v>
      </c>
      <c r="D516" s="66"/>
      <c r="E516" s="67"/>
      <c r="F516" s="66"/>
      <c r="G516" s="68"/>
      <c r="H516" s="66"/>
      <c r="I516" s="83">
        <f t="shared" si="69"/>
        <v>0</v>
      </c>
      <c r="J516" s="81"/>
    </row>
    <row r="517" spans="1:10" s="40" customFormat="1" ht="14.25" customHeight="1">
      <c r="A517" s="56"/>
      <c r="B517" s="85"/>
      <c r="C517" s="100" t="s">
        <v>43</v>
      </c>
      <c r="D517" s="66"/>
      <c r="E517" s="67"/>
      <c r="F517" s="68"/>
      <c r="G517" s="68"/>
      <c r="H517" s="66"/>
      <c r="I517" s="83">
        <f t="shared" si="69"/>
        <v>0</v>
      </c>
      <c r="J517" s="81"/>
    </row>
    <row r="518" spans="1:10" s="40" customFormat="1" ht="14.25" customHeight="1">
      <c r="A518" s="56"/>
      <c r="B518" s="85"/>
      <c r="C518" s="100" t="s">
        <v>43</v>
      </c>
      <c r="D518" s="66"/>
      <c r="E518" s="67"/>
      <c r="F518" s="68"/>
      <c r="G518" s="68"/>
      <c r="H518" s="66"/>
      <c r="I518" s="83">
        <f t="shared" si="69"/>
        <v>0</v>
      </c>
      <c r="J518" s="81"/>
    </row>
    <row r="519" spans="1:10" s="40" customFormat="1" ht="14.25" customHeight="1">
      <c r="A519" s="56"/>
      <c r="B519" s="85"/>
      <c r="C519" s="100" t="s">
        <v>43</v>
      </c>
      <c r="D519" s="66"/>
      <c r="E519" s="67"/>
      <c r="F519" s="68"/>
      <c r="G519" s="68"/>
      <c r="H519" s="66"/>
      <c r="I519" s="83">
        <f t="shared" si="69"/>
        <v>0</v>
      </c>
      <c r="J519" s="81"/>
    </row>
    <row r="520" spans="1:10" s="40" customFormat="1" ht="14.25" customHeight="1">
      <c r="A520" s="56"/>
      <c r="B520" s="61"/>
      <c r="C520" s="65"/>
      <c r="D520" s="66"/>
      <c r="E520" s="67"/>
      <c r="F520" s="68"/>
      <c r="G520" s="68"/>
      <c r="H520" s="72" t="s">
        <v>148</v>
      </c>
      <c r="I520" s="82">
        <f>SUM(I515:I519)</f>
        <v>0</v>
      </c>
      <c r="J520" s="79">
        <f>+I520+I520*$J$2</f>
        <v>0</v>
      </c>
    </row>
    <row r="521" spans="1:10" s="40" customFormat="1" ht="14.25" customHeight="1">
      <c r="A521" s="56"/>
      <c r="B521" s="85"/>
      <c r="C521" s="56"/>
      <c r="D521" s="66"/>
      <c r="E521" s="67"/>
      <c r="F521" s="68"/>
      <c r="G521" s="68"/>
      <c r="H521" s="68"/>
      <c r="I521" s="83"/>
      <c r="J521" s="81"/>
    </row>
    <row r="522" spans="1:10" s="40" customFormat="1" ht="14.25" customHeight="1">
      <c r="A522" s="56"/>
      <c r="B522" s="61"/>
      <c r="C522" s="65"/>
      <c r="D522" s="66"/>
      <c r="E522" s="67"/>
      <c r="F522" s="87"/>
      <c r="G522" s="68"/>
      <c r="H522" s="68"/>
      <c r="I522" s="82"/>
      <c r="J522" s="81"/>
    </row>
    <row r="523" spans="1:10" s="40" customFormat="1" ht="14.25" customHeight="1">
      <c r="A523" s="105"/>
      <c r="B523" s="109" t="s">
        <v>284</v>
      </c>
      <c r="C523" s="110"/>
      <c r="D523" s="66"/>
      <c r="E523" s="66"/>
      <c r="F523" s="68"/>
      <c r="G523" s="68"/>
      <c r="H523" s="68"/>
      <c r="I523" s="82"/>
      <c r="J523" s="81"/>
    </row>
    <row r="524" spans="1:10" s="40" customFormat="1" ht="14.25" customHeight="1">
      <c r="A524" s="56"/>
      <c r="B524" s="85" t="s">
        <v>240</v>
      </c>
      <c r="C524" s="65" t="s">
        <v>48</v>
      </c>
      <c r="D524" s="66">
        <v>1</v>
      </c>
      <c r="E524" s="67">
        <f>+N433+L463</f>
        <v>151.99600000000001</v>
      </c>
      <c r="F524" s="68"/>
      <c r="G524" s="68"/>
      <c r="H524" s="68"/>
      <c r="I524" s="83">
        <f t="shared" ref="I524:I525" si="70">PRODUCT(D524:H524)</f>
        <v>151.99600000000001</v>
      </c>
      <c r="J524" s="81"/>
    </row>
    <row r="525" spans="1:10" s="40" customFormat="1" ht="14.25" customHeight="1">
      <c r="A525" s="56"/>
      <c r="B525" s="61"/>
      <c r="C525" s="65" t="s">
        <v>48</v>
      </c>
      <c r="D525" s="66"/>
      <c r="E525" s="67"/>
      <c r="F525" s="68"/>
      <c r="G525" s="68"/>
      <c r="H525" s="68"/>
      <c r="I525" s="83">
        <f t="shared" si="70"/>
        <v>0</v>
      </c>
      <c r="J525" s="81"/>
    </row>
    <row r="526" spans="1:10" s="40" customFormat="1" ht="14.25" customHeight="1">
      <c r="A526" s="56"/>
      <c r="B526" s="61"/>
      <c r="C526" s="65"/>
      <c r="D526" s="66"/>
      <c r="E526" s="67"/>
      <c r="F526" s="68"/>
      <c r="G526" s="68"/>
      <c r="H526" s="72" t="s">
        <v>148</v>
      </c>
      <c r="I526" s="82">
        <f>SUM(I524:I525)</f>
        <v>151.99600000000001</v>
      </c>
      <c r="J526" s="79">
        <f>+I526+I526*$J$2</f>
        <v>167.19560000000001</v>
      </c>
    </row>
    <row r="527" spans="1:10" s="40" customFormat="1" ht="14.25" customHeight="1">
      <c r="A527" s="56"/>
      <c r="B527" s="61"/>
      <c r="C527" s="65"/>
      <c r="D527" s="66"/>
      <c r="E527" s="67"/>
      <c r="F527" s="68"/>
      <c r="G527" s="68"/>
      <c r="H527" s="68"/>
      <c r="I527" s="83"/>
      <c r="J527" s="81"/>
    </row>
    <row r="528" spans="1:10" s="40" customFormat="1" ht="14.25" customHeight="1">
      <c r="A528" s="56"/>
      <c r="B528" s="71"/>
      <c r="C528" s="66"/>
      <c r="D528" s="66"/>
      <c r="E528" s="66"/>
      <c r="F528" s="66"/>
      <c r="G528" s="66"/>
      <c r="H528" s="66"/>
      <c r="I528" s="92"/>
      <c r="J528" s="81"/>
    </row>
    <row r="529" spans="1:17" s="40" customFormat="1" ht="14.25" customHeight="1">
      <c r="A529" s="56"/>
      <c r="B529" s="57" t="s">
        <v>285</v>
      </c>
      <c r="C529" s="58"/>
      <c r="D529" s="66"/>
      <c r="E529" s="67"/>
      <c r="F529" s="68"/>
      <c r="G529" s="68"/>
      <c r="H529" s="68"/>
      <c r="I529" s="82"/>
      <c r="J529" s="81"/>
    </row>
    <row r="530" spans="1:17" s="40" customFormat="1" ht="14.25" customHeight="1">
      <c r="A530" s="56"/>
      <c r="B530" s="71"/>
      <c r="C530" s="66" t="s">
        <v>43</v>
      </c>
      <c r="D530" s="66"/>
      <c r="E530" s="66"/>
      <c r="F530" s="66"/>
      <c r="G530" s="66"/>
      <c r="H530" s="66"/>
      <c r="I530" s="83">
        <f t="shared" ref="I530" si="71">PRODUCT(D530:H530)</f>
        <v>0</v>
      </c>
      <c r="J530" s="81"/>
    </row>
    <row r="531" spans="1:17" s="40" customFormat="1" ht="14.25" customHeight="1">
      <c r="A531" s="56"/>
      <c r="B531" s="71"/>
      <c r="C531" s="66"/>
      <c r="D531" s="66"/>
      <c r="E531" s="66"/>
      <c r="F531" s="66"/>
      <c r="G531" s="66"/>
      <c r="H531" s="66"/>
      <c r="I531" s="83">
        <f t="shared" ref="I531" si="72">PRODUCT(D531:H531)</f>
        <v>0</v>
      </c>
      <c r="J531" s="81"/>
    </row>
    <row r="532" spans="1:17" s="40" customFormat="1" ht="14.25" customHeight="1">
      <c r="A532" s="56"/>
      <c r="B532" s="61"/>
      <c r="C532" s="65"/>
      <c r="D532" s="66"/>
      <c r="E532" s="67"/>
      <c r="F532" s="68"/>
      <c r="G532" s="68"/>
      <c r="H532" s="72" t="s">
        <v>148</v>
      </c>
      <c r="I532" s="82">
        <f>SUM(I530:I531)</f>
        <v>0</v>
      </c>
      <c r="J532" s="79">
        <f>+I532+I532*$J$2</f>
        <v>0</v>
      </c>
    </row>
    <row r="533" spans="1:17" s="40" customFormat="1" ht="14.25" customHeight="1">
      <c r="A533" s="56"/>
      <c r="B533" s="71"/>
      <c r="C533" s="66"/>
      <c r="D533" s="66"/>
      <c r="E533" s="66"/>
      <c r="F533" s="66"/>
      <c r="G533" s="66"/>
      <c r="H533" s="66"/>
      <c r="I533" s="92"/>
      <c r="J533" s="81"/>
    </row>
    <row r="534" spans="1:17" s="40" customFormat="1" ht="14.25" customHeight="1">
      <c r="A534" s="56"/>
      <c r="B534" s="57" t="s">
        <v>286</v>
      </c>
      <c r="C534" s="58"/>
      <c r="D534" s="66"/>
      <c r="E534" s="67"/>
      <c r="F534" s="68"/>
      <c r="G534" s="68"/>
      <c r="H534" s="68"/>
      <c r="I534" s="82"/>
      <c r="J534" s="81"/>
    </row>
    <row r="535" spans="1:17" s="40" customFormat="1" ht="14.25" customHeight="1">
      <c r="A535" s="56"/>
      <c r="B535" s="71" t="s">
        <v>402</v>
      </c>
      <c r="C535" s="66" t="s">
        <v>43</v>
      </c>
      <c r="D535" s="66">
        <v>1</v>
      </c>
      <c r="E535" s="66">
        <v>3.1</v>
      </c>
      <c r="F535" s="66"/>
      <c r="G535" s="66">
        <v>0.85</v>
      </c>
      <c r="H535" s="66"/>
      <c r="I535" s="83">
        <f t="shared" ref="I535:I538" si="73">PRODUCT(D535:H535)</f>
        <v>2.6349999999999998</v>
      </c>
      <c r="J535" s="81"/>
    </row>
    <row r="536" spans="1:17" s="40" customFormat="1" ht="14.25" customHeight="1">
      <c r="A536" s="56"/>
      <c r="B536" s="71" t="s">
        <v>403</v>
      </c>
      <c r="C536" s="66" t="s">
        <v>43</v>
      </c>
      <c r="D536" s="66">
        <v>1</v>
      </c>
      <c r="E536" s="66">
        <v>2.2000000000000002</v>
      </c>
      <c r="F536" s="66"/>
      <c r="G536" s="66">
        <v>0.85</v>
      </c>
      <c r="H536" s="66"/>
      <c r="I536" s="83">
        <f t="shared" si="73"/>
        <v>1.87</v>
      </c>
      <c r="J536" s="81"/>
    </row>
    <row r="537" spans="1:17" s="40" customFormat="1" ht="14.25" customHeight="1">
      <c r="A537" s="56"/>
      <c r="B537" s="71" t="s">
        <v>361</v>
      </c>
      <c r="C537" s="66" t="s">
        <v>43</v>
      </c>
      <c r="D537" s="66">
        <v>1</v>
      </c>
      <c r="E537" s="66">
        <v>2.9</v>
      </c>
      <c r="F537" s="66"/>
      <c r="G537" s="66">
        <v>0.85</v>
      </c>
      <c r="H537" s="66"/>
      <c r="I537" s="83">
        <f t="shared" si="73"/>
        <v>2.4649999999999999</v>
      </c>
      <c r="J537" s="81"/>
    </row>
    <row r="538" spans="1:17" s="40" customFormat="1" ht="14.25" customHeight="1">
      <c r="A538" s="56"/>
      <c r="B538" s="71" t="s">
        <v>404</v>
      </c>
      <c r="C538" s="65" t="s">
        <v>43</v>
      </c>
      <c r="D538" s="66">
        <v>1</v>
      </c>
      <c r="E538" s="66">
        <v>1.75</v>
      </c>
      <c r="F538" s="68"/>
      <c r="G538" s="66">
        <v>0.85</v>
      </c>
      <c r="H538" s="72"/>
      <c r="I538" s="83">
        <f t="shared" si="73"/>
        <v>1.4875</v>
      </c>
      <c r="J538" s="79"/>
      <c r="Q538" s="84"/>
    </row>
    <row r="539" spans="1:17" s="40" customFormat="1" ht="14.25" customHeight="1">
      <c r="A539" s="56"/>
      <c r="B539" s="71"/>
      <c r="C539" s="66"/>
      <c r="D539" s="66"/>
      <c r="E539" s="66"/>
      <c r="F539" s="66"/>
      <c r="G539" s="66"/>
      <c r="H539" s="72" t="s">
        <v>148</v>
      </c>
      <c r="I539" s="82">
        <f>SUM(I535:I538)</f>
        <v>8.4574999999999996</v>
      </c>
      <c r="J539" s="79">
        <f>+I539+I539*$J$2</f>
        <v>9.3032500000000002</v>
      </c>
    </row>
    <row r="540" spans="1:17" s="40" customFormat="1" ht="14.25" customHeight="1">
      <c r="A540" s="56"/>
      <c r="B540" s="61"/>
      <c r="C540" s="65"/>
      <c r="D540" s="66"/>
      <c r="E540" s="67"/>
      <c r="F540" s="68"/>
      <c r="G540" s="68"/>
      <c r="H540" s="68"/>
      <c r="I540" s="83"/>
      <c r="J540" s="81"/>
    </row>
    <row r="541" spans="1:17" s="40" customFormat="1" ht="14.25" customHeight="1">
      <c r="A541" s="56"/>
      <c r="B541" s="57" t="s">
        <v>287</v>
      </c>
      <c r="C541" s="58"/>
      <c r="D541" s="66"/>
      <c r="E541" s="67"/>
      <c r="F541" s="68"/>
      <c r="G541" s="68"/>
      <c r="H541" s="68"/>
      <c r="I541" s="82"/>
      <c r="J541" s="81"/>
    </row>
    <row r="542" spans="1:17" s="40" customFormat="1" ht="14.25" customHeight="1">
      <c r="A542" s="56"/>
      <c r="B542" s="61"/>
      <c r="C542" s="65"/>
      <c r="D542" s="66"/>
      <c r="E542" s="67"/>
      <c r="F542" s="68"/>
      <c r="G542" s="68"/>
      <c r="H542" s="68"/>
      <c r="I542" s="83"/>
      <c r="J542" s="81"/>
    </row>
    <row r="543" spans="1:17" s="40" customFormat="1" ht="14.25" customHeight="1">
      <c r="A543" s="56"/>
      <c r="B543" s="57" t="s">
        <v>288</v>
      </c>
      <c r="C543" s="58"/>
      <c r="D543" s="66"/>
      <c r="E543" s="67"/>
      <c r="F543" s="68"/>
      <c r="G543" s="68"/>
      <c r="H543" s="68"/>
      <c r="I543" s="83"/>
      <c r="J543" s="81"/>
    </row>
    <row r="544" spans="1:17" s="40" customFormat="1" ht="14.25" customHeight="1">
      <c r="A544" s="56"/>
      <c r="B544" s="61" t="s">
        <v>405</v>
      </c>
      <c r="C544" s="65" t="s">
        <v>43</v>
      </c>
      <c r="D544" s="66">
        <v>1</v>
      </c>
      <c r="E544" s="67">
        <v>685</v>
      </c>
      <c r="F544" s="68"/>
      <c r="G544" s="68"/>
      <c r="H544" s="68"/>
      <c r="I544" s="83">
        <f t="shared" ref="I544:I552" si="74">PRODUCT(D544:H544)</f>
        <v>685</v>
      </c>
      <c r="J544" s="81"/>
    </row>
    <row r="545" spans="1:10" s="40" customFormat="1" ht="14.25" customHeight="1">
      <c r="A545" s="56"/>
      <c r="B545" s="61" t="s">
        <v>406</v>
      </c>
      <c r="C545" s="111" t="s">
        <v>43</v>
      </c>
      <c r="D545" s="66">
        <v>-1</v>
      </c>
      <c r="E545" s="67">
        <v>33.619999999999997</v>
      </c>
      <c r="F545" s="68"/>
      <c r="G545" s="68"/>
      <c r="H545" s="68"/>
      <c r="I545" s="83">
        <f t="shared" si="74"/>
        <v>-33.619999999999997</v>
      </c>
      <c r="J545" s="81"/>
    </row>
    <row r="546" spans="1:10" s="40" customFormat="1" ht="14.25" customHeight="1">
      <c r="A546" s="56"/>
      <c r="B546" s="61" t="s">
        <v>407</v>
      </c>
      <c r="C546" s="111" t="s">
        <v>43</v>
      </c>
      <c r="D546" s="66">
        <v>-1</v>
      </c>
      <c r="E546" s="67">
        <v>35.29</v>
      </c>
      <c r="F546" s="68"/>
      <c r="G546" s="68"/>
      <c r="H546" s="68"/>
      <c r="I546" s="83">
        <f t="shared" si="74"/>
        <v>-35.29</v>
      </c>
      <c r="J546" s="81"/>
    </row>
    <row r="547" spans="1:10" s="40" customFormat="1" ht="14.25" customHeight="1">
      <c r="A547" s="56"/>
      <c r="B547" s="61" t="s">
        <v>408</v>
      </c>
      <c r="C547" s="111" t="s">
        <v>43</v>
      </c>
      <c r="D547" s="66">
        <v>-1</v>
      </c>
      <c r="E547" s="67">
        <v>68</v>
      </c>
      <c r="F547" s="68"/>
      <c r="G547" s="68"/>
      <c r="H547" s="68"/>
      <c r="I547" s="83">
        <f t="shared" si="74"/>
        <v>-68</v>
      </c>
      <c r="J547" s="81"/>
    </row>
    <row r="548" spans="1:10" s="40" customFormat="1" ht="14.25" customHeight="1">
      <c r="A548" s="56"/>
      <c r="B548" s="61" t="s">
        <v>409</v>
      </c>
      <c r="C548" s="111" t="s">
        <v>43</v>
      </c>
      <c r="D548" s="66">
        <v>-1</v>
      </c>
      <c r="E548" s="67">
        <v>14.8</v>
      </c>
      <c r="F548" s="68"/>
      <c r="G548" s="68"/>
      <c r="H548" s="68"/>
      <c r="I548" s="83">
        <f t="shared" si="74"/>
        <v>-14.8</v>
      </c>
      <c r="J548" s="81"/>
    </row>
    <row r="549" spans="1:10" s="40" customFormat="1" ht="14.25" customHeight="1">
      <c r="A549" s="56"/>
      <c r="B549" s="61" t="s">
        <v>410</v>
      </c>
      <c r="C549" s="111" t="s">
        <v>43</v>
      </c>
      <c r="D549" s="66">
        <v>-1</v>
      </c>
      <c r="E549" s="67">
        <v>26.3</v>
      </c>
      <c r="F549" s="68"/>
      <c r="G549" s="68"/>
      <c r="H549" s="68"/>
      <c r="I549" s="83">
        <f t="shared" si="74"/>
        <v>-26.3</v>
      </c>
      <c r="J549" s="81"/>
    </row>
    <row r="550" spans="1:10" s="40" customFormat="1" ht="14.25" customHeight="1">
      <c r="A550" s="56"/>
      <c r="B550" s="61"/>
      <c r="C550" s="111"/>
      <c r="D550" s="66"/>
      <c r="E550" s="67"/>
      <c r="F550" s="68"/>
      <c r="G550" s="68"/>
      <c r="H550" s="68"/>
      <c r="I550" s="83">
        <f t="shared" si="74"/>
        <v>0</v>
      </c>
      <c r="J550" s="81"/>
    </row>
    <row r="551" spans="1:10" s="40" customFormat="1" ht="14.25" customHeight="1">
      <c r="A551" s="56"/>
      <c r="B551" s="61"/>
      <c r="C551" s="111"/>
      <c r="D551" s="66"/>
      <c r="E551" s="67"/>
      <c r="F551" s="68"/>
      <c r="G551" s="68"/>
      <c r="H551" s="68"/>
      <c r="I551" s="83">
        <f t="shared" si="74"/>
        <v>0</v>
      </c>
      <c r="J551" s="81"/>
    </row>
    <row r="552" spans="1:10" s="40" customFormat="1" ht="14.25" customHeight="1">
      <c r="A552" s="56"/>
      <c r="B552" s="61"/>
      <c r="C552" s="111"/>
      <c r="D552" s="66"/>
      <c r="E552" s="67"/>
      <c r="F552" s="68"/>
      <c r="G552" s="68"/>
      <c r="H552" s="68"/>
      <c r="I552" s="83">
        <f t="shared" si="74"/>
        <v>0</v>
      </c>
      <c r="J552" s="81"/>
    </row>
    <row r="553" spans="1:10" s="40" customFormat="1" ht="14.25" customHeight="1">
      <c r="A553" s="56"/>
      <c r="B553" s="61"/>
      <c r="C553" s="65"/>
      <c r="D553" s="66"/>
      <c r="E553" s="67"/>
      <c r="F553" s="68"/>
      <c r="G553" s="68"/>
      <c r="H553" s="72" t="s">
        <v>148</v>
      </c>
      <c r="I553" s="82">
        <f>SUM(I544:I552)</f>
        <v>506.99000000000007</v>
      </c>
      <c r="J553" s="79">
        <f>+I553+I553*$J$2</f>
        <v>557.68900000000008</v>
      </c>
    </row>
    <row r="554" spans="1:10" s="40" customFormat="1" ht="14.25" customHeight="1">
      <c r="A554" s="56"/>
      <c r="B554" s="61"/>
      <c r="C554" s="65"/>
      <c r="D554" s="66"/>
      <c r="E554" s="67"/>
      <c r="F554" s="68"/>
      <c r="G554" s="68"/>
      <c r="H554" s="68"/>
      <c r="I554" s="83"/>
      <c r="J554" s="81"/>
    </row>
    <row r="555" spans="1:10" s="40" customFormat="1" ht="14.25" customHeight="1">
      <c r="A555" s="56"/>
      <c r="B555" s="61"/>
      <c r="C555" s="65"/>
      <c r="D555" s="66"/>
      <c r="E555" s="67"/>
      <c r="F555" s="68"/>
      <c r="G555" s="68"/>
      <c r="H555" s="68"/>
      <c r="I555" s="82"/>
      <c r="J555" s="81"/>
    </row>
    <row r="556" spans="1:10" s="40" customFormat="1" ht="14.25" customHeight="1">
      <c r="A556" s="56"/>
      <c r="B556" s="61"/>
      <c r="C556" s="65"/>
      <c r="D556" s="66"/>
      <c r="E556" s="67"/>
      <c r="F556" s="68"/>
      <c r="G556" s="68"/>
      <c r="H556" s="68"/>
      <c r="I556" s="83"/>
      <c r="J556" s="81"/>
    </row>
    <row r="557" spans="1:10" s="40" customFormat="1" ht="14.25" customHeight="1">
      <c r="A557" s="56"/>
      <c r="B557" s="57" t="s">
        <v>293</v>
      </c>
      <c r="C557" s="58"/>
      <c r="D557" s="66"/>
      <c r="E557" s="67"/>
      <c r="F557" s="68"/>
      <c r="G557" s="68"/>
      <c r="H557" s="68"/>
      <c r="I557" s="83"/>
      <c r="J557" s="81"/>
    </row>
    <row r="558" spans="1:10" s="40" customFormat="1" ht="14.25" customHeight="1">
      <c r="A558" s="56"/>
      <c r="B558" s="57" t="s">
        <v>294</v>
      </c>
      <c r="C558" s="58"/>
      <c r="D558" s="66"/>
      <c r="E558" s="67"/>
      <c r="F558" s="68"/>
      <c r="G558" s="68"/>
      <c r="H558" s="68"/>
      <c r="I558" s="83"/>
      <c r="J558" s="81"/>
    </row>
    <row r="559" spans="1:10" s="40" customFormat="1" ht="14.25" customHeight="1">
      <c r="A559" s="56"/>
      <c r="B559" s="61" t="s">
        <v>295</v>
      </c>
      <c r="C559" s="65" t="s">
        <v>43</v>
      </c>
      <c r="D559" s="66"/>
      <c r="E559" s="67"/>
      <c r="F559" s="68"/>
      <c r="G559" s="68"/>
      <c r="H559" s="68"/>
      <c r="I559" s="83">
        <f t="shared" ref="I559" si="75">PRODUCT(D559:H559)</f>
        <v>0</v>
      </c>
      <c r="J559" s="81"/>
    </row>
    <row r="560" spans="1:10" s="40" customFormat="1" ht="14.25" customHeight="1">
      <c r="A560" s="56"/>
      <c r="B560" s="61"/>
      <c r="C560" s="65"/>
      <c r="D560" s="66"/>
      <c r="E560" s="67"/>
      <c r="F560" s="68"/>
      <c r="G560" s="68"/>
      <c r="H560" s="72" t="s">
        <v>148</v>
      </c>
      <c r="I560" s="82">
        <f>SUM(I557:I559)</f>
        <v>0</v>
      </c>
      <c r="J560" s="79">
        <f>+I560+I560*$J$2</f>
        <v>0</v>
      </c>
    </row>
    <row r="561" spans="1:10" s="40" customFormat="1" ht="14.25" customHeight="1">
      <c r="A561" s="56"/>
      <c r="B561" s="61"/>
      <c r="C561" s="65"/>
      <c r="D561" s="93"/>
      <c r="E561" s="86"/>
      <c r="F561" s="83"/>
      <c r="G561" s="68"/>
      <c r="H561" s="68"/>
      <c r="I561" s="83"/>
      <c r="J561" s="81"/>
    </row>
    <row r="562" spans="1:10" s="40" customFormat="1" ht="14.25" customHeight="1">
      <c r="A562" s="56"/>
      <c r="B562" s="61"/>
      <c r="C562" s="65"/>
      <c r="D562" s="66"/>
      <c r="E562" s="67"/>
      <c r="F562" s="68"/>
      <c r="G562" s="68"/>
      <c r="H562" s="68"/>
      <c r="I562" s="83"/>
      <c r="J562" s="81"/>
    </row>
    <row r="563" spans="1:10" s="40" customFormat="1" ht="14.25" customHeight="1">
      <c r="A563" s="56"/>
      <c r="B563" s="61"/>
      <c r="C563" s="65"/>
      <c r="D563" s="66"/>
      <c r="E563" s="67"/>
      <c r="F563" s="68"/>
      <c r="G563" s="68"/>
      <c r="H563" s="68"/>
      <c r="I563" s="83"/>
      <c r="J563" s="81"/>
    </row>
    <row r="564" spans="1:10" s="40" customFormat="1" ht="14.25" customHeight="1">
      <c r="A564" s="56"/>
      <c r="B564" s="61"/>
      <c r="C564" s="65"/>
      <c r="D564" s="66"/>
      <c r="E564" s="67"/>
      <c r="F564" s="68"/>
      <c r="G564" s="68"/>
      <c r="H564" s="68"/>
      <c r="I564" s="83"/>
      <c r="J564" s="81"/>
    </row>
    <row r="565" spans="1:10" s="40" customFormat="1" ht="14.25" customHeight="1">
      <c r="A565" s="56"/>
      <c r="B565" s="61"/>
      <c r="C565" s="65"/>
      <c r="D565" s="66"/>
      <c r="E565" s="67"/>
      <c r="F565" s="68"/>
      <c r="G565" s="68"/>
      <c r="H565" s="68"/>
      <c r="I565" s="82"/>
      <c r="J565" s="81"/>
    </row>
    <row r="566" spans="1:10" s="40" customFormat="1" ht="14.25" customHeight="1">
      <c r="A566" s="56"/>
      <c r="B566" s="61"/>
      <c r="C566" s="65"/>
      <c r="D566" s="66"/>
      <c r="E566" s="67"/>
      <c r="F566" s="68"/>
      <c r="G566" s="68"/>
      <c r="H566" s="68"/>
      <c r="I566" s="83"/>
      <c r="J566" s="81"/>
    </row>
    <row r="567" spans="1:10" s="40" customFormat="1" ht="14.25" customHeight="1">
      <c r="A567" s="56"/>
      <c r="B567" s="57" t="s">
        <v>296</v>
      </c>
      <c r="C567" s="58"/>
      <c r="D567" s="66"/>
      <c r="E567" s="67"/>
      <c r="F567" s="68"/>
      <c r="G567" s="68"/>
      <c r="H567" s="68"/>
      <c r="I567" s="83"/>
      <c r="J567" s="81"/>
    </row>
    <row r="568" spans="1:10" s="40" customFormat="1" ht="14.25" customHeight="1">
      <c r="A568" s="56"/>
      <c r="B568" s="61" t="s">
        <v>297</v>
      </c>
      <c r="C568" s="65" t="s">
        <v>43</v>
      </c>
      <c r="D568" s="66"/>
      <c r="E568" s="67"/>
      <c r="F568" s="68"/>
      <c r="G568" s="68"/>
      <c r="H568" s="68"/>
      <c r="I568" s="83">
        <f t="shared" ref="I568" si="76">PRODUCT(D568:H568)</f>
        <v>0</v>
      </c>
      <c r="J568" s="81"/>
    </row>
    <row r="569" spans="1:10" s="40" customFormat="1" ht="14.25" customHeight="1">
      <c r="A569" s="56"/>
      <c r="B569" s="61"/>
      <c r="C569" s="65"/>
      <c r="D569" s="66"/>
      <c r="E569" s="67"/>
      <c r="F569" s="68"/>
      <c r="G569" s="68"/>
      <c r="H569" s="72" t="s">
        <v>148</v>
      </c>
      <c r="I569" s="82">
        <f>SUM(I568)</f>
        <v>0</v>
      </c>
      <c r="J569" s="79">
        <f>+I569+I569*$J$2</f>
        <v>0</v>
      </c>
    </row>
    <row r="570" spans="1:10" s="40" customFormat="1" ht="14.25" customHeight="1">
      <c r="A570" s="56"/>
      <c r="B570" s="61"/>
      <c r="C570" s="65"/>
      <c r="D570" s="66"/>
      <c r="E570" s="67"/>
      <c r="F570" s="68"/>
      <c r="G570" s="68"/>
      <c r="H570" s="68"/>
      <c r="I570" s="83"/>
      <c r="J570" s="81"/>
    </row>
    <row r="571" spans="1:10" s="40" customFormat="1" ht="14.25" customHeight="1">
      <c r="A571" s="56"/>
      <c r="B571" s="57" t="s">
        <v>298</v>
      </c>
      <c r="C571" s="58"/>
      <c r="D571" s="66"/>
      <c r="E571" s="67"/>
      <c r="F571" s="68"/>
      <c r="G571" s="68"/>
      <c r="H571" s="68"/>
      <c r="I571" s="83"/>
      <c r="J571" s="81"/>
    </row>
    <row r="572" spans="1:10" s="40" customFormat="1" ht="14.25" customHeight="1">
      <c r="A572" s="56"/>
      <c r="B572" s="61" t="s">
        <v>411</v>
      </c>
      <c r="C572" s="65" t="s">
        <v>43</v>
      </c>
      <c r="D572" s="66">
        <v>1</v>
      </c>
      <c r="E572" s="67">
        <v>54</v>
      </c>
      <c r="F572" s="68"/>
      <c r="G572" s="68"/>
      <c r="H572" s="68"/>
      <c r="I572" s="83">
        <f t="shared" ref="I572" si="77">PRODUCT(D572:H572)</f>
        <v>54</v>
      </c>
      <c r="J572" s="81"/>
    </row>
    <row r="573" spans="1:10" s="40" customFormat="1" ht="14.25" customHeight="1">
      <c r="A573" s="56"/>
      <c r="B573" s="61"/>
      <c r="C573" s="65" t="s">
        <v>43</v>
      </c>
      <c r="D573" s="66"/>
      <c r="E573" s="67"/>
      <c r="F573" s="68"/>
      <c r="G573" s="68"/>
      <c r="H573" s="68"/>
      <c r="I573" s="83">
        <f t="shared" ref="I573:I574" si="78">PRODUCT(D573:H573)</f>
        <v>0</v>
      </c>
      <c r="J573" s="81"/>
    </row>
    <row r="574" spans="1:10" s="40" customFormat="1" ht="14.25" customHeight="1">
      <c r="A574" s="56"/>
      <c r="B574" s="61"/>
      <c r="C574" s="65" t="s">
        <v>43</v>
      </c>
      <c r="D574" s="66"/>
      <c r="E574" s="67"/>
      <c r="F574" s="68"/>
      <c r="G574" s="68"/>
      <c r="H574" s="68"/>
      <c r="I574" s="83">
        <f t="shared" si="78"/>
        <v>0</v>
      </c>
      <c r="J574" s="81"/>
    </row>
    <row r="575" spans="1:10" s="40" customFormat="1" ht="14.25" customHeight="1">
      <c r="A575" s="56"/>
      <c r="B575" s="61"/>
      <c r="C575" s="65"/>
      <c r="D575" s="66"/>
      <c r="E575" s="67"/>
      <c r="F575" s="68"/>
      <c r="G575" s="68"/>
      <c r="H575" s="72" t="s">
        <v>148</v>
      </c>
      <c r="I575" s="82">
        <f>SUM(I572:I574)</f>
        <v>54</v>
      </c>
      <c r="J575" s="79">
        <f>+I575+I575*$J$2</f>
        <v>59.4</v>
      </c>
    </row>
    <row r="576" spans="1:10" s="40" customFormat="1" ht="14.25" customHeight="1">
      <c r="A576" s="56"/>
      <c r="B576" s="61"/>
      <c r="C576" s="65"/>
      <c r="D576" s="66"/>
      <c r="E576" s="67"/>
      <c r="F576" s="68"/>
      <c r="G576" s="68"/>
      <c r="H576" s="68"/>
      <c r="I576" s="83"/>
      <c r="J576" s="81"/>
    </row>
    <row r="577" spans="1:10" s="40" customFormat="1" ht="14.25" customHeight="1">
      <c r="A577" s="56"/>
      <c r="B577" s="57" t="s">
        <v>412</v>
      </c>
      <c r="C577" s="58"/>
      <c r="D577" s="66"/>
      <c r="E577" s="67"/>
      <c r="F577" s="68"/>
      <c r="G577" s="68"/>
      <c r="H577" s="68"/>
      <c r="I577" s="83"/>
      <c r="J577" s="81"/>
    </row>
    <row r="578" spans="1:10" s="40" customFormat="1" ht="14.25" customHeight="1">
      <c r="A578" s="56"/>
      <c r="B578" s="61" t="s">
        <v>413</v>
      </c>
      <c r="C578" s="65" t="s">
        <v>43</v>
      </c>
      <c r="D578" s="66">
        <v>1</v>
      </c>
      <c r="E578" s="67">
        <v>20.94</v>
      </c>
      <c r="F578" s="68"/>
      <c r="G578" s="68"/>
      <c r="H578" s="68"/>
      <c r="I578" s="83">
        <f t="shared" ref="I578:I587" si="79">PRODUCT(D578:H578)</f>
        <v>20.94</v>
      </c>
      <c r="J578" s="81"/>
    </row>
    <row r="579" spans="1:10" s="40" customFormat="1" ht="14.25" customHeight="1">
      <c r="A579" s="56"/>
      <c r="B579" s="61" t="s">
        <v>414</v>
      </c>
      <c r="C579" s="65" t="s">
        <v>43</v>
      </c>
      <c r="D579" s="66">
        <v>-1</v>
      </c>
      <c r="E579" s="67">
        <v>14.85</v>
      </c>
      <c r="F579" s="68"/>
      <c r="G579" s="68"/>
      <c r="H579" s="68"/>
      <c r="I579" s="83">
        <f t="shared" si="79"/>
        <v>-14.85</v>
      </c>
      <c r="J579" s="81"/>
    </row>
    <row r="580" spans="1:10" s="40" customFormat="1" ht="14.25" customHeight="1">
      <c r="A580" s="56"/>
      <c r="B580" s="61" t="s">
        <v>415</v>
      </c>
      <c r="C580" s="65" t="s">
        <v>43</v>
      </c>
      <c r="D580" s="66">
        <v>1</v>
      </c>
      <c r="E580" s="67">
        <v>50.8</v>
      </c>
      <c r="F580" s="68"/>
      <c r="G580" s="68"/>
      <c r="H580" s="68"/>
      <c r="I580" s="83">
        <f t="shared" si="79"/>
        <v>50.8</v>
      </c>
      <c r="J580" s="81"/>
    </row>
    <row r="581" spans="1:10" s="40" customFormat="1" ht="14.25" customHeight="1">
      <c r="A581" s="56"/>
      <c r="B581" s="61" t="s">
        <v>414</v>
      </c>
      <c r="C581" s="65" t="s">
        <v>43</v>
      </c>
      <c r="D581" s="66">
        <v>-1</v>
      </c>
      <c r="E581" s="67">
        <v>37.299999999999997</v>
      </c>
      <c r="F581" s="68"/>
      <c r="G581" s="68"/>
      <c r="H581" s="68"/>
      <c r="I581" s="83">
        <f t="shared" si="79"/>
        <v>-37.299999999999997</v>
      </c>
      <c r="J581" s="81"/>
    </row>
    <row r="582" spans="1:10" s="40" customFormat="1" ht="14.25" customHeight="1">
      <c r="A582" s="56"/>
      <c r="B582" s="61" t="s">
        <v>411</v>
      </c>
      <c r="C582" s="65" t="s">
        <v>43</v>
      </c>
      <c r="D582" s="66">
        <v>1</v>
      </c>
      <c r="E582" s="67">
        <v>54</v>
      </c>
      <c r="F582" s="68"/>
      <c r="G582" s="68"/>
      <c r="H582" s="68"/>
      <c r="I582" s="83">
        <f t="shared" si="79"/>
        <v>54</v>
      </c>
      <c r="J582" s="81"/>
    </row>
    <row r="583" spans="1:10" s="40" customFormat="1" ht="14.25" customHeight="1">
      <c r="A583" s="56"/>
      <c r="B583" s="61" t="s">
        <v>414</v>
      </c>
      <c r="C583" s="65" t="s">
        <v>43</v>
      </c>
      <c r="D583" s="66">
        <v>-1</v>
      </c>
      <c r="E583" s="67">
        <v>35.29</v>
      </c>
      <c r="F583" s="68"/>
      <c r="G583" s="68"/>
      <c r="H583" s="68"/>
      <c r="I583" s="83">
        <f t="shared" si="79"/>
        <v>-35.29</v>
      </c>
      <c r="J583" s="81"/>
    </row>
    <row r="584" spans="1:10" s="40" customFormat="1" ht="14.25" customHeight="1">
      <c r="A584" s="56"/>
      <c r="B584" s="61" t="s">
        <v>349</v>
      </c>
      <c r="C584" s="65" t="s">
        <v>43</v>
      </c>
      <c r="D584" s="66">
        <v>1</v>
      </c>
      <c r="E584" s="67">
        <v>113</v>
      </c>
      <c r="F584" s="68"/>
      <c r="G584" s="68"/>
      <c r="H584" s="68"/>
      <c r="I584" s="83">
        <f t="shared" si="79"/>
        <v>113</v>
      </c>
      <c r="J584" s="81"/>
    </row>
    <row r="585" spans="1:10" s="40" customFormat="1" ht="14.25" customHeight="1">
      <c r="A585" s="56"/>
      <c r="B585" s="61" t="s">
        <v>414</v>
      </c>
      <c r="C585" s="65" t="s">
        <v>43</v>
      </c>
      <c r="D585" s="66">
        <v>-1</v>
      </c>
      <c r="E585" s="67">
        <v>68</v>
      </c>
      <c r="F585" s="68"/>
      <c r="G585" s="68"/>
      <c r="H585" s="68"/>
      <c r="I585" s="83">
        <f t="shared" si="79"/>
        <v>-68</v>
      </c>
      <c r="J585" s="81"/>
    </row>
    <row r="586" spans="1:10" s="40" customFormat="1" ht="14.25" customHeight="1">
      <c r="A586" s="56"/>
      <c r="B586" s="61"/>
      <c r="C586" s="65" t="s">
        <v>43</v>
      </c>
      <c r="D586" s="66"/>
      <c r="E586" s="67"/>
      <c r="F586" s="68"/>
      <c r="G586" s="68"/>
      <c r="H586" s="68"/>
      <c r="I586" s="83">
        <f t="shared" si="79"/>
        <v>0</v>
      </c>
      <c r="J586" s="81"/>
    </row>
    <row r="587" spans="1:10" s="40" customFormat="1" ht="14.25" customHeight="1">
      <c r="A587" s="56"/>
      <c r="B587" s="61"/>
      <c r="C587" s="65" t="s">
        <v>43</v>
      </c>
      <c r="D587" s="66"/>
      <c r="E587" s="67"/>
      <c r="F587" s="68"/>
      <c r="G587" s="68"/>
      <c r="H587" s="68"/>
      <c r="I587" s="83">
        <f t="shared" si="79"/>
        <v>0</v>
      </c>
      <c r="J587" s="81"/>
    </row>
    <row r="588" spans="1:10" s="40" customFormat="1" ht="14.25" customHeight="1">
      <c r="A588" s="56"/>
      <c r="B588" s="61"/>
      <c r="C588" s="65"/>
      <c r="D588" s="66"/>
      <c r="E588" s="67"/>
      <c r="F588" s="68"/>
      <c r="G588" s="68"/>
      <c r="H588" s="72" t="s">
        <v>148</v>
      </c>
      <c r="I588" s="82">
        <f>SUM(I578:I587)</f>
        <v>83.300000000000011</v>
      </c>
      <c r="J588" s="79">
        <f>+I588+I588*$J$2</f>
        <v>91.63000000000001</v>
      </c>
    </row>
    <row r="589" spans="1:10" s="40" customFormat="1" ht="14.25" customHeight="1">
      <c r="A589" s="56"/>
      <c r="B589" s="61"/>
      <c r="C589" s="65"/>
      <c r="D589" s="66"/>
      <c r="E589" s="67"/>
      <c r="F589" s="68"/>
      <c r="G589" s="68"/>
      <c r="H589" s="72"/>
      <c r="I589" s="82"/>
      <c r="J589" s="79"/>
    </row>
    <row r="590" spans="1:10" s="40" customFormat="1" ht="14.25" customHeight="1">
      <c r="A590" s="56"/>
      <c r="B590" s="57" t="s">
        <v>300</v>
      </c>
      <c r="C590" s="58"/>
      <c r="D590" s="66"/>
      <c r="E590" s="67"/>
      <c r="F590" s="68"/>
      <c r="G590" s="68"/>
      <c r="H590" s="68"/>
      <c r="I590" s="83"/>
      <c r="J590" s="81"/>
    </row>
    <row r="591" spans="1:10" s="40" customFormat="1" ht="14.25" customHeight="1">
      <c r="A591" s="56"/>
      <c r="B591" s="61" t="s">
        <v>301</v>
      </c>
      <c r="C591" s="65" t="s">
        <v>43</v>
      </c>
      <c r="D591" s="66"/>
      <c r="E591" s="67"/>
      <c r="F591" s="68"/>
      <c r="G591" s="68"/>
      <c r="H591" s="68"/>
      <c r="I591" s="83">
        <f t="shared" ref="I591" si="80">PRODUCT(D591:H591)</f>
        <v>0</v>
      </c>
      <c r="J591" s="81"/>
    </row>
    <row r="592" spans="1:10" s="40" customFormat="1" ht="14.25" customHeight="1">
      <c r="A592" s="56"/>
      <c r="B592" s="61"/>
      <c r="C592" s="65"/>
      <c r="D592" s="66"/>
      <c r="E592" s="67"/>
      <c r="F592" s="68"/>
      <c r="G592" s="68"/>
      <c r="H592" s="72" t="s">
        <v>148</v>
      </c>
      <c r="I592" s="82">
        <f>SUM(I591:I591)</f>
        <v>0</v>
      </c>
      <c r="J592" s="79">
        <f>+I592+I592*$J$2</f>
        <v>0</v>
      </c>
    </row>
    <row r="593" spans="1:10" s="40" customFormat="1" ht="14.25" customHeight="1">
      <c r="A593" s="56"/>
      <c r="B593" s="61"/>
      <c r="C593" s="65"/>
      <c r="D593" s="66"/>
      <c r="E593" s="67"/>
      <c r="F593" s="68"/>
      <c r="G593" s="68"/>
      <c r="H593" s="72"/>
      <c r="I593" s="82"/>
      <c r="J593" s="79"/>
    </row>
    <row r="594" spans="1:10" s="40" customFormat="1" ht="14.25" customHeight="1">
      <c r="A594" s="56"/>
      <c r="B594" s="61"/>
      <c r="C594" s="65"/>
      <c r="D594" s="66"/>
      <c r="E594" s="67"/>
      <c r="F594" s="68"/>
      <c r="G594" s="68"/>
      <c r="H594" s="72"/>
      <c r="I594" s="82"/>
      <c r="J594" s="79"/>
    </row>
    <row r="595" spans="1:10" s="40" customFormat="1" ht="14.25" customHeight="1">
      <c r="A595" s="56"/>
      <c r="B595" s="61"/>
      <c r="C595" s="65"/>
      <c r="D595" s="66"/>
      <c r="E595" s="67"/>
      <c r="F595" s="68"/>
      <c r="G595" s="68"/>
      <c r="H595" s="72"/>
      <c r="I595" s="82"/>
      <c r="J595" s="79"/>
    </row>
    <row r="596" spans="1:10" s="40" customFormat="1" ht="14.25" customHeight="1">
      <c r="A596" s="56"/>
      <c r="B596" s="57" t="s">
        <v>416</v>
      </c>
      <c r="C596" s="65"/>
      <c r="D596" s="66"/>
      <c r="E596" s="67"/>
      <c r="F596" s="68"/>
      <c r="G596" s="68"/>
      <c r="H596" s="68"/>
      <c r="I596" s="82"/>
      <c r="J596" s="81"/>
    </row>
    <row r="597" spans="1:10" s="40" customFormat="1" ht="14.25" customHeight="1">
      <c r="A597" s="56"/>
      <c r="B597" s="61" t="s">
        <v>417</v>
      </c>
      <c r="C597" s="111" t="s">
        <v>43</v>
      </c>
      <c r="D597" s="66">
        <v>1</v>
      </c>
      <c r="E597" s="67">
        <v>33.619999999999997</v>
      </c>
      <c r="F597" s="68"/>
      <c r="G597" s="68"/>
      <c r="H597" s="68"/>
      <c r="I597" s="83">
        <f t="shared" ref="I597:I604" si="81">PRODUCT(D597:H597)</f>
        <v>33.619999999999997</v>
      </c>
      <c r="J597" s="81"/>
    </row>
    <row r="598" spans="1:10" s="40" customFormat="1" ht="14.25" customHeight="1">
      <c r="A598" s="56"/>
      <c r="B598" s="61"/>
      <c r="C598" s="111" t="s">
        <v>43</v>
      </c>
      <c r="D598" s="66"/>
      <c r="E598" s="67"/>
      <c r="F598" s="68"/>
      <c r="G598" s="68"/>
      <c r="H598" s="68"/>
      <c r="I598" s="83">
        <f t="shared" si="81"/>
        <v>0</v>
      </c>
      <c r="J598" s="81"/>
    </row>
    <row r="599" spans="1:10" s="40" customFormat="1" ht="14.25" customHeight="1">
      <c r="A599" s="56"/>
      <c r="B599" s="61" t="s">
        <v>418</v>
      </c>
      <c r="C599" s="111" t="s">
        <v>43</v>
      </c>
      <c r="D599" s="66">
        <v>1</v>
      </c>
      <c r="E599" s="67">
        <v>68</v>
      </c>
      <c r="F599" s="68"/>
      <c r="G599" s="68"/>
      <c r="H599" s="68"/>
      <c r="I599" s="83">
        <f t="shared" si="81"/>
        <v>68</v>
      </c>
      <c r="J599" s="81"/>
    </row>
    <row r="600" spans="1:10" s="40" customFormat="1" ht="14.25" customHeight="1">
      <c r="A600" s="56"/>
      <c r="B600" s="61" t="s">
        <v>419</v>
      </c>
      <c r="C600" s="111" t="s">
        <v>43</v>
      </c>
      <c r="D600" s="66">
        <v>1</v>
      </c>
      <c r="E600" s="67">
        <v>14.8</v>
      </c>
      <c r="F600" s="68"/>
      <c r="G600" s="68"/>
      <c r="H600" s="68"/>
      <c r="I600" s="83">
        <f t="shared" si="81"/>
        <v>14.8</v>
      </c>
      <c r="J600" s="81"/>
    </row>
    <row r="601" spans="1:10" s="40" customFormat="1" ht="14.25" customHeight="1">
      <c r="A601" s="56"/>
      <c r="B601" s="61" t="s">
        <v>420</v>
      </c>
      <c r="C601" s="111" t="s">
        <v>43</v>
      </c>
      <c r="D601" s="66">
        <v>1</v>
      </c>
      <c r="E601" s="67">
        <v>26.3</v>
      </c>
      <c r="F601" s="68"/>
      <c r="G601" s="68"/>
      <c r="H601" s="68"/>
      <c r="I601" s="83">
        <f t="shared" si="81"/>
        <v>26.3</v>
      </c>
      <c r="J601" s="81"/>
    </row>
    <row r="602" spans="1:10" s="40" customFormat="1" ht="14.25" customHeight="1">
      <c r="A602" s="56"/>
      <c r="B602" s="61"/>
      <c r="C602" s="111"/>
      <c r="D602" s="66"/>
      <c r="E602" s="67"/>
      <c r="F602" s="68"/>
      <c r="G602" s="68"/>
      <c r="H602" s="68"/>
      <c r="I602" s="83">
        <f t="shared" si="81"/>
        <v>0</v>
      </c>
      <c r="J602" s="81"/>
    </row>
    <row r="603" spans="1:10" s="40" customFormat="1" ht="14.25" customHeight="1">
      <c r="A603" s="56"/>
      <c r="B603" s="61"/>
      <c r="C603" s="111"/>
      <c r="D603" s="66"/>
      <c r="E603" s="67"/>
      <c r="F603" s="68"/>
      <c r="G603" s="68"/>
      <c r="H603" s="68"/>
      <c r="I603" s="83">
        <f t="shared" si="81"/>
        <v>0</v>
      </c>
      <c r="J603" s="81"/>
    </row>
    <row r="604" spans="1:10" s="40" customFormat="1" ht="14.25" customHeight="1">
      <c r="A604" s="56"/>
      <c r="B604" s="61"/>
      <c r="C604" s="111"/>
      <c r="D604" s="66"/>
      <c r="E604" s="67"/>
      <c r="F604" s="68"/>
      <c r="G604" s="68"/>
      <c r="H604" s="68"/>
      <c r="I604" s="83">
        <f t="shared" si="81"/>
        <v>0</v>
      </c>
      <c r="J604" s="81"/>
    </row>
    <row r="605" spans="1:10" s="40" customFormat="1" ht="14.25" customHeight="1">
      <c r="A605" s="56"/>
      <c r="B605" s="61"/>
      <c r="C605" s="65"/>
      <c r="D605" s="66"/>
      <c r="E605" s="67"/>
      <c r="F605" s="68"/>
      <c r="G605" s="68"/>
      <c r="H605" s="72" t="s">
        <v>148</v>
      </c>
      <c r="I605" s="82">
        <f>SUM(I597:I604)</f>
        <v>142.72</v>
      </c>
      <c r="J605" s="79">
        <f>+I605+I605*$J$2</f>
        <v>156.99199999999999</v>
      </c>
    </row>
    <row r="606" spans="1:10" s="40" customFormat="1" ht="14.25" customHeight="1">
      <c r="A606" s="56"/>
      <c r="B606" s="61"/>
      <c r="C606" s="65"/>
      <c r="D606" s="66"/>
      <c r="E606" s="67"/>
      <c r="F606" s="68"/>
      <c r="G606" s="68"/>
      <c r="H606" s="72"/>
      <c r="I606" s="82"/>
      <c r="J606" s="79"/>
    </row>
    <row r="607" spans="1:10" s="40" customFormat="1" ht="14.25" customHeight="1">
      <c r="A607" s="56"/>
      <c r="B607" s="61"/>
      <c r="C607" s="65"/>
      <c r="D607" s="66"/>
      <c r="E607" s="67"/>
      <c r="F607" s="68"/>
      <c r="G607" s="68"/>
      <c r="H607" s="72"/>
      <c r="I607" s="82"/>
      <c r="J607" s="79"/>
    </row>
    <row r="608" spans="1:10" s="40" customFormat="1" ht="14.25" customHeight="1">
      <c r="A608" s="56"/>
      <c r="B608" s="57" t="s">
        <v>421</v>
      </c>
      <c r="C608" s="65"/>
      <c r="D608" s="66"/>
      <c r="E608" s="67"/>
      <c r="F608" s="68"/>
      <c r="G608" s="68"/>
      <c r="H608" s="68"/>
      <c r="I608" s="82"/>
      <c r="J608" s="81"/>
    </row>
    <row r="609" spans="1:10" s="40" customFormat="1" ht="14.25" customHeight="1">
      <c r="A609" s="56"/>
      <c r="B609" s="57" t="s">
        <v>422</v>
      </c>
      <c r="C609" s="111" t="s">
        <v>43</v>
      </c>
      <c r="D609" s="66"/>
      <c r="E609" s="67"/>
      <c r="F609" s="68"/>
      <c r="G609" s="68"/>
      <c r="H609" s="68"/>
      <c r="I609" s="83"/>
      <c r="J609" s="81"/>
    </row>
    <row r="610" spans="1:10" s="40" customFormat="1" ht="14.25" customHeight="1">
      <c r="A610" s="56"/>
      <c r="B610" s="61" t="s">
        <v>417</v>
      </c>
      <c r="C610" s="111" t="s">
        <v>43</v>
      </c>
      <c r="D610" s="66">
        <v>1</v>
      </c>
      <c r="E610" s="67">
        <v>33.619999999999997</v>
      </c>
      <c r="F610" s="68"/>
      <c r="G610" s="68"/>
      <c r="H610" s="68"/>
      <c r="I610" s="83">
        <f t="shared" ref="I610:I612" si="82">PRODUCT(D610:H610)</f>
        <v>33.619999999999997</v>
      </c>
      <c r="J610" s="81"/>
    </row>
    <row r="611" spans="1:10" s="40" customFormat="1" ht="14.25" customHeight="1">
      <c r="A611" s="56"/>
      <c r="B611" s="61"/>
      <c r="C611" s="111" t="s">
        <v>43</v>
      </c>
      <c r="D611" s="66"/>
      <c r="E611" s="67"/>
      <c r="F611" s="68"/>
      <c r="G611" s="68"/>
      <c r="H611" s="68"/>
      <c r="I611" s="83">
        <f t="shared" si="82"/>
        <v>0</v>
      </c>
      <c r="J611" s="81"/>
    </row>
    <row r="612" spans="1:10" s="40" customFormat="1" ht="14.25" customHeight="1">
      <c r="A612" s="56"/>
      <c r="B612" s="61"/>
      <c r="C612" s="111"/>
      <c r="D612" s="66"/>
      <c r="E612" s="67"/>
      <c r="F612" s="68"/>
      <c r="G612" s="68"/>
      <c r="H612" s="68"/>
      <c r="I612" s="83">
        <f t="shared" si="82"/>
        <v>0</v>
      </c>
      <c r="J612" s="81"/>
    </row>
    <row r="613" spans="1:10" s="40" customFormat="1" ht="14.25" customHeight="1">
      <c r="A613" s="56"/>
      <c r="B613" s="61"/>
      <c r="C613" s="65"/>
      <c r="D613" s="66"/>
      <c r="E613" s="67"/>
      <c r="F613" s="68"/>
      <c r="G613" s="68"/>
      <c r="H613" s="72" t="s">
        <v>148</v>
      </c>
      <c r="I613" s="82">
        <f>SUM(I610:I612)</f>
        <v>33.619999999999997</v>
      </c>
      <c r="J613" s="79">
        <f>+I613+I613*$J$2</f>
        <v>36.981999999999999</v>
      </c>
    </row>
    <row r="614" spans="1:10" s="40" customFormat="1" ht="14.25" customHeight="1">
      <c r="A614" s="56"/>
      <c r="B614" s="57" t="s">
        <v>423</v>
      </c>
      <c r="C614" s="65"/>
      <c r="D614" s="66"/>
      <c r="E614" s="67"/>
      <c r="F614" s="68"/>
      <c r="G614" s="68"/>
      <c r="H614" s="72"/>
      <c r="I614" s="82"/>
      <c r="J614" s="79"/>
    </row>
    <row r="615" spans="1:10" s="40" customFormat="1" ht="14.25" customHeight="1">
      <c r="A615" s="56"/>
      <c r="B615" s="61" t="s">
        <v>418</v>
      </c>
      <c r="C615" s="111" t="s">
        <v>43</v>
      </c>
      <c r="D615" s="66">
        <v>1</v>
      </c>
      <c r="E615" s="67">
        <v>68</v>
      </c>
      <c r="F615" s="68"/>
      <c r="G615" s="68"/>
      <c r="H615" s="68"/>
      <c r="I615" s="83">
        <f t="shared" ref="I615:I616" si="83">PRODUCT(D615:H615)</f>
        <v>68</v>
      </c>
      <c r="J615" s="81"/>
    </row>
    <row r="616" spans="1:10" s="40" customFormat="1" ht="14.25" customHeight="1">
      <c r="A616" s="56"/>
      <c r="B616" s="61"/>
      <c r="C616" s="111"/>
      <c r="D616" s="66"/>
      <c r="E616" s="67"/>
      <c r="F616" s="68"/>
      <c r="G616" s="68"/>
      <c r="H616" s="68"/>
      <c r="I616" s="83">
        <f t="shared" si="83"/>
        <v>0</v>
      </c>
      <c r="J616" s="81"/>
    </row>
    <row r="617" spans="1:10" s="40" customFormat="1" ht="14.25" customHeight="1">
      <c r="A617" s="56"/>
      <c r="B617" s="61"/>
      <c r="C617" s="65"/>
      <c r="D617" s="66"/>
      <c r="E617" s="67"/>
      <c r="F617" s="68"/>
      <c r="G617" s="68"/>
      <c r="H617" s="72" t="s">
        <v>148</v>
      </c>
      <c r="I617" s="82">
        <f>SUM(I615:I616)</f>
        <v>68</v>
      </c>
      <c r="J617" s="79">
        <f>+I617+I617*$J$2</f>
        <v>74.8</v>
      </c>
    </row>
    <row r="618" spans="1:10" s="40" customFormat="1" ht="14.25" customHeight="1">
      <c r="A618" s="56"/>
      <c r="B618" s="61"/>
      <c r="C618" s="65"/>
      <c r="D618" s="66"/>
      <c r="E618" s="67"/>
      <c r="F618" s="68"/>
      <c r="G618" s="68"/>
      <c r="H618" s="72"/>
      <c r="I618" s="82"/>
      <c r="J618" s="79"/>
    </row>
    <row r="619" spans="1:10" s="40" customFormat="1" ht="14.25" customHeight="1">
      <c r="A619" s="56"/>
      <c r="B619" s="57" t="s">
        <v>424</v>
      </c>
      <c r="C619" s="65"/>
      <c r="D619" s="66"/>
      <c r="E619" s="67"/>
      <c r="F619" s="68"/>
      <c r="G619" s="68"/>
      <c r="H619" s="72"/>
      <c r="I619" s="82"/>
      <c r="J619" s="79"/>
    </row>
    <row r="620" spans="1:10" s="40" customFormat="1" ht="14.25" customHeight="1">
      <c r="A620" s="56"/>
      <c r="B620" s="61" t="s">
        <v>419</v>
      </c>
      <c r="C620" s="111" t="s">
        <v>43</v>
      </c>
      <c r="D620" s="66">
        <v>1</v>
      </c>
      <c r="E620" s="67">
        <v>14.8</v>
      </c>
      <c r="F620" s="68"/>
      <c r="G620" s="68"/>
      <c r="H620" s="68"/>
      <c r="I620" s="83">
        <f t="shared" ref="I620:I622" si="84">PRODUCT(D620:H620)</f>
        <v>14.8</v>
      </c>
      <c r="J620" s="81"/>
    </row>
    <row r="621" spans="1:10" s="40" customFormat="1" ht="14.25" customHeight="1">
      <c r="A621" s="56"/>
      <c r="B621" s="61" t="s">
        <v>420</v>
      </c>
      <c r="C621" s="111" t="s">
        <v>43</v>
      </c>
      <c r="D621" s="66">
        <v>1</v>
      </c>
      <c r="E621" s="67">
        <v>26.3</v>
      </c>
      <c r="F621" s="68"/>
      <c r="G621" s="68"/>
      <c r="H621" s="68"/>
      <c r="I621" s="83">
        <f t="shared" si="84"/>
        <v>26.3</v>
      </c>
      <c r="J621" s="81"/>
    </row>
    <row r="622" spans="1:10" s="40" customFormat="1" ht="14.25" customHeight="1">
      <c r="A622" s="56"/>
      <c r="B622" s="61"/>
      <c r="C622" s="111"/>
      <c r="D622" s="66"/>
      <c r="E622" s="67"/>
      <c r="F622" s="68"/>
      <c r="G622" s="68"/>
      <c r="H622" s="68"/>
      <c r="I622" s="83">
        <f t="shared" si="84"/>
        <v>0</v>
      </c>
      <c r="J622" s="81"/>
    </row>
    <row r="623" spans="1:10" s="40" customFormat="1" ht="14.25" customHeight="1">
      <c r="A623" s="56"/>
      <c r="B623" s="61"/>
      <c r="C623" s="65"/>
      <c r="D623" s="66"/>
      <c r="E623" s="67"/>
      <c r="F623" s="68"/>
      <c r="G623" s="68"/>
      <c r="H623" s="72" t="s">
        <v>148</v>
      </c>
      <c r="I623" s="82">
        <f>SUM(I620:I622)</f>
        <v>41.1</v>
      </c>
      <c r="J623" s="79">
        <f>+I623+I623*$J$2</f>
        <v>45.21</v>
      </c>
    </row>
    <row r="624" spans="1:10" s="40" customFormat="1" ht="14.25" customHeight="1">
      <c r="A624" s="56"/>
      <c r="B624" s="61"/>
      <c r="C624" s="65"/>
      <c r="D624" s="66"/>
      <c r="E624" s="67"/>
      <c r="F624" s="68"/>
      <c r="G624" s="68"/>
      <c r="H624" s="72"/>
      <c r="I624" s="82"/>
      <c r="J624" s="79"/>
    </row>
    <row r="625" spans="1:10" s="40" customFormat="1" ht="14.25" customHeight="1">
      <c r="A625" s="56"/>
      <c r="B625" s="57" t="s">
        <v>302</v>
      </c>
      <c r="C625" s="58"/>
      <c r="D625" s="66"/>
      <c r="E625" s="67"/>
      <c r="F625" s="68"/>
      <c r="G625" s="68"/>
      <c r="H625" s="68"/>
      <c r="I625" s="83"/>
      <c r="J625" s="81"/>
    </row>
    <row r="626" spans="1:10" s="40" customFormat="1" ht="14.25" customHeight="1">
      <c r="A626" s="56"/>
      <c r="B626" s="61"/>
      <c r="C626" s="65" t="s">
        <v>43</v>
      </c>
      <c r="D626" s="66"/>
      <c r="E626" s="67"/>
      <c r="F626" s="68"/>
      <c r="G626" s="68"/>
      <c r="H626" s="68"/>
      <c r="I626" s="83">
        <f t="shared" ref="I626:I628" si="85">PRODUCT(D626:H626)</f>
        <v>0</v>
      </c>
      <c r="J626" s="81"/>
    </row>
    <row r="627" spans="1:10" s="40" customFormat="1" ht="14.25" customHeight="1">
      <c r="A627" s="56"/>
      <c r="B627" s="61"/>
      <c r="C627" s="65" t="s">
        <v>43</v>
      </c>
      <c r="D627" s="66"/>
      <c r="E627" s="67"/>
      <c r="F627" s="68"/>
      <c r="G627" s="68"/>
      <c r="H627" s="68"/>
      <c r="I627" s="83">
        <f t="shared" si="85"/>
        <v>0</v>
      </c>
      <c r="J627" s="81"/>
    </row>
    <row r="628" spans="1:10" s="40" customFormat="1" ht="14.25" customHeight="1">
      <c r="A628" s="64"/>
      <c r="B628" s="71"/>
      <c r="C628" s="66" t="s">
        <v>43</v>
      </c>
      <c r="D628" s="66"/>
      <c r="E628" s="66"/>
      <c r="F628" s="66"/>
      <c r="G628" s="66"/>
      <c r="H628" s="66"/>
      <c r="I628" s="83">
        <f t="shared" si="85"/>
        <v>0</v>
      </c>
      <c r="J628" s="81"/>
    </row>
    <row r="629" spans="1:10" s="40" customFormat="1" ht="14.25" customHeight="1">
      <c r="A629" s="56"/>
      <c r="B629" s="61"/>
      <c r="C629" s="65"/>
      <c r="D629" s="66"/>
      <c r="E629" s="67"/>
      <c r="F629" s="68"/>
      <c r="G629" s="68"/>
      <c r="H629" s="72" t="s">
        <v>148</v>
      </c>
      <c r="I629" s="82">
        <f>SUM(I626:I628)</f>
        <v>0</v>
      </c>
      <c r="J629" s="79">
        <f>+I629+I629*$J$2</f>
        <v>0</v>
      </c>
    </row>
    <row r="630" spans="1:10" s="40" customFormat="1" ht="14.25" customHeight="1">
      <c r="A630" s="56"/>
      <c r="B630" s="57"/>
      <c r="C630" s="58"/>
      <c r="D630" s="66"/>
      <c r="E630" s="67"/>
      <c r="F630" s="68"/>
      <c r="G630" s="68"/>
      <c r="H630" s="68"/>
      <c r="I630" s="83"/>
      <c r="J630" s="81"/>
    </row>
    <row r="631" spans="1:10" s="40" customFormat="1" ht="14.25" customHeight="1">
      <c r="A631" s="56"/>
      <c r="B631" s="57" t="s">
        <v>303</v>
      </c>
      <c r="C631" s="58"/>
      <c r="D631" s="66"/>
      <c r="E631" s="67"/>
      <c r="F631" s="68"/>
      <c r="G631" s="68"/>
      <c r="H631" s="68"/>
      <c r="I631" s="83"/>
      <c r="J631" s="81"/>
    </row>
    <row r="632" spans="1:10" s="40" customFormat="1" ht="14.25" customHeight="1">
      <c r="A632" s="56"/>
      <c r="B632" s="61" t="s">
        <v>425</v>
      </c>
      <c r="C632" s="65" t="s">
        <v>43</v>
      </c>
      <c r="D632" s="66">
        <v>1</v>
      </c>
      <c r="E632" s="67">
        <v>32.299999999999997</v>
      </c>
      <c r="F632" s="68"/>
      <c r="G632" s="68"/>
      <c r="H632" s="68"/>
      <c r="I632" s="83">
        <f t="shared" ref="I632:I633" si="86">PRODUCT(D632:H632)</f>
        <v>32.299999999999997</v>
      </c>
      <c r="J632" s="81"/>
    </row>
    <row r="633" spans="1:10" s="40" customFormat="1" ht="14.25" customHeight="1">
      <c r="A633" s="56"/>
      <c r="B633" s="61" t="s">
        <v>426</v>
      </c>
      <c r="C633" s="65" t="s">
        <v>43</v>
      </c>
      <c r="D633" s="66">
        <v>1</v>
      </c>
      <c r="E633" s="67">
        <v>10</v>
      </c>
      <c r="F633" s="68">
        <v>1.48</v>
      </c>
      <c r="G633" s="68"/>
      <c r="H633" s="68"/>
      <c r="I633" s="83">
        <f t="shared" si="86"/>
        <v>14.8</v>
      </c>
      <c r="J633" s="81"/>
    </row>
    <row r="634" spans="1:10" s="40" customFormat="1" ht="14.25" customHeight="1">
      <c r="A634" s="56"/>
      <c r="B634" s="61"/>
      <c r="C634" s="65"/>
      <c r="D634" s="66"/>
      <c r="E634" s="67"/>
      <c r="F634" s="68"/>
      <c r="G634" s="68"/>
      <c r="H634" s="72" t="s">
        <v>148</v>
      </c>
      <c r="I634" s="82">
        <f>SUM(I632:I633)</f>
        <v>47.099999999999994</v>
      </c>
      <c r="J634" s="79">
        <f>+I634+I634*$J$2</f>
        <v>51.809999999999995</v>
      </c>
    </row>
    <row r="635" spans="1:10" s="40" customFormat="1" ht="14.25" customHeight="1">
      <c r="A635" s="56"/>
      <c r="B635" s="61"/>
      <c r="C635" s="65"/>
      <c r="D635" s="66"/>
      <c r="E635" s="67"/>
      <c r="F635" s="68"/>
      <c r="G635" s="68"/>
      <c r="H635" s="68"/>
      <c r="I635" s="83"/>
      <c r="J635" s="81"/>
    </row>
    <row r="636" spans="1:10" s="40" customFormat="1" ht="14.25" customHeight="1">
      <c r="A636" s="56"/>
      <c r="B636" s="61"/>
      <c r="C636" s="65"/>
      <c r="D636" s="66"/>
      <c r="E636" s="66"/>
      <c r="F636" s="66"/>
      <c r="G636" s="66"/>
      <c r="H636" s="66"/>
      <c r="I636" s="83"/>
      <c r="J636" s="81"/>
    </row>
    <row r="637" spans="1:10" s="40" customFormat="1" ht="14.25" customHeight="1">
      <c r="A637" s="56"/>
      <c r="B637" s="57"/>
      <c r="C637" s="58"/>
      <c r="D637" s="66"/>
      <c r="E637" s="66"/>
      <c r="F637" s="66"/>
      <c r="G637" s="66"/>
      <c r="H637" s="66"/>
      <c r="I637" s="83"/>
      <c r="J637" s="81"/>
    </row>
    <row r="638" spans="1:10" s="40" customFormat="1" ht="14.25" customHeight="1">
      <c r="A638" s="56"/>
      <c r="B638" s="69"/>
      <c r="C638" s="95"/>
      <c r="D638" s="66"/>
      <c r="E638" s="67"/>
      <c r="F638" s="68"/>
      <c r="G638" s="68"/>
      <c r="H638" s="68"/>
      <c r="I638" s="82"/>
      <c r="J638" s="81"/>
    </row>
    <row r="639" spans="1:10" s="40" customFormat="1" ht="14.25" customHeight="1">
      <c r="A639" s="56"/>
      <c r="B639" s="57"/>
      <c r="C639" s="58"/>
      <c r="D639" s="66"/>
      <c r="E639" s="67"/>
      <c r="F639" s="68"/>
      <c r="G639" s="68"/>
      <c r="H639" s="68"/>
      <c r="I639" s="83"/>
      <c r="J639" s="81"/>
    </row>
    <row r="640" spans="1:10" s="40" customFormat="1" ht="14.25" customHeight="1">
      <c r="A640" s="56"/>
      <c r="B640" s="57" t="s">
        <v>304</v>
      </c>
      <c r="C640" s="58"/>
      <c r="D640" s="66"/>
      <c r="E640" s="67"/>
      <c r="F640" s="68"/>
      <c r="G640" s="68"/>
      <c r="H640" s="68"/>
      <c r="I640" s="83"/>
      <c r="J640" s="81"/>
    </row>
    <row r="641" spans="1:10" s="40" customFormat="1" ht="14.25" customHeight="1">
      <c r="A641" s="56"/>
      <c r="B641" s="85" t="s">
        <v>427</v>
      </c>
      <c r="C641" s="56" t="s">
        <v>43</v>
      </c>
      <c r="D641" s="66">
        <v>1</v>
      </c>
      <c r="E641" s="67">
        <v>18.7</v>
      </c>
      <c r="F641" s="68"/>
      <c r="G641" s="68">
        <v>3.6</v>
      </c>
      <c r="H641" s="68">
        <v>2</v>
      </c>
      <c r="I641" s="83">
        <f t="shared" ref="I641:I642" si="87">PRODUCT(D641:H641)</f>
        <v>134.63999999999999</v>
      </c>
      <c r="J641" s="81"/>
    </row>
    <row r="642" spans="1:10" s="40" customFormat="1" ht="14.25" customHeight="1">
      <c r="A642" s="56"/>
      <c r="B642" s="85" t="s">
        <v>201</v>
      </c>
      <c r="C642" s="56" t="s">
        <v>43</v>
      </c>
      <c r="D642" s="66">
        <v>-1</v>
      </c>
      <c r="E642" s="67">
        <v>1</v>
      </c>
      <c r="F642" s="68"/>
      <c r="G642" s="68">
        <v>2.4</v>
      </c>
      <c r="H642" s="68">
        <v>2</v>
      </c>
      <c r="I642" s="83">
        <f t="shared" si="87"/>
        <v>-4.8</v>
      </c>
      <c r="J642" s="81"/>
    </row>
    <row r="643" spans="1:10" s="40" customFormat="1" ht="14.25" customHeight="1">
      <c r="A643" s="56"/>
      <c r="B643" s="85" t="s">
        <v>428</v>
      </c>
      <c r="C643" s="56" t="s">
        <v>43</v>
      </c>
      <c r="D643" s="66">
        <v>1</v>
      </c>
      <c r="E643" s="67">
        <f>7.7+4.7</f>
        <v>12.4</v>
      </c>
      <c r="F643" s="68"/>
      <c r="G643" s="68">
        <v>3.6</v>
      </c>
      <c r="H643" s="68">
        <v>1</v>
      </c>
      <c r="I643" s="83">
        <f t="shared" ref="I643" si="88">PRODUCT(D643:H643)</f>
        <v>44.64</v>
      </c>
      <c r="J643" s="81"/>
    </row>
    <row r="644" spans="1:10" s="40" customFormat="1" ht="14.25" customHeight="1">
      <c r="A644" s="56"/>
      <c r="B644" s="85" t="s">
        <v>429</v>
      </c>
      <c r="C644" s="56" t="s">
        <v>43</v>
      </c>
      <c r="D644" s="66">
        <v>-2</v>
      </c>
      <c r="E644" s="67">
        <v>0.8</v>
      </c>
      <c r="F644" s="68"/>
      <c r="G644" s="68">
        <v>2.4</v>
      </c>
      <c r="H644" s="68">
        <v>1</v>
      </c>
      <c r="I644" s="83">
        <f t="shared" ref="I644:I652" si="89">PRODUCT(D644:H644)</f>
        <v>-3.84</v>
      </c>
      <c r="J644" s="81"/>
    </row>
    <row r="645" spans="1:10" s="40" customFormat="1" ht="14.25" customHeight="1">
      <c r="A645" s="56"/>
      <c r="B645" s="85" t="s">
        <v>430</v>
      </c>
      <c r="C645" s="56" t="s">
        <v>43</v>
      </c>
      <c r="D645" s="66">
        <v>2</v>
      </c>
      <c r="E645" s="67">
        <v>0.8</v>
      </c>
      <c r="F645" s="68"/>
      <c r="G645" s="68">
        <f>3.6-0.85</f>
        <v>2.75</v>
      </c>
      <c r="H645" s="68">
        <v>1</v>
      </c>
      <c r="I645" s="83">
        <f t="shared" si="89"/>
        <v>4.4000000000000004</v>
      </c>
      <c r="J645" s="81"/>
    </row>
    <row r="646" spans="1:10" s="40" customFormat="1" ht="14.25" customHeight="1">
      <c r="A646" s="56"/>
      <c r="B646" s="85" t="s">
        <v>431</v>
      </c>
      <c r="C646" s="56" t="s">
        <v>43</v>
      </c>
      <c r="D646" s="66">
        <v>2</v>
      </c>
      <c r="E646" s="67">
        <v>4.24</v>
      </c>
      <c r="F646" s="68"/>
      <c r="G646" s="68">
        <f>3.6-0.85</f>
        <v>2.75</v>
      </c>
      <c r="H646" s="68">
        <v>3</v>
      </c>
      <c r="I646" s="83">
        <f t="shared" si="89"/>
        <v>69.960000000000008</v>
      </c>
      <c r="J646" s="81"/>
    </row>
    <row r="647" spans="1:10" s="40" customFormat="1" ht="14.25" customHeight="1">
      <c r="A647" s="56"/>
      <c r="B647" s="85"/>
      <c r="C647" s="56" t="s">
        <v>43</v>
      </c>
      <c r="D647" s="66">
        <v>6</v>
      </c>
      <c r="E647" s="67">
        <v>1.44</v>
      </c>
      <c r="F647" s="68"/>
      <c r="G647" s="68">
        <f>3.6-0.85</f>
        <v>2.75</v>
      </c>
      <c r="H647" s="68">
        <v>1</v>
      </c>
      <c r="I647" s="83">
        <f t="shared" si="89"/>
        <v>23.76</v>
      </c>
      <c r="J647" s="81"/>
    </row>
    <row r="648" spans="1:10" s="40" customFormat="1" ht="14.25" customHeight="1">
      <c r="A648" s="56"/>
      <c r="B648" s="85" t="s">
        <v>398</v>
      </c>
      <c r="C648" s="56" t="s">
        <v>43</v>
      </c>
      <c r="D648" s="66">
        <v>-3</v>
      </c>
      <c r="E648" s="67">
        <v>0.75</v>
      </c>
      <c r="F648" s="68"/>
      <c r="G648" s="68">
        <v>2.4</v>
      </c>
      <c r="H648" s="68">
        <v>1</v>
      </c>
      <c r="I648" s="83">
        <f t="shared" si="89"/>
        <v>-5.3999999999999995</v>
      </c>
      <c r="J648" s="81"/>
    </row>
    <row r="649" spans="1:10" s="40" customFormat="1" ht="14.25" customHeight="1">
      <c r="A649" s="56"/>
      <c r="B649" s="85"/>
      <c r="C649" s="56"/>
      <c r="D649" s="66"/>
      <c r="E649" s="67"/>
      <c r="F649" s="68"/>
      <c r="G649" s="68"/>
      <c r="H649" s="68"/>
      <c r="I649" s="83">
        <f t="shared" si="89"/>
        <v>0</v>
      </c>
      <c r="J649" s="81"/>
    </row>
    <row r="650" spans="1:10" s="40" customFormat="1" ht="14.25" customHeight="1">
      <c r="A650" s="56"/>
      <c r="B650" s="85"/>
      <c r="C650" s="56"/>
      <c r="D650" s="66"/>
      <c r="E650" s="67"/>
      <c r="F650" s="68"/>
      <c r="G650" s="68"/>
      <c r="H650" s="68"/>
      <c r="I650" s="83">
        <f t="shared" si="89"/>
        <v>0</v>
      </c>
      <c r="J650" s="81"/>
    </row>
    <row r="651" spans="1:10" s="40" customFormat="1" ht="14.25" customHeight="1">
      <c r="A651" s="56"/>
      <c r="B651" s="85"/>
      <c r="C651" s="56"/>
      <c r="D651" s="66"/>
      <c r="E651" s="67"/>
      <c r="F651" s="68"/>
      <c r="G651" s="68"/>
      <c r="H651" s="68"/>
      <c r="I651" s="83">
        <f t="shared" si="89"/>
        <v>0</v>
      </c>
      <c r="J651" s="81"/>
    </row>
    <row r="652" spans="1:10" s="40" customFormat="1" ht="14.25" customHeight="1">
      <c r="A652" s="56"/>
      <c r="B652" s="85"/>
      <c r="C652" s="56"/>
      <c r="D652" s="66"/>
      <c r="E652" s="67"/>
      <c r="F652" s="68"/>
      <c r="G652" s="68"/>
      <c r="H652" s="68"/>
      <c r="I652" s="83">
        <f t="shared" si="89"/>
        <v>0</v>
      </c>
      <c r="J652" s="81"/>
    </row>
    <row r="653" spans="1:10" s="40" customFormat="1" ht="14.25" customHeight="1">
      <c r="A653" s="56"/>
      <c r="B653" s="61"/>
      <c r="C653" s="65"/>
      <c r="D653" s="66"/>
      <c r="E653" s="67"/>
      <c r="F653" s="68"/>
      <c r="G653" s="68"/>
      <c r="H653" s="72" t="s">
        <v>148</v>
      </c>
      <c r="I653" s="82">
        <f>SUM(I641:I652)</f>
        <v>263.36</v>
      </c>
      <c r="J653" s="79">
        <f>+I653+I653*$J$2</f>
        <v>289.69600000000003</v>
      </c>
    </row>
    <row r="654" spans="1:10" s="40" customFormat="1" ht="14.25" customHeight="1">
      <c r="A654" s="56"/>
      <c r="B654" s="61"/>
      <c r="C654" s="65"/>
      <c r="D654" s="66"/>
      <c r="E654" s="67"/>
      <c r="F654" s="68"/>
      <c r="G654" s="68"/>
      <c r="H654" s="68"/>
      <c r="I654" s="83"/>
      <c r="J654" s="81"/>
    </row>
    <row r="655" spans="1:10" s="40" customFormat="1" ht="14.25" customHeight="1">
      <c r="A655" s="56"/>
      <c r="B655" s="61"/>
      <c r="C655" s="65"/>
      <c r="D655" s="66"/>
      <c r="E655" s="67"/>
      <c r="F655" s="68"/>
      <c r="G655" s="68"/>
      <c r="H655" s="68"/>
      <c r="I655" s="83"/>
      <c r="J655" s="81"/>
    </row>
    <row r="656" spans="1:10" s="40" customFormat="1" ht="14.25" customHeight="1">
      <c r="A656" s="56"/>
      <c r="B656" s="57" t="s">
        <v>305</v>
      </c>
      <c r="C656" s="58"/>
      <c r="D656" s="66"/>
      <c r="E656" s="67"/>
      <c r="F656" s="68"/>
      <c r="G656" s="68"/>
      <c r="H656" s="68"/>
      <c r="I656" s="83"/>
      <c r="J656" s="81"/>
    </row>
    <row r="657" spans="1:10" s="40" customFormat="1" ht="14.25" customHeight="1">
      <c r="A657" s="56"/>
      <c r="B657" s="61"/>
      <c r="C657" s="65"/>
      <c r="D657" s="66"/>
      <c r="E657" s="67"/>
      <c r="F657" s="68"/>
      <c r="G657" s="68"/>
      <c r="H657" s="68"/>
      <c r="I657" s="83">
        <f t="shared" ref="I657:I659" si="90">PRODUCT(D657:H657)</f>
        <v>0</v>
      </c>
      <c r="J657" s="81"/>
    </row>
    <row r="658" spans="1:10" s="40" customFormat="1" ht="14.25" customHeight="1">
      <c r="A658" s="56"/>
      <c r="B658" s="61"/>
      <c r="C658" s="65"/>
      <c r="D658" s="66"/>
      <c r="E658" s="67"/>
      <c r="F658" s="68"/>
      <c r="G658" s="68"/>
      <c r="H658" s="68"/>
      <c r="I658" s="83">
        <f t="shared" si="90"/>
        <v>0</v>
      </c>
      <c r="J658" s="81"/>
    </row>
    <row r="659" spans="1:10" s="40" customFormat="1" ht="14.25" customHeight="1">
      <c r="A659" s="56"/>
      <c r="B659" s="61"/>
      <c r="C659" s="65"/>
      <c r="D659" s="66"/>
      <c r="E659" s="67"/>
      <c r="F659" s="68"/>
      <c r="G659" s="68"/>
      <c r="H659" s="68"/>
      <c r="I659" s="83">
        <f t="shared" si="90"/>
        <v>0</v>
      </c>
      <c r="J659" s="81"/>
    </row>
    <row r="660" spans="1:10" s="40" customFormat="1" ht="14.25" customHeight="1">
      <c r="A660" s="56"/>
      <c r="B660" s="61"/>
      <c r="C660" s="65"/>
      <c r="D660" s="66"/>
      <c r="E660" s="67"/>
      <c r="F660" s="68"/>
      <c r="G660" s="68"/>
      <c r="H660" s="72" t="s">
        <v>148</v>
      </c>
      <c r="I660" s="82">
        <f>SUM(I657:I659)</f>
        <v>0</v>
      </c>
      <c r="J660" s="79">
        <f>+I660+I660*$J$2</f>
        <v>0</v>
      </c>
    </row>
    <row r="661" spans="1:10" s="40" customFormat="1" ht="14.25" customHeight="1">
      <c r="A661" s="56"/>
      <c r="B661" s="61"/>
      <c r="C661" s="65"/>
      <c r="D661" s="66"/>
      <c r="E661" s="67"/>
      <c r="F661" s="68"/>
      <c r="G661" s="68"/>
      <c r="H661" s="68"/>
      <c r="I661" s="82"/>
      <c r="J661" s="81"/>
    </row>
    <row r="662" spans="1:10" ht="14.25" customHeight="1">
      <c r="A662" s="56"/>
      <c r="B662" s="61"/>
      <c r="C662" s="65"/>
      <c r="D662" s="66"/>
      <c r="E662" s="67"/>
      <c r="F662" s="66"/>
      <c r="G662" s="66"/>
      <c r="H662" s="66"/>
      <c r="I662" s="83"/>
    </row>
    <row r="663" spans="1:10" s="40" customFormat="1" ht="14.25" customHeight="1">
      <c r="A663" s="64"/>
      <c r="B663" s="57" t="s">
        <v>306</v>
      </c>
      <c r="C663" s="58"/>
      <c r="D663" s="66"/>
      <c r="E663" s="67"/>
      <c r="F663" s="68"/>
      <c r="G663" s="68"/>
      <c r="H663" s="68"/>
      <c r="I663" s="83"/>
      <c r="J663" s="81"/>
    </row>
    <row r="664" spans="1:10" s="40" customFormat="1" ht="14.25" customHeight="1">
      <c r="A664" s="64"/>
      <c r="B664" s="61"/>
      <c r="C664" s="65"/>
      <c r="D664" s="66"/>
      <c r="E664" s="67"/>
      <c r="F664" s="68"/>
      <c r="G664" s="68"/>
      <c r="H664" s="68"/>
      <c r="I664" s="83">
        <f t="shared" ref="I664:I672" si="91">PRODUCT(D664:H664)</f>
        <v>0</v>
      </c>
      <c r="J664" s="81"/>
    </row>
    <row r="665" spans="1:10" s="40" customFormat="1" ht="14.25" customHeight="1">
      <c r="A665" s="64"/>
      <c r="B665" s="61"/>
      <c r="C665" s="65"/>
      <c r="D665" s="66"/>
      <c r="E665" s="67"/>
      <c r="F665" s="68"/>
      <c r="G665" s="68"/>
      <c r="H665" s="68"/>
      <c r="I665" s="83">
        <f t="shared" si="91"/>
        <v>0</v>
      </c>
      <c r="J665" s="81"/>
    </row>
    <row r="666" spans="1:10" s="40" customFormat="1" ht="14.25" customHeight="1">
      <c r="A666" s="64"/>
      <c r="B666" s="61"/>
      <c r="C666" s="65"/>
      <c r="D666" s="66"/>
      <c r="E666" s="67"/>
      <c r="F666" s="68"/>
      <c r="G666" s="68"/>
      <c r="H666" s="68"/>
      <c r="I666" s="83">
        <f t="shared" si="91"/>
        <v>0</v>
      </c>
      <c r="J666" s="81"/>
    </row>
    <row r="667" spans="1:10" s="40" customFormat="1" ht="14.25" customHeight="1">
      <c r="A667" s="64"/>
      <c r="B667" s="61"/>
      <c r="C667" s="65"/>
      <c r="D667" s="66"/>
      <c r="E667" s="67"/>
      <c r="F667" s="68"/>
      <c r="G667" s="68"/>
      <c r="H667" s="68"/>
      <c r="I667" s="83">
        <f t="shared" si="91"/>
        <v>0</v>
      </c>
      <c r="J667" s="81"/>
    </row>
    <row r="668" spans="1:10" s="40" customFormat="1" ht="14.25" customHeight="1">
      <c r="A668" s="64"/>
      <c r="B668" s="61"/>
      <c r="C668" s="65"/>
      <c r="D668" s="66"/>
      <c r="E668" s="67"/>
      <c r="F668" s="68"/>
      <c r="G668" s="68"/>
      <c r="H668" s="68"/>
      <c r="I668" s="83">
        <f t="shared" si="91"/>
        <v>0</v>
      </c>
      <c r="J668" s="81"/>
    </row>
    <row r="669" spans="1:10" s="40" customFormat="1" ht="14.25" customHeight="1">
      <c r="A669" s="64"/>
      <c r="B669" s="61"/>
      <c r="C669" s="65"/>
      <c r="D669" s="66"/>
      <c r="E669" s="67"/>
      <c r="F669" s="68"/>
      <c r="G669" s="68"/>
      <c r="H669" s="68"/>
      <c r="I669" s="83">
        <f t="shared" si="91"/>
        <v>0</v>
      </c>
      <c r="J669" s="81"/>
    </row>
    <row r="670" spans="1:10" s="40" customFormat="1" ht="14.25" customHeight="1">
      <c r="A670" s="64"/>
      <c r="B670" s="61"/>
      <c r="C670" s="65"/>
      <c r="D670" s="66"/>
      <c r="E670" s="67"/>
      <c r="F670" s="68"/>
      <c r="G670" s="68"/>
      <c r="H670" s="68"/>
      <c r="I670" s="83">
        <f t="shared" si="91"/>
        <v>0</v>
      </c>
      <c r="J670" s="81"/>
    </row>
    <row r="671" spans="1:10" s="40" customFormat="1" ht="14.25" customHeight="1">
      <c r="A671" s="64"/>
      <c r="B671" s="61"/>
      <c r="C671" s="65"/>
      <c r="D671" s="66"/>
      <c r="E671" s="67"/>
      <c r="F671" s="68"/>
      <c r="G671" s="68"/>
      <c r="H671" s="68"/>
      <c r="I671" s="83">
        <f t="shared" si="91"/>
        <v>0</v>
      </c>
      <c r="J671" s="81"/>
    </row>
    <row r="672" spans="1:10" s="40" customFormat="1" ht="14.25" customHeight="1">
      <c r="A672" s="64"/>
      <c r="B672" s="61"/>
      <c r="C672" s="65"/>
      <c r="D672" s="66"/>
      <c r="E672" s="67"/>
      <c r="F672" s="68"/>
      <c r="G672" s="68"/>
      <c r="H672" s="68"/>
      <c r="I672" s="83">
        <f t="shared" si="91"/>
        <v>0</v>
      </c>
      <c r="J672" s="81"/>
    </row>
    <row r="673" spans="1:10" s="40" customFormat="1" ht="14.25" customHeight="1">
      <c r="A673" s="56"/>
      <c r="B673" s="61"/>
      <c r="C673" s="65"/>
      <c r="D673" s="66"/>
      <c r="E673" s="67"/>
      <c r="F673" s="68"/>
      <c r="G673" s="68"/>
      <c r="H673" s="72" t="s">
        <v>148</v>
      </c>
      <c r="I673" s="82">
        <f>SUM(I664:I672)</f>
        <v>0</v>
      </c>
      <c r="J673" s="79">
        <f>+I673+I673*$J$2</f>
        <v>0</v>
      </c>
    </row>
    <row r="674" spans="1:10" s="40" customFormat="1" ht="14.25" customHeight="1">
      <c r="A674" s="56"/>
      <c r="B674" s="61"/>
      <c r="C674" s="65"/>
      <c r="D674" s="66"/>
      <c r="E674" s="67"/>
      <c r="F674" s="68"/>
      <c r="G674" s="68"/>
      <c r="H674" s="72"/>
      <c r="I674" s="82"/>
      <c r="J674" s="79"/>
    </row>
    <row r="675" spans="1:10" s="40" customFormat="1" ht="14.25" customHeight="1">
      <c r="A675" s="56"/>
      <c r="B675" s="57" t="s">
        <v>432</v>
      </c>
      <c r="C675" s="65"/>
      <c r="D675" s="66"/>
      <c r="E675" s="67"/>
      <c r="F675" s="68"/>
      <c r="G675" s="68"/>
      <c r="H675" s="68"/>
      <c r="I675" s="82"/>
      <c r="J675" s="81"/>
    </row>
    <row r="676" spans="1:10" s="40" customFormat="1" ht="14.25" customHeight="1">
      <c r="A676" s="56"/>
      <c r="B676" s="61" t="s">
        <v>433</v>
      </c>
      <c r="C676" s="111" t="s">
        <v>43</v>
      </c>
      <c r="D676" s="66">
        <v>1</v>
      </c>
      <c r="E676" s="67">
        <v>7.4</v>
      </c>
      <c r="F676" s="68"/>
      <c r="G676" s="68">
        <v>3.6</v>
      </c>
      <c r="H676" s="68"/>
      <c r="I676" s="83">
        <f t="shared" ref="I676:I678" si="92">PRODUCT(D676:H676)</f>
        <v>26.64</v>
      </c>
      <c r="J676" s="81"/>
    </row>
    <row r="677" spans="1:10" s="40" customFormat="1" ht="14.25" customHeight="1">
      <c r="A677" s="56"/>
      <c r="B677" s="61"/>
      <c r="C677" s="111" t="s">
        <v>43</v>
      </c>
      <c r="D677" s="66"/>
      <c r="E677" s="67"/>
      <c r="F677" s="68"/>
      <c r="G677" s="68"/>
      <c r="H677" s="68"/>
      <c r="I677" s="83">
        <f t="shared" si="92"/>
        <v>0</v>
      </c>
      <c r="J677" s="81"/>
    </row>
    <row r="678" spans="1:10" s="40" customFormat="1" ht="14.25" customHeight="1">
      <c r="A678" s="56"/>
      <c r="B678" s="61"/>
      <c r="C678" s="111"/>
      <c r="D678" s="66"/>
      <c r="E678" s="67"/>
      <c r="F678" s="68"/>
      <c r="G678" s="68"/>
      <c r="H678" s="68"/>
      <c r="I678" s="83">
        <f t="shared" si="92"/>
        <v>0</v>
      </c>
      <c r="J678" s="81"/>
    </row>
    <row r="679" spans="1:10" s="40" customFormat="1" ht="14.25" customHeight="1">
      <c r="A679" s="56"/>
      <c r="B679" s="61"/>
      <c r="C679" s="65"/>
      <c r="D679" s="66"/>
      <c r="E679" s="67"/>
      <c r="F679" s="68"/>
      <c r="G679" s="68"/>
      <c r="H679" s="72" t="s">
        <v>148</v>
      </c>
      <c r="I679" s="82">
        <f>SUM(I676:I678)</f>
        <v>26.64</v>
      </c>
      <c r="J679" s="79">
        <f>+I679+I679*$J$2</f>
        <v>29.304000000000002</v>
      </c>
    </row>
    <row r="680" spans="1:10" s="40" customFormat="1" ht="14.25" customHeight="1">
      <c r="A680" s="56"/>
      <c r="B680" s="61"/>
      <c r="C680" s="65"/>
      <c r="D680" s="66"/>
      <c r="E680" s="67"/>
      <c r="F680" s="68"/>
      <c r="G680" s="68"/>
      <c r="H680" s="72"/>
      <c r="I680" s="82"/>
      <c r="J680" s="79"/>
    </row>
    <row r="681" spans="1:10" s="40" customFormat="1" ht="14.25" customHeight="1">
      <c r="A681" s="56"/>
      <c r="B681" s="61"/>
      <c r="C681" s="65"/>
      <c r="D681" s="66"/>
      <c r="E681" s="67"/>
      <c r="F681" s="68"/>
      <c r="G681" s="68"/>
      <c r="H681" s="72"/>
      <c r="I681" s="82"/>
      <c r="J681" s="79"/>
    </row>
    <row r="682" spans="1:10" s="40" customFormat="1" ht="14.25" customHeight="1">
      <c r="A682" s="56"/>
      <c r="B682" s="57" t="s">
        <v>434</v>
      </c>
      <c r="C682" s="65"/>
      <c r="D682" s="66"/>
      <c r="E682" s="67"/>
      <c r="F682" s="68"/>
      <c r="G682" s="68"/>
      <c r="H682" s="68"/>
      <c r="I682" s="82"/>
      <c r="J682" s="81"/>
    </row>
    <row r="683" spans="1:10" s="40" customFormat="1" ht="14.25" customHeight="1">
      <c r="A683" s="56"/>
      <c r="B683" s="57"/>
      <c r="C683" s="111" t="s">
        <v>43</v>
      </c>
      <c r="D683" s="66"/>
      <c r="E683" s="67"/>
      <c r="F683" s="68"/>
      <c r="G683" s="68"/>
      <c r="H683" s="68"/>
      <c r="I683" s="83"/>
      <c r="J683" s="81"/>
    </row>
    <row r="684" spans="1:10" s="40" customFormat="1" ht="14.25" customHeight="1">
      <c r="A684" s="56"/>
      <c r="B684" s="61" t="s">
        <v>435</v>
      </c>
      <c r="C684" s="111" t="s">
        <v>43</v>
      </c>
      <c r="D684" s="66">
        <v>1</v>
      </c>
      <c r="E684" s="67">
        <v>18</v>
      </c>
      <c r="F684" s="68"/>
      <c r="G684" s="68">
        <v>3.6</v>
      </c>
      <c r="H684" s="68"/>
      <c r="I684" s="83">
        <f t="shared" ref="I684:I686" si="93">PRODUCT(D684:H684)</f>
        <v>64.8</v>
      </c>
      <c r="J684" s="81"/>
    </row>
    <row r="685" spans="1:10" s="40" customFormat="1" ht="14.25" customHeight="1">
      <c r="A685" s="56"/>
      <c r="B685" s="61" t="s">
        <v>436</v>
      </c>
      <c r="C685" s="111" t="s">
        <v>43</v>
      </c>
      <c r="D685" s="66">
        <v>1</v>
      </c>
      <c r="E685" s="67">
        <v>4.5</v>
      </c>
      <c r="F685" s="68"/>
      <c r="G685" s="68">
        <v>3.6</v>
      </c>
      <c r="H685" s="68"/>
      <c r="I685" s="83">
        <f t="shared" si="93"/>
        <v>16.2</v>
      </c>
      <c r="J685" s="81"/>
    </row>
    <row r="686" spans="1:10" s="40" customFormat="1" ht="14.25" customHeight="1">
      <c r="A686" s="56"/>
      <c r="B686" s="61"/>
      <c r="C686" s="111"/>
      <c r="D686" s="66"/>
      <c r="E686" s="67"/>
      <c r="F686" s="68"/>
      <c r="G686" s="68"/>
      <c r="H686" s="68"/>
      <c r="I686" s="83">
        <f t="shared" si="93"/>
        <v>0</v>
      </c>
      <c r="J686" s="81"/>
    </row>
    <row r="687" spans="1:10" s="40" customFormat="1" ht="14.25" customHeight="1">
      <c r="A687" s="56"/>
      <c r="B687" s="61"/>
      <c r="C687" s="65"/>
      <c r="D687" s="66"/>
      <c r="E687" s="67"/>
      <c r="F687" s="68"/>
      <c r="G687" s="68"/>
      <c r="H687" s="72" t="s">
        <v>148</v>
      </c>
      <c r="I687" s="82">
        <f>SUM(I684:I686)</f>
        <v>81</v>
      </c>
      <c r="J687" s="79">
        <f>+I687+I687*$J$2</f>
        <v>89.1</v>
      </c>
    </row>
    <row r="688" spans="1:10" s="40" customFormat="1" ht="14.25" customHeight="1">
      <c r="A688" s="56"/>
      <c r="B688" s="61"/>
      <c r="C688" s="65"/>
      <c r="D688" s="66"/>
      <c r="E688" s="67"/>
      <c r="F688" s="68"/>
      <c r="G688" s="68"/>
      <c r="H688" s="72"/>
      <c r="I688" s="82"/>
      <c r="J688" s="79"/>
    </row>
    <row r="689" spans="1:10" s="40" customFormat="1" ht="14.25" customHeight="1">
      <c r="A689" s="56"/>
      <c r="B689" s="57" t="s">
        <v>437</v>
      </c>
      <c r="C689" s="65"/>
      <c r="D689" s="66"/>
      <c r="E689" s="67"/>
      <c r="F689" s="68"/>
      <c r="G689" s="68"/>
      <c r="H689" s="68"/>
      <c r="I689" s="82"/>
      <c r="J689" s="81"/>
    </row>
    <row r="690" spans="1:10" s="40" customFormat="1" ht="14.25" customHeight="1">
      <c r="A690" s="56"/>
      <c r="B690" s="57"/>
      <c r="C690" s="111" t="s">
        <v>43</v>
      </c>
      <c r="D690" s="66"/>
      <c r="E690" s="67"/>
      <c r="F690" s="68"/>
      <c r="G690" s="68"/>
      <c r="H690" s="68"/>
      <c r="I690" s="83"/>
      <c r="J690" s="81"/>
    </row>
    <row r="691" spans="1:10" s="40" customFormat="1" ht="14.25" customHeight="1">
      <c r="A691" s="56"/>
      <c r="B691" s="61" t="s">
        <v>438</v>
      </c>
      <c r="C691" s="111" t="s">
        <v>43</v>
      </c>
      <c r="D691" s="66">
        <v>1</v>
      </c>
      <c r="E691" s="67">
        <v>10</v>
      </c>
      <c r="F691" s="68"/>
      <c r="G691" s="68">
        <v>3.6</v>
      </c>
      <c r="H691" s="68"/>
      <c r="I691" s="83">
        <f t="shared" ref="I691:I693" si="94">PRODUCT(D691:H691)</f>
        <v>36</v>
      </c>
      <c r="J691" s="81"/>
    </row>
    <row r="692" spans="1:10" s="40" customFormat="1" ht="14.25" customHeight="1">
      <c r="A692" s="56"/>
      <c r="B692" s="61"/>
      <c r="C692" s="111" t="s">
        <v>43</v>
      </c>
      <c r="D692" s="66"/>
      <c r="E692" s="67"/>
      <c r="F692" s="68"/>
      <c r="G692" s="68"/>
      <c r="H692" s="68"/>
      <c r="I692" s="83">
        <f t="shared" si="94"/>
        <v>0</v>
      </c>
      <c r="J692" s="81"/>
    </row>
    <row r="693" spans="1:10" s="40" customFormat="1" ht="14.25" customHeight="1">
      <c r="A693" s="56"/>
      <c r="B693" s="61"/>
      <c r="C693" s="111"/>
      <c r="D693" s="66"/>
      <c r="E693" s="67"/>
      <c r="F693" s="68"/>
      <c r="G693" s="68"/>
      <c r="H693" s="68"/>
      <c r="I693" s="83">
        <f t="shared" si="94"/>
        <v>0</v>
      </c>
      <c r="J693" s="81"/>
    </row>
    <row r="694" spans="1:10" s="40" customFormat="1" ht="14.25" customHeight="1">
      <c r="A694" s="56"/>
      <c r="B694" s="61"/>
      <c r="C694" s="65"/>
      <c r="D694" s="66"/>
      <c r="E694" s="67"/>
      <c r="F694" s="68"/>
      <c r="G694" s="68"/>
      <c r="H694" s="72" t="s">
        <v>148</v>
      </c>
      <c r="I694" s="82">
        <f>SUM(I691:I693)</f>
        <v>36</v>
      </c>
      <c r="J694" s="79">
        <f>+I694+I694*$J$2</f>
        <v>39.6</v>
      </c>
    </row>
    <row r="695" spans="1:10" s="40" customFormat="1" ht="14.25" customHeight="1">
      <c r="A695" s="56"/>
      <c r="B695" s="61"/>
      <c r="C695" s="65"/>
      <c r="D695" s="66"/>
      <c r="E695" s="67"/>
      <c r="F695" s="68"/>
      <c r="G695" s="68"/>
      <c r="H695" s="72"/>
      <c r="I695" s="82"/>
      <c r="J695" s="79"/>
    </row>
    <row r="696" spans="1:10" s="40" customFormat="1" ht="14.25" customHeight="1">
      <c r="A696" s="56"/>
      <c r="B696" s="57" t="s">
        <v>439</v>
      </c>
      <c r="C696" s="65"/>
      <c r="D696" s="66"/>
      <c r="E696" s="67"/>
      <c r="F696" s="68"/>
      <c r="G696" s="68"/>
      <c r="H696" s="68"/>
      <c r="I696" s="82"/>
      <c r="J696" s="81"/>
    </row>
    <row r="697" spans="1:10" s="40" customFormat="1" ht="14.25" customHeight="1">
      <c r="A697" s="56"/>
      <c r="B697" s="57"/>
      <c r="C697" s="111" t="s">
        <v>43</v>
      </c>
      <c r="D697" s="66"/>
      <c r="E697" s="67"/>
      <c r="F697" s="68"/>
      <c r="G697" s="68"/>
      <c r="H697" s="68"/>
      <c r="I697" s="83"/>
      <c r="J697" s="81"/>
    </row>
    <row r="698" spans="1:10" s="40" customFormat="1" ht="14.25" customHeight="1">
      <c r="A698" s="56"/>
      <c r="B698" s="61" t="s">
        <v>438</v>
      </c>
      <c r="C698" s="111" t="s">
        <v>43</v>
      </c>
      <c r="D698" s="66">
        <v>1</v>
      </c>
      <c r="E698" s="67">
        <v>3.0859999999999999</v>
      </c>
      <c r="F698" s="68"/>
      <c r="G698" s="68">
        <v>3.6</v>
      </c>
      <c r="H698" s="68"/>
      <c r="I698" s="83">
        <f t="shared" ref="I698:I700" si="95">PRODUCT(D698:H698)</f>
        <v>11.1096</v>
      </c>
      <c r="J698" s="81"/>
    </row>
    <row r="699" spans="1:10" s="40" customFormat="1" ht="14.25" customHeight="1">
      <c r="A699" s="56"/>
      <c r="B699" s="61"/>
      <c r="C699" s="111" t="s">
        <v>43</v>
      </c>
      <c r="D699" s="66"/>
      <c r="E699" s="67"/>
      <c r="F699" s="68"/>
      <c r="G699" s="68"/>
      <c r="H699" s="68"/>
      <c r="I699" s="83">
        <f t="shared" si="95"/>
        <v>0</v>
      </c>
      <c r="J699" s="81"/>
    </row>
    <row r="700" spans="1:10" s="40" customFormat="1" ht="14.25" customHeight="1">
      <c r="A700" s="56"/>
      <c r="B700" s="61"/>
      <c r="C700" s="111"/>
      <c r="D700" s="66"/>
      <c r="E700" s="67"/>
      <c r="F700" s="68"/>
      <c r="G700" s="68"/>
      <c r="H700" s="68"/>
      <c r="I700" s="83">
        <f t="shared" si="95"/>
        <v>0</v>
      </c>
      <c r="J700" s="81"/>
    </row>
    <row r="701" spans="1:10" s="40" customFormat="1" ht="14.25" customHeight="1">
      <c r="A701" s="56"/>
      <c r="B701" s="61"/>
      <c r="C701" s="65"/>
      <c r="D701" s="66"/>
      <c r="E701" s="67"/>
      <c r="F701" s="68"/>
      <c r="G701" s="68"/>
      <c r="H701" s="72" t="s">
        <v>148</v>
      </c>
      <c r="I701" s="82">
        <f>SUM(I698:I700)</f>
        <v>11.1096</v>
      </c>
      <c r="J701" s="79">
        <f>+I701+I701*$J$2</f>
        <v>12.220560000000001</v>
      </c>
    </row>
    <row r="702" spans="1:10" s="40" customFormat="1" ht="14.25" customHeight="1">
      <c r="A702" s="56"/>
      <c r="B702" s="61"/>
      <c r="C702" s="65"/>
      <c r="D702" s="66"/>
      <c r="E702" s="67"/>
      <c r="F702" s="68"/>
      <c r="G702" s="68"/>
      <c r="H702" s="72"/>
      <c r="I702" s="82"/>
      <c r="J702" s="79"/>
    </row>
    <row r="703" spans="1:10" s="40" customFormat="1" ht="14.25" customHeight="1">
      <c r="A703" s="56"/>
      <c r="B703" s="57" t="s">
        <v>440</v>
      </c>
      <c r="C703" s="65"/>
      <c r="D703" s="66"/>
      <c r="E703" s="67"/>
      <c r="F703" s="68"/>
      <c r="G703" s="68"/>
      <c r="H703" s="68"/>
      <c r="I703" s="82"/>
      <c r="J703" s="81"/>
    </row>
    <row r="704" spans="1:10" s="40" customFormat="1" ht="14.25" customHeight="1">
      <c r="A704" s="56"/>
      <c r="B704" s="57" t="s">
        <v>441</v>
      </c>
      <c r="C704" s="111"/>
      <c r="D704" s="66"/>
      <c r="E704" s="67"/>
      <c r="F704" s="68"/>
      <c r="G704" s="68"/>
      <c r="H704" s="68"/>
      <c r="I704" s="83"/>
      <c r="J704" s="81"/>
    </row>
    <row r="705" spans="1:10" s="40" customFormat="1" ht="14.25" customHeight="1">
      <c r="A705" s="56"/>
      <c r="B705" s="61" t="s">
        <v>415</v>
      </c>
      <c r="C705" s="111" t="s">
        <v>43</v>
      </c>
      <c r="D705" s="66">
        <v>1</v>
      </c>
      <c r="E705" s="67">
        <v>3.1</v>
      </c>
      <c r="F705" s="68"/>
      <c r="G705" s="68">
        <v>3.6</v>
      </c>
      <c r="H705" s="68"/>
      <c r="I705" s="83">
        <f t="shared" ref="I705:I708" si="96">PRODUCT(D705:H705)</f>
        <v>11.16</v>
      </c>
      <c r="J705" s="81"/>
    </row>
    <row r="706" spans="1:10" s="40" customFormat="1" ht="14.25" customHeight="1">
      <c r="A706" s="56"/>
      <c r="B706" s="61"/>
      <c r="C706" s="111" t="s">
        <v>43</v>
      </c>
      <c r="D706" s="66">
        <v>1</v>
      </c>
      <c r="E706" s="67">
        <v>2.5</v>
      </c>
      <c r="F706" s="68"/>
      <c r="G706" s="68">
        <v>3.6</v>
      </c>
      <c r="H706" s="68"/>
      <c r="I706" s="83">
        <f t="shared" si="96"/>
        <v>9</v>
      </c>
      <c r="J706" s="81"/>
    </row>
    <row r="707" spans="1:10" s="40" customFormat="1" ht="14.25" customHeight="1">
      <c r="A707" s="56"/>
      <c r="B707" s="61"/>
      <c r="C707" s="111" t="s">
        <v>43</v>
      </c>
      <c r="D707" s="66">
        <v>1</v>
      </c>
      <c r="E707" s="67">
        <v>2.6</v>
      </c>
      <c r="F707" s="68"/>
      <c r="G707" s="68">
        <v>3.6</v>
      </c>
      <c r="H707" s="68"/>
      <c r="I707" s="83">
        <f t="shared" ref="I707" si="97">PRODUCT(D707:H707)</f>
        <v>9.3600000000000012</v>
      </c>
      <c r="J707" s="81"/>
    </row>
    <row r="708" spans="1:10" s="40" customFormat="1" ht="14.25" customHeight="1">
      <c r="A708" s="56"/>
      <c r="B708" s="61"/>
      <c r="C708" s="111"/>
      <c r="D708" s="66"/>
      <c r="E708" s="67"/>
      <c r="F708" s="68"/>
      <c r="G708" s="68"/>
      <c r="H708" s="68"/>
      <c r="I708" s="83">
        <f t="shared" si="96"/>
        <v>0</v>
      </c>
      <c r="J708" s="81"/>
    </row>
    <row r="709" spans="1:10" s="40" customFormat="1" ht="14.25" customHeight="1">
      <c r="A709" s="56"/>
      <c r="B709" s="61"/>
      <c r="C709" s="65"/>
      <c r="D709" s="66"/>
      <c r="E709" s="67"/>
      <c r="F709" s="68"/>
      <c r="G709" s="68"/>
      <c r="H709" s="72" t="s">
        <v>148</v>
      </c>
      <c r="I709" s="82">
        <f>SUM(I705:I708)</f>
        <v>29.520000000000003</v>
      </c>
      <c r="J709" s="79">
        <f>+I709+I709*$J$2</f>
        <v>32.472000000000001</v>
      </c>
    </row>
    <row r="710" spans="1:10" s="40" customFormat="1" ht="14.25" customHeight="1">
      <c r="A710" s="56"/>
      <c r="B710" s="61"/>
      <c r="C710" s="65"/>
      <c r="D710" s="66"/>
      <c r="E710" s="67"/>
      <c r="F710" s="68"/>
      <c r="G710" s="68"/>
      <c r="H710" s="72"/>
      <c r="I710" s="82"/>
      <c r="J710" s="79"/>
    </row>
    <row r="711" spans="1:10" s="40" customFormat="1" ht="14.25" customHeight="1">
      <c r="A711" s="56"/>
      <c r="B711" s="57"/>
      <c r="C711" s="65"/>
      <c r="D711" s="66"/>
      <c r="E711" s="67"/>
      <c r="F711" s="68"/>
      <c r="G711" s="68"/>
      <c r="H711" s="72"/>
      <c r="I711" s="82"/>
      <c r="J711" s="79"/>
    </row>
    <row r="712" spans="1:10" s="40" customFormat="1" ht="14.25" customHeight="1">
      <c r="A712" s="56"/>
      <c r="B712" s="61"/>
      <c r="C712" s="65"/>
      <c r="D712" s="66"/>
      <c r="E712" s="67"/>
      <c r="F712" s="68"/>
      <c r="G712" s="68"/>
      <c r="H712" s="72"/>
      <c r="I712" s="82"/>
      <c r="J712" s="79"/>
    </row>
    <row r="713" spans="1:10" s="40" customFormat="1" ht="14.25" customHeight="1">
      <c r="A713" s="56"/>
      <c r="B713" s="57" t="s">
        <v>442</v>
      </c>
      <c r="C713" s="65"/>
      <c r="D713" s="66"/>
      <c r="E713" s="67"/>
      <c r="F713" s="68"/>
      <c r="G713" s="68"/>
      <c r="H713" s="68"/>
      <c r="I713" s="82"/>
      <c r="J713" s="81"/>
    </row>
    <row r="714" spans="1:10" s="40" customFormat="1" ht="14.25" customHeight="1">
      <c r="A714" s="56"/>
      <c r="B714" s="57" t="s">
        <v>443</v>
      </c>
      <c r="C714" s="111"/>
      <c r="D714" s="66"/>
      <c r="E714" s="67"/>
      <c r="F714" s="68"/>
      <c r="G714" s="68"/>
      <c r="H714" s="68"/>
      <c r="I714" s="83"/>
      <c r="J714" s="81"/>
    </row>
    <row r="715" spans="1:10" s="40" customFormat="1" ht="14.25" customHeight="1">
      <c r="A715" s="56"/>
      <c r="B715" s="61" t="s">
        <v>443</v>
      </c>
      <c r="C715" s="111" t="s">
        <v>43</v>
      </c>
      <c r="D715" s="66">
        <v>2</v>
      </c>
      <c r="E715" s="67">
        <v>1.9850000000000001</v>
      </c>
      <c r="F715" s="68"/>
      <c r="G715" s="68">
        <v>3.6</v>
      </c>
      <c r="H715" s="68"/>
      <c r="I715" s="83">
        <f t="shared" ref="I715:I718" si="98">PRODUCT(D715:H715)</f>
        <v>14.292000000000002</v>
      </c>
      <c r="J715" s="81"/>
    </row>
    <row r="716" spans="1:10" s="40" customFormat="1" ht="14.25" customHeight="1">
      <c r="A716" s="56"/>
      <c r="B716" s="61"/>
      <c r="C716" s="111" t="s">
        <v>43</v>
      </c>
      <c r="D716" s="66"/>
      <c r="E716" s="67"/>
      <c r="F716" s="68"/>
      <c r="G716" s="68"/>
      <c r="H716" s="68"/>
      <c r="I716" s="83">
        <f t="shared" si="98"/>
        <v>0</v>
      </c>
      <c r="J716" s="81"/>
    </row>
    <row r="717" spans="1:10" s="40" customFormat="1" ht="14.25" customHeight="1">
      <c r="A717" s="56"/>
      <c r="B717" s="61"/>
      <c r="C717" s="111" t="s">
        <v>43</v>
      </c>
      <c r="D717" s="66"/>
      <c r="E717" s="67"/>
      <c r="F717" s="68"/>
      <c r="G717" s="68"/>
      <c r="H717" s="68"/>
      <c r="I717" s="83">
        <f t="shared" si="98"/>
        <v>0</v>
      </c>
      <c r="J717" s="81"/>
    </row>
    <row r="718" spans="1:10" s="40" customFormat="1" ht="14.25" customHeight="1">
      <c r="A718" s="56"/>
      <c r="B718" s="61"/>
      <c r="C718" s="111"/>
      <c r="D718" s="66"/>
      <c r="E718" s="67"/>
      <c r="F718" s="68"/>
      <c r="G718" s="68"/>
      <c r="H718" s="68"/>
      <c r="I718" s="83">
        <f t="shared" si="98"/>
        <v>0</v>
      </c>
      <c r="J718" s="81"/>
    </row>
    <row r="719" spans="1:10" s="40" customFormat="1" ht="14.25" customHeight="1">
      <c r="A719" s="56"/>
      <c r="B719" s="61"/>
      <c r="C719" s="65"/>
      <c r="D719" s="66"/>
      <c r="E719" s="67"/>
      <c r="F719" s="68"/>
      <c r="G719" s="68"/>
      <c r="H719" s="72" t="s">
        <v>148</v>
      </c>
      <c r="I719" s="82">
        <f>SUM(I715:I718)</f>
        <v>14.292000000000002</v>
      </c>
      <c r="J719" s="79">
        <f>+I719+I719*$J$2</f>
        <v>15.721200000000001</v>
      </c>
    </row>
    <row r="720" spans="1:10" s="40" customFormat="1" ht="14.25" customHeight="1">
      <c r="A720" s="56"/>
      <c r="B720" s="61"/>
      <c r="C720" s="65"/>
      <c r="D720" s="66"/>
      <c r="E720" s="67"/>
      <c r="F720" s="68"/>
      <c r="G720" s="68"/>
      <c r="H720" s="72"/>
      <c r="I720" s="82"/>
      <c r="J720" s="79"/>
    </row>
    <row r="721" spans="1:10" ht="14.25" customHeight="1">
      <c r="A721" s="56"/>
      <c r="B721" s="61"/>
      <c r="C721" s="65"/>
      <c r="D721" s="66"/>
      <c r="E721" s="67"/>
      <c r="F721" s="66"/>
      <c r="G721" s="66"/>
      <c r="H721" s="66"/>
      <c r="I721" s="83"/>
    </row>
    <row r="722" spans="1:10" s="6" customFormat="1" ht="15.75" customHeight="1">
      <c r="A722" s="2"/>
      <c r="B722" s="11" t="s">
        <v>444</v>
      </c>
      <c r="C722" s="2" t="s">
        <v>39</v>
      </c>
      <c r="D722" s="66">
        <v>1</v>
      </c>
      <c r="E722" s="67"/>
      <c r="F722" s="68"/>
      <c r="G722" s="68"/>
      <c r="H722" s="68"/>
      <c r="I722" s="83">
        <f t="shared" ref="I722" si="99">PRODUCT(D722:H722)</f>
        <v>1</v>
      </c>
      <c r="J722" s="81"/>
    </row>
    <row r="723" spans="1:10" s="40" customFormat="1" ht="14.25" customHeight="1">
      <c r="A723" s="56"/>
      <c r="B723" s="61"/>
      <c r="C723" s="65"/>
      <c r="D723" s="66"/>
      <c r="E723" s="67"/>
      <c r="F723" s="68"/>
      <c r="G723" s="68"/>
      <c r="H723" s="72" t="s">
        <v>148</v>
      </c>
      <c r="I723" s="82">
        <f>SUM(I722)</f>
        <v>1</v>
      </c>
      <c r="J723" s="79">
        <f>+I723+I723*$J$2</f>
        <v>1.1000000000000001</v>
      </c>
    </row>
    <row r="725" spans="1:10" s="6" customFormat="1" ht="15.75" customHeight="1">
      <c r="A725" s="2"/>
      <c r="B725" s="11" t="s">
        <v>445</v>
      </c>
      <c r="C725" s="2" t="s">
        <v>26</v>
      </c>
      <c r="D725" s="66"/>
      <c r="E725" s="67"/>
      <c r="F725" s="68"/>
      <c r="G725" s="68"/>
      <c r="H725" s="68"/>
      <c r="I725" s="83"/>
      <c r="J725" s="81"/>
    </row>
    <row r="726" spans="1:10" s="40" customFormat="1" ht="14.25" customHeight="1">
      <c r="A726" s="56"/>
      <c r="B726" s="61" t="s">
        <v>446</v>
      </c>
      <c r="C726" s="65" t="s">
        <v>43</v>
      </c>
      <c r="D726" s="66">
        <v>1</v>
      </c>
      <c r="E726" s="67">
        <v>1.47</v>
      </c>
      <c r="F726" s="68"/>
      <c r="G726" s="68"/>
      <c r="H726" s="72"/>
      <c r="I726" s="83">
        <f t="shared" ref="I726:I727" si="100">PRODUCT(D726:H726)</f>
        <v>1.47</v>
      </c>
      <c r="J726" s="79"/>
    </row>
    <row r="727" spans="1:10" s="40" customFormat="1" ht="14.25" customHeight="1">
      <c r="A727" s="56"/>
      <c r="B727" s="61" t="s">
        <v>446</v>
      </c>
      <c r="C727" s="65" t="s">
        <v>43</v>
      </c>
      <c r="D727" s="66">
        <v>1</v>
      </c>
      <c r="E727" s="67">
        <v>1.58</v>
      </c>
      <c r="F727" s="68"/>
      <c r="G727" s="68"/>
      <c r="H727" s="72"/>
      <c r="I727" s="83">
        <f t="shared" si="100"/>
        <v>1.58</v>
      </c>
      <c r="J727" s="79"/>
    </row>
    <row r="728" spans="1:10" s="40" customFormat="1" ht="14.25" customHeight="1">
      <c r="A728" s="56"/>
      <c r="B728" s="61"/>
      <c r="C728" s="65"/>
      <c r="D728" s="66"/>
      <c r="E728" s="67"/>
      <c r="F728" s="68"/>
      <c r="G728" s="68"/>
      <c r="H728" s="72" t="s">
        <v>148</v>
      </c>
      <c r="I728" s="82">
        <f>SUM(I726:I727)</f>
        <v>3.05</v>
      </c>
      <c r="J728" s="79">
        <f>+I728+I728*$J$2</f>
        <v>3.355</v>
      </c>
    </row>
    <row r="730" spans="1:10" s="6" customFormat="1" ht="15.75" customHeight="1">
      <c r="A730" s="2"/>
      <c r="B730" s="11" t="s">
        <v>447</v>
      </c>
      <c r="C730" s="2" t="s">
        <v>39</v>
      </c>
      <c r="D730" s="66">
        <v>1</v>
      </c>
      <c r="E730" s="67"/>
      <c r="F730" s="68"/>
      <c r="G730" s="68"/>
      <c r="H730" s="68"/>
      <c r="I730" s="83">
        <f t="shared" ref="I730" si="101">PRODUCT(D730:H730)</f>
        <v>1</v>
      </c>
      <c r="J730" s="81"/>
    </row>
    <row r="731" spans="1:10" s="40" customFormat="1" ht="14.25" customHeight="1">
      <c r="A731" s="56"/>
      <c r="B731" s="61"/>
      <c r="C731" s="65"/>
      <c r="D731" s="66"/>
      <c r="E731" s="67"/>
      <c r="F731" s="68"/>
      <c r="G731" s="68"/>
      <c r="H731" s="72" t="s">
        <v>148</v>
      </c>
      <c r="I731" s="82">
        <f>SUM(I730)</f>
        <v>1</v>
      </c>
      <c r="J731" s="79">
        <f>+I731+I731*$J$2</f>
        <v>1.1000000000000001</v>
      </c>
    </row>
    <row r="733" spans="1:10" s="41" customFormat="1" ht="15.75" customHeight="1" outlineLevel="1">
      <c r="A733" s="12">
        <f>+A728+1</f>
        <v>1</v>
      </c>
      <c r="B733" s="37" t="s">
        <v>132</v>
      </c>
      <c r="C733" s="37"/>
      <c r="D733" s="112"/>
      <c r="E733" s="113"/>
      <c r="F733" s="114"/>
      <c r="G733" s="115">
        <f t="shared" ref="G733" si="102">SUM(E733:F733)</f>
        <v>0</v>
      </c>
      <c r="H733" s="116"/>
      <c r="I733" s="120">
        <f t="shared" ref="I733" si="103">+G733*H733</f>
        <v>0</v>
      </c>
      <c r="J733" s="49"/>
    </row>
    <row r="734" spans="1:10" s="41" customFormat="1" ht="15.75" customHeight="1" outlineLevel="1">
      <c r="A734" s="12" t="s">
        <v>28</v>
      </c>
      <c r="B734" s="37" t="s">
        <v>133</v>
      </c>
      <c r="C734" s="37" t="s">
        <v>39</v>
      </c>
      <c r="D734" s="66">
        <v>8</v>
      </c>
      <c r="E734" s="67"/>
      <c r="F734" s="68"/>
      <c r="G734" s="68"/>
      <c r="H734" s="68"/>
      <c r="I734" s="83">
        <f t="shared" ref="I734" si="104">PRODUCT(D734:H734)</f>
        <v>8</v>
      </c>
      <c r="J734" s="81"/>
    </row>
    <row r="735" spans="1:10" s="41" customFormat="1" ht="15.75" customHeight="1" outlineLevel="1">
      <c r="A735" s="112"/>
      <c r="B735" s="117"/>
      <c r="C735" s="117"/>
      <c r="D735" s="66"/>
      <c r="E735" s="67"/>
      <c r="F735" s="68"/>
      <c r="G735" s="68"/>
      <c r="H735" s="72" t="s">
        <v>148</v>
      </c>
      <c r="I735" s="82">
        <f>SUM(I734)</f>
        <v>8</v>
      </c>
      <c r="J735" s="79">
        <f>+I735+I735*$J$2</f>
        <v>8.8000000000000007</v>
      </c>
    </row>
    <row r="736" spans="1:10" s="6" customFormat="1" ht="15.75" customHeight="1" outlineLevel="1">
      <c r="A736" s="2"/>
      <c r="B736" s="3"/>
      <c r="C736" s="3"/>
      <c r="D736" s="2"/>
      <c r="E736" s="118"/>
      <c r="F736" s="119"/>
      <c r="G736" s="115"/>
      <c r="H736" s="90"/>
      <c r="I736" s="121"/>
      <c r="J736" s="49"/>
    </row>
    <row r="737" spans="1:10" s="6" customFormat="1" ht="14.25" customHeight="1" outlineLevel="1">
      <c r="A737" s="2"/>
      <c r="B737" s="3"/>
      <c r="C737" s="117"/>
      <c r="D737" s="66"/>
      <c r="E737" s="67"/>
      <c r="F737" s="68"/>
      <c r="G737" s="68"/>
      <c r="H737" s="72"/>
      <c r="I737" s="82"/>
      <c r="J737" s="79"/>
    </row>
    <row r="738" spans="1:10" s="6" customFormat="1" ht="14.25" customHeight="1" outlineLevel="1">
      <c r="A738" s="2"/>
      <c r="B738" s="3"/>
      <c r="C738" s="3"/>
      <c r="D738" s="2"/>
      <c r="E738" s="118"/>
      <c r="F738" s="119"/>
      <c r="G738" s="115"/>
      <c r="H738" s="90"/>
      <c r="I738" s="121"/>
      <c r="J738" s="49"/>
    </row>
    <row r="739" spans="1:10" s="6" customFormat="1" ht="14.25" customHeight="1" outlineLevel="1">
      <c r="A739" s="2"/>
      <c r="B739" s="3"/>
      <c r="C739" s="3"/>
      <c r="D739" s="2"/>
      <c r="E739" s="118"/>
      <c r="F739" s="119"/>
      <c r="G739" s="115"/>
      <c r="H739" s="90"/>
      <c r="I739" s="121"/>
      <c r="J739" s="49"/>
    </row>
    <row r="740" spans="1:10" s="6" customFormat="1" ht="14.25" customHeight="1" outlineLevel="1">
      <c r="A740" s="2"/>
      <c r="B740" s="3" t="s">
        <v>134</v>
      </c>
      <c r="C740" s="3" t="s">
        <v>39</v>
      </c>
      <c r="D740" s="2">
        <v>1</v>
      </c>
      <c r="E740" s="118"/>
      <c r="F740" s="119"/>
      <c r="G740" s="115"/>
      <c r="H740" s="72" t="s">
        <v>148</v>
      </c>
      <c r="I740" s="83">
        <f t="shared" ref="I740" si="105">PRODUCT(D740:H740)</f>
        <v>1</v>
      </c>
      <c r="J740" s="79"/>
    </row>
    <row r="741" spans="1:10" s="6" customFormat="1" ht="14.25" customHeight="1" outlineLevel="1">
      <c r="A741" s="2"/>
      <c r="B741" s="3"/>
      <c r="C741" s="3"/>
      <c r="D741" s="2"/>
      <c r="E741" s="118"/>
      <c r="F741" s="119"/>
      <c r="G741" s="115"/>
      <c r="H741" s="90"/>
      <c r="I741" s="121"/>
      <c r="J741" s="49"/>
    </row>
    <row r="742" spans="1:10" s="6" customFormat="1" ht="14.25" customHeight="1" outlineLevel="1">
      <c r="A742" s="2"/>
      <c r="B742" s="3" t="s">
        <v>448</v>
      </c>
      <c r="C742" s="3"/>
      <c r="D742" s="2"/>
      <c r="E742" s="118"/>
      <c r="F742" s="119"/>
      <c r="G742" s="115"/>
      <c r="H742" s="90"/>
      <c r="I742" s="121"/>
      <c r="J742" s="49"/>
    </row>
    <row r="743" spans="1:10" s="6" customFormat="1" ht="14.25" customHeight="1" outlineLevel="1">
      <c r="A743" s="2" t="s">
        <v>28</v>
      </c>
      <c r="B743" s="3" t="s">
        <v>449</v>
      </c>
      <c r="C743" s="2" t="s">
        <v>87</v>
      </c>
      <c r="D743" s="2">
        <v>1</v>
      </c>
      <c r="E743" s="118"/>
      <c r="F743" s="119"/>
      <c r="G743" s="115"/>
      <c r="H743" s="72" t="s">
        <v>148</v>
      </c>
      <c r="I743" s="83">
        <f t="shared" ref="I743:I747" si="106">PRODUCT(D743:H743)</f>
        <v>1</v>
      </c>
      <c r="J743" s="79"/>
    </row>
    <row r="744" spans="1:10" s="6" customFormat="1" ht="14.25" customHeight="1" outlineLevel="1">
      <c r="A744" s="2" t="s">
        <v>30</v>
      </c>
      <c r="B744" s="3" t="s">
        <v>450</v>
      </c>
      <c r="C744" s="2" t="s">
        <v>87</v>
      </c>
      <c r="D744" s="2">
        <v>7</v>
      </c>
      <c r="E744" s="118"/>
      <c r="F744" s="119"/>
      <c r="G744" s="115"/>
      <c r="H744" s="72" t="s">
        <v>148</v>
      </c>
      <c r="I744" s="83">
        <f t="shared" si="106"/>
        <v>7</v>
      </c>
      <c r="J744" s="79"/>
    </row>
    <row r="745" spans="1:10" s="6" customFormat="1" ht="14.25" customHeight="1" outlineLevel="1">
      <c r="A745" s="2" t="s">
        <v>105</v>
      </c>
      <c r="B745" s="3" t="s">
        <v>451</v>
      </c>
      <c r="C745" s="2" t="s">
        <v>87</v>
      </c>
      <c r="D745" s="2">
        <v>8</v>
      </c>
      <c r="E745" s="118"/>
      <c r="F745" s="119"/>
      <c r="G745" s="115"/>
      <c r="H745" s="72" t="s">
        <v>148</v>
      </c>
      <c r="I745" s="83">
        <f t="shared" si="106"/>
        <v>8</v>
      </c>
      <c r="J745" s="79"/>
    </row>
    <row r="746" spans="1:10" s="6" customFormat="1" ht="14.25" customHeight="1" outlineLevel="1">
      <c r="A746" s="2" t="s">
        <v>452</v>
      </c>
      <c r="B746" s="3" t="s">
        <v>453</v>
      </c>
      <c r="C746" s="2" t="s">
        <v>87</v>
      </c>
      <c r="D746" s="2">
        <v>15</v>
      </c>
      <c r="E746" s="118"/>
      <c r="F746" s="119"/>
      <c r="G746" s="115"/>
      <c r="H746" s="72" t="s">
        <v>148</v>
      </c>
      <c r="I746" s="83">
        <f t="shared" si="106"/>
        <v>15</v>
      </c>
      <c r="J746" s="79"/>
    </row>
    <row r="747" spans="1:10" s="6" customFormat="1" ht="14.25" customHeight="1" outlineLevel="1">
      <c r="A747" s="2" t="s">
        <v>454</v>
      </c>
      <c r="B747" s="3" t="s">
        <v>455</v>
      </c>
      <c r="C747" s="2" t="s">
        <v>87</v>
      </c>
      <c r="D747" s="2">
        <v>2</v>
      </c>
      <c r="E747" s="118"/>
      <c r="F747" s="119"/>
      <c r="G747" s="115"/>
      <c r="H747" s="72" t="s">
        <v>148</v>
      </c>
      <c r="I747" s="83">
        <f t="shared" si="106"/>
        <v>2</v>
      </c>
      <c r="J747" s="79"/>
    </row>
    <row r="748" spans="1:10" s="6" customFormat="1" ht="14.25" customHeight="1" outlineLevel="1">
      <c r="A748" s="2"/>
      <c r="B748" s="3"/>
      <c r="C748" s="3"/>
      <c r="D748" s="2"/>
      <c r="E748" s="118"/>
      <c r="F748" s="119"/>
      <c r="G748" s="115"/>
      <c r="H748" s="90"/>
      <c r="I748" s="121"/>
      <c r="J748" s="49"/>
    </row>
    <row r="749" spans="1:10" s="42" customFormat="1" ht="14.25" customHeight="1" outlineLevel="1">
      <c r="A749" s="2"/>
      <c r="B749" s="3" t="s">
        <v>456</v>
      </c>
      <c r="C749" s="3" t="s">
        <v>135</v>
      </c>
      <c r="D749" s="2">
        <v>1</v>
      </c>
      <c r="E749" s="118"/>
      <c r="F749" s="119"/>
      <c r="G749" s="115"/>
      <c r="H749" s="72" t="s">
        <v>148</v>
      </c>
      <c r="I749" s="83">
        <f t="shared" ref="I749" si="107">PRODUCT(D749:H749)</f>
        <v>1</v>
      </c>
      <c r="J749" s="79"/>
    </row>
    <row r="750" spans="1:10" s="6" customFormat="1" ht="14.25" customHeight="1" outlineLevel="1">
      <c r="A750" s="2"/>
      <c r="B750" s="3"/>
      <c r="C750" s="3"/>
      <c r="D750" s="2"/>
      <c r="E750" s="118"/>
      <c r="F750" s="119"/>
      <c r="G750" s="115"/>
      <c r="H750" s="90"/>
      <c r="I750" s="121"/>
      <c r="J750" s="49"/>
    </row>
    <row r="751" spans="1:10" s="42" customFormat="1" ht="14.25" customHeight="1" outlineLevel="1">
      <c r="A751" s="2"/>
      <c r="B751" s="3" t="s">
        <v>457</v>
      </c>
      <c r="C751" s="3"/>
      <c r="D751" s="2"/>
      <c r="E751" s="118"/>
      <c r="F751" s="119"/>
      <c r="G751" s="115"/>
      <c r="H751" s="90"/>
      <c r="I751" s="121"/>
      <c r="J751" s="49"/>
    </row>
    <row r="752" spans="1:10" s="6" customFormat="1" ht="14.25" customHeight="1" outlineLevel="1">
      <c r="A752" s="2" t="s">
        <v>37</v>
      </c>
      <c r="B752" s="3" t="s">
        <v>136</v>
      </c>
      <c r="C752" s="2" t="s">
        <v>87</v>
      </c>
      <c r="D752" s="2">
        <v>10</v>
      </c>
      <c r="E752" s="118"/>
      <c r="F752" s="119"/>
      <c r="G752" s="115"/>
      <c r="H752" s="72" t="s">
        <v>148</v>
      </c>
      <c r="I752" s="83">
        <f t="shared" ref="I752:I753" si="108">PRODUCT(D752:H752)</f>
        <v>10</v>
      </c>
      <c r="J752" s="79"/>
    </row>
    <row r="753" spans="1:10" s="6" customFormat="1" ht="14.25" customHeight="1" outlineLevel="1">
      <c r="A753" s="2" t="s">
        <v>40</v>
      </c>
      <c r="B753" s="3" t="s">
        <v>137</v>
      </c>
      <c r="C753" s="2" t="s">
        <v>87</v>
      </c>
      <c r="D753" s="2">
        <v>7</v>
      </c>
      <c r="E753" s="118"/>
      <c r="F753" s="119"/>
      <c r="G753" s="115"/>
      <c r="H753" s="72" t="s">
        <v>148</v>
      </c>
      <c r="I753" s="83">
        <f t="shared" si="108"/>
        <v>7</v>
      </c>
      <c r="J753" s="79"/>
    </row>
    <row r="754" spans="1:10" s="6" customFormat="1" ht="14.25" customHeight="1" outlineLevel="1">
      <c r="A754" s="2"/>
      <c r="B754" s="3"/>
      <c r="C754" s="3"/>
      <c r="D754" s="2"/>
      <c r="E754" s="118"/>
      <c r="F754" s="119"/>
      <c r="G754" s="115"/>
      <c r="H754" s="90"/>
      <c r="I754" s="121"/>
      <c r="J754" s="49"/>
    </row>
    <row r="755" spans="1:10" s="42" customFormat="1" ht="14.25" customHeight="1" outlineLevel="1">
      <c r="A755" s="2"/>
      <c r="B755" s="3" t="s">
        <v>458</v>
      </c>
      <c r="C755" s="3"/>
      <c r="D755" s="2"/>
      <c r="E755" s="118"/>
      <c r="F755" s="119"/>
      <c r="G755" s="115"/>
      <c r="H755" s="90"/>
      <c r="I755" s="121"/>
      <c r="J755" s="49"/>
    </row>
    <row r="756" spans="1:10" s="6" customFormat="1" ht="14.25" customHeight="1" outlineLevel="1">
      <c r="A756" s="2" t="s">
        <v>37</v>
      </c>
      <c r="B756" s="3" t="s">
        <v>138</v>
      </c>
      <c r="C756" s="2" t="s">
        <v>87</v>
      </c>
      <c r="D756" s="2">
        <v>1</v>
      </c>
      <c r="E756" s="118"/>
      <c r="F756" s="119"/>
      <c r="G756" s="115"/>
      <c r="H756" s="72" t="s">
        <v>148</v>
      </c>
      <c r="I756" s="83">
        <f t="shared" ref="I756:I758" si="109">PRODUCT(D756:H756)</f>
        <v>1</v>
      </c>
      <c r="J756" s="79"/>
    </row>
    <row r="757" spans="1:10" s="6" customFormat="1" ht="14.25" customHeight="1" outlineLevel="1">
      <c r="A757" s="2" t="s">
        <v>40</v>
      </c>
      <c r="B757" s="3" t="s">
        <v>139</v>
      </c>
      <c r="C757" s="2" t="s">
        <v>87</v>
      </c>
      <c r="D757" s="2">
        <v>6</v>
      </c>
      <c r="E757" s="118"/>
      <c r="F757" s="119"/>
      <c r="G757" s="115"/>
      <c r="H757" s="72" t="s">
        <v>148</v>
      </c>
      <c r="I757" s="83">
        <f t="shared" si="109"/>
        <v>6</v>
      </c>
      <c r="J757" s="79"/>
    </row>
    <row r="758" spans="1:10" s="6" customFormat="1" ht="14.25" customHeight="1" outlineLevel="1">
      <c r="A758" s="2" t="s">
        <v>41</v>
      </c>
      <c r="B758" s="3" t="s">
        <v>140</v>
      </c>
      <c r="C758" s="2" t="s">
        <v>87</v>
      </c>
      <c r="D758" s="2">
        <v>7</v>
      </c>
      <c r="E758" s="118"/>
      <c r="F758" s="119"/>
      <c r="G758" s="115"/>
      <c r="H758" s="72" t="s">
        <v>148</v>
      </c>
      <c r="I758" s="83">
        <f t="shared" si="109"/>
        <v>7</v>
      </c>
      <c r="J758" s="79"/>
    </row>
    <row r="759" spans="1:10" s="6" customFormat="1" ht="14.25" customHeight="1" outlineLevel="1">
      <c r="A759" s="2"/>
      <c r="B759" s="3"/>
      <c r="C759" s="2"/>
      <c r="D759" s="2"/>
      <c r="E759" s="118"/>
      <c r="F759" s="119"/>
      <c r="G759" s="115"/>
      <c r="H759" s="90"/>
      <c r="I759" s="121"/>
      <c r="J759" s="49"/>
    </row>
    <row r="760" spans="1:10" s="42" customFormat="1" ht="14.25" customHeight="1" outlineLevel="1">
      <c r="A760" s="2"/>
      <c r="B760" s="3" t="s">
        <v>459</v>
      </c>
      <c r="C760" s="2"/>
      <c r="D760" s="2"/>
      <c r="E760" s="118"/>
      <c r="F760" s="119"/>
      <c r="G760" s="115"/>
      <c r="H760" s="90"/>
      <c r="I760" s="121"/>
      <c r="J760" s="49"/>
    </row>
    <row r="761" spans="1:10" s="42" customFormat="1" ht="14.25" customHeight="1" outlineLevel="1">
      <c r="A761" s="2" t="s">
        <v>37</v>
      </c>
      <c r="B761" s="3" t="s">
        <v>460</v>
      </c>
      <c r="C761" s="2"/>
      <c r="D761" s="2"/>
      <c r="E761" s="118"/>
      <c r="F761" s="119"/>
      <c r="G761" s="115"/>
      <c r="H761" s="90"/>
      <c r="I761" s="121"/>
      <c r="J761" s="49"/>
    </row>
    <row r="762" spans="1:10" s="42" customFormat="1" ht="14.25" customHeight="1" outlineLevel="1">
      <c r="A762" s="2"/>
      <c r="B762" s="3" t="s">
        <v>461</v>
      </c>
      <c r="C762" s="2" t="s">
        <v>43</v>
      </c>
      <c r="D762" s="2">
        <v>1</v>
      </c>
      <c r="E762" s="118">
        <v>2.4</v>
      </c>
      <c r="F762" s="119"/>
      <c r="G762" s="90">
        <v>3.6</v>
      </c>
      <c r="H762" s="90">
        <v>2</v>
      </c>
      <c r="I762" s="83">
        <f t="shared" ref="I762" si="110">PRODUCT(D762:H762)</f>
        <v>17.28</v>
      </c>
      <c r="J762" s="49"/>
    </row>
    <row r="763" spans="1:10" s="42" customFormat="1" ht="14.25" customHeight="1" outlineLevel="1">
      <c r="A763" s="2"/>
      <c r="B763" s="3" t="s">
        <v>201</v>
      </c>
      <c r="C763" s="2" t="s">
        <v>43</v>
      </c>
      <c r="D763" s="2">
        <v>-1</v>
      </c>
      <c r="E763" s="118">
        <v>1.5</v>
      </c>
      <c r="F763" s="119"/>
      <c r="G763" s="90">
        <v>2.4</v>
      </c>
      <c r="H763" s="90">
        <v>2</v>
      </c>
      <c r="I763" s="83">
        <f t="shared" ref="I763" si="111">PRODUCT(D763:H763)</f>
        <v>-7.1999999999999993</v>
      </c>
      <c r="J763" s="49"/>
    </row>
    <row r="764" spans="1:10" s="6" customFormat="1" ht="14.25" customHeight="1" outlineLevel="1">
      <c r="A764" s="2"/>
      <c r="B764" s="3"/>
      <c r="C764" s="2"/>
      <c r="D764" s="66"/>
      <c r="E764" s="67"/>
      <c r="F764" s="68"/>
      <c r="G764" s="68"/>
      <c r="H764" s="72" t="s">
        <v>148</v>
      </c>
      <c r="I764" s="82">
        <f>SUM(I762:I763)</f>
        <v>10.080000000000002</v>
      </c>
      <c r="J764" s="79">
        <f>+I764+I764*$J$2</f>
        <v>11.088000000000003</v>
      </c>
    </row>
    <row r="765" spans="1:10" s="6" customFormat="1" ht="14.25" customHeight="1" outlineLevel="1">
      <c r="A765" s="2"/>
      <c r="B765" s="3"/>
      <c r="C765" s="3"/>
      <c r="D765" s="2"/>
      <c r="E765" s="118"/>
      <c r="F765" s="119"/>
      <c r="G765" s="115"/>
      <c r="H765" s="90"/>
      <c r="I765" s="121"/>
      <c r="J765" s="49"/>
    </row>
    <row r="766" spans="1:10" s="6" customFormat="1" ht="14.25" customHeight="1" outlineLevel="1">
      <c r="A766" s="2" t="s">
        <v>40</v>
      </c>
      <c r="B766" s="3" t="s">
        <v>141</v>
      </c>
      <c r="C766" s="2" t="s">
        <v>43</v>
      </c>
      <c r="D766" s="2"/>
      <c r="E766" s="118"/>
      <c r="F766" s="119"/>
      <c r="G766" s="115"/>
      <c r="H766" s="90"/>
      <c r="I766" s="121"/>
      <c r="J766" s="49"/>
    </row>
    <row r="767" spans="1:10" s="42" customFormat="1" ht="14.25" customHeight="1" outlineLevel="1">
      <c r="A767" s="2"/>
      <c r="B767" s="3" t="s">
        <v>201</v>
      </c>
      <c r="C767" s="2" t="s">
        <v>43</v>
      </c>
      <c r="D767" s="2">
        <v>1</v>
      </c>
      <c r="E767" s="118">
        <v>1.5</v>
      </c>
      <c r="F767" s="119"/>
      <c r="G767" s="90">
        <v>2.4</v>
      </c>
      <c r="H767" s="90">
        <v>2</v>
      </c>
      <c r="I767" s="83">
        <f t="shared" ref="I767" si="112">PRODUCT(D767:H767)</f>
        <v>7.1999999999999993</v>
      </c>
      <c r="J767" s="49"/>
    </row>
    <row r="768" spans="1:10" s="6" customFormat="1" ht="14.25" customHeight="1" outlineLevel="1">
      <c r="A768" s="2"/>
      <c r="B768" s="3"/>
      <c r="C768" s="2"/>
      <c r="D768" s="66"/>
      <c r="E768" s="67"/>
      <c r="F768" s="68"/>
      <c r="G768" s="68"/>
      <c r="H768" s="72" t="s">
        <v>148</v>
      </c>
      <c r="I768" s="82">
        <f>SUM(I767:I767)</f>
        <v>7.1999999999999993</v>
      </c>
      <c r="J768" s="79">
        <f>+I768+I768*$J$2</f>
        <v>7.919999999999999</v>
      </c>
    </row>
    <row r="769" spans="1:10" s="6" customFormat="1" ht="15.75" customHeight="1" outlineLevel="1">
      <c r="A769" s="2"/>
      <c r="B769" s="3"/>
      <c r="C769" s="3"/>
      <c r="D769" s="2"/>
      <c r="E769" s="118"/>
      <c r="F769" s="119"/>
      <c r="G769" s="115"/>
      <c r="H769" s="90"/>
      <c r="I769" s="121"/>
      <c r="J769" s="49"/>
    </row>
    <row r="770" spans="1:10" s="42" customFormat="1" ht="14.25" customHeight="1" outlineLevel="1">
      <c r="A770" s="2"/>
      <c r="B770" s="11" t="s">
        <v>462</v>
      </c>
      <c r="C770" s="2"/>
      <c r="D770" s="2"/>
      <c r="E770" s="118"/>
      <c r="F770" s="119"/>
      <c r="G770" s="115"/>
      <c r="H770" s="90"/>
      <c r="I770" s="121"/>
      <c r="J770" s="49"/>
    </row>
    <row r="771" spans="1:10" s="42" customFormat="1" ht="14.25" customHeight="1" outlineLevel="1">
      <c r="A771" s="2" t="s">
        <v>37</v>
      </c>
      <c r="B771" s="3" t="s">
        <v>463</v>
      </c>
      <c r="C771" s="2"/>
      <c r="D771" s="2"/>
      <c r="E771" s="118"/>
      <c r="F771" s="119"/>
      <c r="G771" s="115"/>
      <c r="H771" s="90"/>
      <c r="I771" s="121"/>
      <c r="J771" s="49"/>
    </row>
    <row r="772" spans="1:10" s="42" customFormat="1" ht="14.25" customHeight="1" outlineLevel="1">
      <c r="A772" s="2"/>
      <c r="B772" s="3" t="s">
        <v>352</v>
      </c>
      <c r="C772" s="2" t="s">
        <v>43</v>
      </c>
      <c r="D772" s="2">
        <v>1</v>
      </c>
      <c r="E772" s="118">
        <v>43.52</v>
      </c>
      <c r="F772" s="119"/>
      <c r="G772" s="90"/>
      <c r="H772" s="90"/>
      <c r="I772" s="83">
        <f t="shared" ref="I772:I773" si="113">PRODUCT(D772:H772)</f>
        <v>43.52</v>
      </c>
      <c r="J772" s="49"/>
    </row>
    <row r="773" spans="1:10" s="42" customFormat="1" ht="14.25" customHeight="1" outlineLevel="1">
      <c r="A773" s="2"/>
      <c r="B773" s="3"/>
      <c r="C773" s="2" t="s">
        <v>43</v>
      </c>
      <c r="D773" s="2"/>
      <c r="E773" s="118"/>
      <c r="F773" s="119"/>
      <c r="G773" s="90"/>
      <c r="H773" s="90"/>
      <c r="I773" s="83">
        <f t="shared" si="113"/>
        <v>0</v>
      </c>
      <c r="J773" s="49"/>
    </row>
    <row r="774" spans="1:10" s="6" customFormat="1" ht="14.25" customHeight="1" outlineLevel="1">
      <c r="A774" s="2"/>
      <c r="B774" s="3"/>
      <c r="C774" s="2"/>
      <c r="D774" s="66"/>
      <c r="E774" s="67"/>
      <c r="F774" s="68"/>
      <c r="G774" s="68"/>
      <c r="H774" s="72" t="s">
        <v>148</v>
      </c>
      <c r="I774" s="82">
        <f>SUM(I772:I773)</f>
        <v>43.52</v>
      </c>
      <c r="J774" s="79">
        <f>+I774+I774*$J$2</f>
        <v>47.872</v>
      </c>
    </row>
    <row r="775" spans="1:10" s="6" customFormat="1" ht="14.25" customHeight="1" outlineLevel="1">
      <c r="A775" s="2"/>
      <c r="B775" s="3"/>
      <c r="C775" s="3"/>
      <c r="D775" s="2"/>
      <c r="E775" s="118"/>
      <c r="F775" s="119"/>
      <c r="G775" s="115"/>
      <c r="H775" s="90"/>
      <c r="I775" s="121"/>
      <c r="J775" s="49"/>
    </row>
    <row r="776" spans="1:10" s="6" customFormat="1" ht="14.25" customHeight="1" outlineLevel="1">
      <c r="A776" s="2" t="s">
        <v>40</v>
      </c>
      <c r="B776" s="3" t="s">
        <v>464</v>
      </c>
      <c r="C776" s="2"/>
      <c r="D776" s="2"/>
      <c r="E776" s="118"/>
      <c r="F776" s="119"/>
      <c r="G776" s="115"/>
      <c r="H776" s="90"/>
      <c r="I776" s="121"/>
      <c r="J776" s="49"/>
    </row>
    <row r="777" spans="1:10" s="42" customFormat="1" ht="14.25" customHeight="1" outlineLevel="1">
      <c r="A777" s="2"/>
      <c r="B777" s="3" t="s">
        <v>465</v>
      </c>
      <c r="C777" s="2" t="s">
        <v>43</v>
      </c>
      <c r="D777" s="2">
        <v>1</v>
      </c>
      <c r="E777" s="118">
        <v>10</v>
      </c>
      <c r="F777" s="119"/>
      <c r="G777" s="90">
        <v>2</v>
      </c>
      <c r="H777" s="90"/>
      <c r="I777" s="83">
        <f t="shared" ref="I777:I782" si="114">PRODUCT(D777:H777)</f>
        <v>20</v>
      </c>
      <c r="J777" s="49"/>
    </row>
    <row r="778" spans="1:10" s="42" customFormat="1" ht="14.25" customHeight="1" outlineLevel="1">
      <c r="A778" s="2"/>
      <c r="B778" s="3" t="s">
        <v>466</v>
      </c>
      <c r="C778" s="2" t="s">
        <v>43</v>
      </c>
      <c r="D778" s="2">
        <v>1</v>
      </c>
      <c r="E778" s="118">
        <v>5.4</v>
      </c>
      <c r="F778" s="119"/>
      <c r="G778" s="90">
        <v>7.5</v>
      </c>
      <c r="H778" s="90"/>
      <c r="I778" s="83">
        <f t="shared" si="114"/>
        <v>40.5</v>
      </c>
      <c r="J778" s="49"/>
    </row>
    <row r="779" spans="1:10" s="42" customFormat="1" ht="14.25" customHeight="1" outlineLevel="1">
      <c r="A779" s="2"/>
      <c r="B779" s="3" t="s">
        <v>338</v>
      </c>
      <c r="C779" s="2" t="s">
        <v>43</v>
      </c>
      <c r="D779" s="2">
        <v>1</v>
      </c>
      <c r="E779" s="118">
        <v>11</v>
      </c>
      <c r="F779" s="119"/>
      <c r="G779" s="90">
        <v>6.7</v>
      </c>
      <c r="H779" s="90"/>
      <c r="I779" s="83">
        <f t="shared" si="114"/>
        <v>73.7</v>
      </c>
      <c r="J779" s="49"/>
    </row>
    <row r="780" spans="1:10" s="42" customFormat="1" ht="14.25" customHeight="1" outlineLevel="1">
      <c r="A780" s="2"/>
      <c r="B780" s="3" t="s">
        <v>467</v>
      </c>
      <c r="C780" s="2" t="s">
        <v>43</v>
      </c>
      <c r="D780" s="2">
        <v>1</v>
      </c>
      <c r="E780" s="118">
        <v>8.6</v>
      </c>
      <c r="F780" s="119"/>
      <c r="G780" s="90">
        <v>3</v>
      </c>
      <c r="H780" s="90"/>
      <c r="I780" s="83">
        <f t="shared" si="114"/>
        <v>25.799999999999997</v>
      </c>
      <c r="J780" s="49"/>
    </row>
    <row r="781" spans="1:10" s="42" customFormat="1" ht="14.25" customHeight="1" outlineLevel="1">
      <c r="A781" s="2"/>
      <c r="B781" s="3" t="s">
        <v>468</v>
      </c>
      <c r="C781" s="2" t="s">
        <v>43</v>
      </c>
      <c r="D781" s="2">
        <v>1</v>
      </c>
      <c r="E781" s="118">
        <v>36.4</v>
      </c>
      <c r="F781" s="119"/>
      <c r="G781" s="90"/>
      <c r="H781" s="90"/>
      <c r="I781" s="83">
        <f t="shared" si="114"/>
        <v>36.4</v>
      </c>
      <c r="J781" s="49"/>
    </row>
    <row r="782" spans="1:10" s="42" customFormat="1" ht="14.25" customHeight="1" outlineLevel="1">
      <c r="A782" s="2"/>
      <c r="B782" s="3"/>
      <c r="C782" s="2" t="s">
        <v>43</v>
      </c>
      <c r="D782" s="2"/>
      <c r="E782" s="118"/>
      <c r="F782" s="119"/>
      <c r="G782" s="90"/>
      <c r="H782" s="90"/>
      <c r="I782" s="83">
        <f t="shared" si="114"/>
        <v>0</v>
      </c>
      <c r="J782" s="49"/>
    </row>
    <row r="783" spans="1:10" s="6" customFormat="1" ht="14.25" customHeight="1" outlineLevel="1">
      <c r="A783" s="2"/>
      <c r="B783" s="3"/>
      <c r="C783" s="2"/>
      <c r="D783" s="66"/>
      <c r="E783" s="67"/>
      <c r="F783" s="68"/>
      <c r="G783" s="68"/>
      <c r="H783" s="72" t="s">
        <v>148</v>
      </c>
      <c r="I783" s="82">
        <f>SUM(I777:I782)</f>
        <v>196.4</v>
      </c>
      <c r="J783" s="79">
        <f>+I783+I783*$J$2</f>
        <v>216.04000000000002</v>
      </c>
    </row>
    <row r="784" spans="1:10" s="6" customFormat="1" ht="14.25" customHeight="1" outlineLevel="1">
      <c r="A784" s="2"/>
      <c r="B784" s="11" t="s">
        <v>469</v>
      </c>
      <c r="C784" s="2" t="s">
        <v>43</v>
      </c>
      <c r="D784" s="2"/>
      <c r="E784" s="118"/>
      <c r="F784" s="119"/>
      <c r="G784" s="115"/>
      <c r="H784" s="90"/>
      <c r="I784" s="121"/>
      <c r="J784" s="49"/>
    </row>
    <row r="785" spans="1:10" s="42" customFormat="1" ht="14.25" customHeight="1" outlineLevel="1">
      <c r="A785" s="2"/>
      <c r="B785" s="3" t="s">
        <v>470</v>
      </c>
      <c r="C785" s="2" t="s">
        <v>43</v>
      </c>
      <c r="D785" s="2">
        <v>1</v>
      </c>
      <c r="E785" s="118">
        <v>20</v>
      </c>
      <c r="F785" s="119"/>
      <c r="G785" s="90">
        <v>6</v>
      </c>
      <c r="H785" s="90">
        <v>1</v>
      </c>
      <c r="I785" s="83">
        <f t="shared" ref="I785" si="115">PRODUCT(D785:H785)</f>
        <v>120</v>
      </c>
      <c r="J785" s="49"/>
    </row>
    <row r="786" spans="1:10" s="42" customFormat="1" ht="14.25" customHeight="1" outlineLevel="1">
      <c r="A786" s="2"/>
      <c r="B786" s="3" t="s">
        <v>471</v>
      </c>
      <c r="C786" s="2" t="s">
        <v>43</v>
      </c>
      <c r="D786" s="2">
        <v>1</v>
      </c>
      <c r="E786" s="118">
        <v>5</v>
      </c>
      <c r="F786" s="119"/>
      <c r="G786" s="90">
        <v>4</v>
      </c>
      <c r="H786" s="90">
        <v>1</v>
      </c>
      <c r="I786" s="83">
        <f t="shared" ref="I786" si="116">PRODUCT(D786:H786)</f>
        <v>20</v>
      </c>
      <c r="J786" s="49"/>
    </row>
    <row r="787" spans="1:10" s="6" customFormat="1" ht="14.25" customHeight="1" outlineLevel="1">
      <c r="A787" s="2"/>
      <c r="B787" s="3"/>
      <c r="C787" s="2"/>
      <c r="D787" s="66"/>
      <c r="E787" s="67"/>
      <c r="F787" s="68"/>
      <c r="G787" s="68"/>
      <c r="H787" s="72" t="s">
        <v>148</v>
      </c>
      <c r="I787" s="82">
        <f>SUM(I785:I786)</f>
        <v>140</v>
      </c>
      <c r="J787" s="79">
        <f>+I787+I787*$J$2</f>
        <v>154</v>
      </c>
    </row>
    <row r="788" spans="1:10" s="6" customFormat="1" ht="15.75" customHeight="1" outlineLevel="1">
      <c r="A788" s="2"/>
      <c r="B788" s="3"/>
      <c r="C788" s="3"/>
      <c r="D788" s="2"/>
      <c r="E788" s="118"/>
      <c r="F788" s="119"/>
      <c r="G788" s="115"/>
      <c r="H788" s="90"/>
      <c r="I788" s="121"/>
      <c r="J788" s="49"/>
    </row>
    <row r="789" spans="1:10" s="6" customFormat="1" ht="15.75" customHeight="1" outlineLevel="1">
      <c r="A789" s="2"/>
      <c r="B789" s="3"/>
      <c r="C789" s="3"/>
      <c r="D789" s="2"/>
      <c r="E789" s="118"/>
      <c r="F789" s="119"/>
      <c r="G789" s="115"/>
      <c r="H789" s="90"/>
      <c r="I789" s="121"/>
      <c r="J789" s="49"/>
    </row>
  </sheetData>
  <conditionalFormatting sqref="B449:B456">
    <cfRule type="cellIs" dxfId="13" priority="15" stopIfTrue="1" operator="equal">
      <formula>0</formula>
    </cfRule>
  </conditionalFormatting>
  <conditionalFormatting sqref="B524">
    <cfRule type="cellIs" dxfId="12" priority="18" stopIfTrue="1" operator="equal">
      <formula>0</formula>
    </cfRule>
  </conditionalFormatting>
  <conditionalFormatting sqref="B79:C80 B81 B82:C85 C88:C89 B91:C92 B422:B429 B436:B438 B517:B519 B521:C521">
    <cfRule type="cellIs" dxfId="11" priority="20" stopIfTrue="1" operator="equal">
      <formula>0</formula>
    </cfRule>
  </conditionalFormatting>
  <conditionalFormatting sqref="B115:C116 C119:C120 B122:C123">
    <cfRule type="cellIs" dxfId="10" priority="16" stopIfTrue="1" operator="equal">
      <formula>0</formula>
    </cfRule>
  </conditionalFormatting>
  <conditionalFormatting sqref="B641:C652">
    <cfRule type="cellIs" dxfId="9" priority="12" stopIfTrue="1" operator="equal">
      <formula>0</formula>
    </cfRule>
  </conditionalFormatting>
  <conditionalFormatting sqref="D125:D126">
    <cfRule type="cellIs" dxfId="8" priority="17" operator="equal">
      <formula>0</formula>
    </cfRule>
  </conditionalFormatting>
  <conditionalFormatting sqref="E733:F733">
    <cfRule type="cellIs" dxfId="7" priority="10" operator="equal">
      <formula>0</formula>
    </cfRule>
  </conditionalFormatting>
  <conditionalFormatting sqref="E736:F736">
    <cfRule type="cellIs" dxfId="6" priority="9" operator="equal">
      <formula>0</formula>
    </cfRule>
  </conditionalFormatting>
  <conditionalFormatting sqref="E738:F763">
    <cfRule type="cellIs" dxfId="5" priority="8" operator="equal">
      <formula>0</formula>
    </cfRule>
  </conditionalFormatting>
  <conditionalFormatting sqref="E765:F767">
    <cfRule type="cellIs" dxfId="4" priority="7" operator="equal">
      <formula>0</formula>
    </cfRule>
  </conditionalFormatting>
  <conditionalFormatting sqref="E769:F773">
    <cfRule type="cellIs" dxfId="3" priority="4" operator="equal">
      <formula>0</formula>
    </cfRule>
  </conditionalFormatting>
  <conditionalFormatting sqref="E775:F782">
    <cfRule type="cellIs" dxfId="2" priority="3" operator="equal">
      <formula>0</formula>
    </cfRule>
  </conditionalFormatting>
  <conditionalFormatting sqref="E784:F786">
    <cfRule type="cellIs" dxfId="1" priority="2" operator="equal">
      <formula>0</formula>
    </cfRule>
  </conditionalFormatting>
  <conditionalFormatting sqref="E788:F789">
    <cfRule type="cellIs" dxfId="0" priority="1" operator="equal">
      <formula>0</formula>
    </cfRule>
  </conditionalFormatting>
  <pageMargins left="0" right="0" top="0" bottom="0" header="0" footer="0"/>
  <pageSetup paperSize="9" scale="74"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67"/>
  <sheetViews>
    <sheetView tabSelected="1" zoomScale="85" zoomScaleNormal="85" zoomScaleSheetLayoutView="115" workbookViewId="0">
      <selection activeCell="C7" sqref="C7"/>
    </sheetView>
  </sheetViews>
  <sheetFormatPr defaultColWidth="9.140625" defaultRowHeight="14.25"/>
  <cols>
    <col min="1" max="1" width="11.7109375" style="7" customWidth="1"/>
    <col min="2" max="2" width="41.5703125" style="7" customWidth="1"/>
    <col min="3" max="3" width="51.140625" style="7" customWidth="1"/>
    <col min="4" max="16384" width="9.140625" style="7"/>
  </cols>
  <sheetData>
    <row r="1" spans="1:3" s="31" customFormat="1" ht="12" customHeight="1">
      <c r="A1" s="32" t="s">
        <v>679</v>
      </c>
      <c r="B1" s="33"/>
      <c r="C1" s="34"/>
    </row>
    <row r="2" spans="1:3">
      <c r="A2" s="35" t="s">
        <v>472</v>
      </c>
      <c r="B2" s="16"/>
      <c r="C2" s="16"/>
    </row>
    <row r="3" spans="1:3" s="31" customFormat="1" ht="13.5">
      <c r="A3" s="8" t="s">
        <v>473</v>
      </c>
      <c r="B3" s="8" t="s">
        <v>474</v>
      </c>
      <c r="C3" s="8" t="s">
        <v>475</v>
      </c>
    </row>
    <row r="4" spans="1:3">
      <c r="A4" s="2"/>
      <c r="B4" s="16"/>
      <c r="C4" s="16"/>
    </row>
    <row r="5" spans="1:3">
      <c r="A5" s="2"/>
      <c r="B5" s="36" t="s">
        <v>476</v>
      </c>
      <c r="C5" s="16"/>
    </row>
    <row r="6" spans="1:3" ht="28.5">
      <c r="A6" s="2">
        <v>1</v>
      </c>
      <c r="B6" s="16" t="s">
        <v>477</v>
      </c>
      <c r="C6" s="37" t="s">
        <v>478</v>
      </c>
    </row>
    <row r="7" spans="1:3">
      <c r="A7" s="2"/>
      <c r="B7" s="16"/>
      <c r="C7" s="16"/>
    </row>
    <row r="8" spans="1:3">
      <c r="A8" s="2">
        <f>+A6+1</f>
        <v>2</v>
      </c>
      <c r="B8" s="16" t="s">
        <v>479</v>
      </c>
      <c r="C8" s="16" t="s">
        <v>480</v>
      </c>
    </row>
    <row r="9" spans="1:3">
      <c r="A9" s="2"/>
      <c r="B9" s="16"/>
      <c r="C9" s="16"/>
    </row>
    <row r="10" spans="1:3">
      <c r="A10" s="2">
        <f>+A8+1</f>
        <v>3</v>
      </c>
      <c r="B10" s="16" t="s">
        <v>481</v>
      </c>
      <c r="C10" s="21" t="s">
        <v>482</v>
      </c>
    </row>
    <row r="11" spans="1:3">
      <c r="A11" s="2"/>
      <c r="B11" s="16"/>
      <c r="C11" s="16"/>
    </row>
    <row r="12" spans="1:3">
      <c r="A12" s="2">
        <f>+A10+1</f>
        <v>4</v>
      </c>
      <c r="B12" s="16" t="s">
        <v>483</v>
      </c>
      <c r="C12" s="16" t="s">
        <v>484</v>
      </c>
    </row>
    <row r="13" spans="1:3">
      <c r="A13" s="2"/>
      <c r="B13" s="16"/>
      <c r="C13" s="16"/>
    </row>
    <row r="14" spans="1:3">
      <c r="A14" s="2">
        <f>+A12+1</f>
        <v>5</v>
      </c>
      <c r="B14" s="16" t="s">
        <v>485</v>
      </c>
      <c r="C14" s="21" t="s">
        <v>486</v>
      </c>
    </row>
    <row r="15" spans="1:3">
      <c r="A15" s="2"/>
      <c r="B15" s="16"/>
      <c r="C15" s="16"/>
    </row>
    <row r="16" spans="1:3">
      <c r="A16" s="2">
        <f>+A14+1</f>
        <v>6</v>
      </c>
      <c r="B16" s="16" t="s">
        <v>487</v>
      </c>
      <c r="C16" s="21" t="s">
        <v>486</v>
      </c>
    </row>
    <row r="17" spans="1:3">
      <c r="A17" s="2"/>
      <c r="B17" s="16"/>
      <c r="C17" s="16"/>
    </row>
    <row r="18" spans="1:3">
      <c r="A18" s="2">
        <f>+A16+1</f>
        <v>7</v>
      </c>
      <c r="B18" s="16" t="s">
        <v>488</v>
      </c>
      <c r="C18" s="16" t="s">
        <v>489</v>
      </c>
    </row>
    <row r="19" spans="1:3">
      <c r="A19" s="2"/>
      <c r="B19" s="16"/>
      <c r="C19" s="16"/>
    </row>
    <row r="20" spans="1:3">
      <c r="A20" s="2">
        <f>+A18+1</f>
        <v>8</v>
      </c>
      <c r="B20" s="16" t="s">
        <v>490</v>
      </c>
      <c r="C20" s="16" t="s">
        <v>491</v>
      </c>
    </row>
    <row r="21" spans="1:3">
      <c r="A21" s="2"/>
      <c r="B21" s="16"/>
      <c r="C21" s="16"/>
    </row>
    <row r="22" spans="1:3">
      <c r="A22" s="2">
        <f>+A20+1</f>
        <v>9</v>
      </c>
      <c r="B22" s="19" t="s">
        <v>492</v>
      </c>
      <c r="C22" s="21" t="s">
        <v>493</v>
      </c>
    </row>
    <row r="23" spans="1:3">
      <c r="A23" s="2"/>
      <c r="B23" s="16"/>
      <c r="C23" s="16"/>
    </row>
    <row r="24" spans="1:3">
      <c r="A24" s="2">
        <f>+A22+1</f>
        <v>10</v>
      </c>
      <c r="B24" s="19" t="s">
        <v>494</v>
      </c>
      <c r="C24" s="21" t="s">
        <v>493</v>
      </c>
    </row>
    <row r="25" spans="1:3">
      <c r="A25" s="2"/>
      <c r="B25" s="16"/>
      <c r="C25" s="16"/>
    </row>
    <row r="26" spans="1:3">
      <c r="A26" s="2">
        <f>+A24+1</f>
        <v>11</v>
      </c>
      <c r="B26" s="19" t="s">
        <v>495</v>
      </c>
      <c r="C26" s="21" t="s">
        <v>493</v>
      </c>
    </row>
    <row r="27" spans="1:3">
      <c r="A27" s="2"/>
      <c r="B27" s="16"/>
      <c r="C27" s="16"/>
    </row>
    <row r="28" spans="1:3">
      <c r="A28" s="2">
        <f>+A26+1</f>
        <v>12</v>
      </c>
      <c r="B28" s="16" t="s">
        <v>496</v>
      </c>
      <c r="C28" s="16" t="s">
        <v>497</v>
      </c>
    </row>
    <row r="29" spans="1:3">
      <c r="A29" s="2"/>
      <c r="B29" s="16"/>
      <c r="C29" s="16"/>
    </row>
    <row r="30" spans="1:3">
      <c r="A30" s="2"/>
      <c r="B30" s="36" t="s">
        <v>498</v>
      </c>
      <c r="C30" s="16"/>
    </row>
    <row r="31" spans="1:3">
      <c r="A31" s="2">
        <f>+A28+1</f>
        <v>13</v>
      </c>
      <c r="B31" s="16" t="s">
        <v>499</v>
      </c>
      <c r="C31" s="18" t="s">
        <v>500</v>
      </c>
    </row>
    <row r="32" spans="1:3">
      <c r="A32" s="2"/>
      <c r="B32" s="16"/>
      <c r="C32" s="18"/>
    </row>
    <row r="33" spans="1:6">
      <c r="A33" s="2">
        <f>+A31+1</f>
        <v>14</v>
      </c>
      <c r="B33" s="37" t="s">
        <v>501</v>
      </c>
      <c r="C33" s="18" t="s">
        <v>500</v>
      </c>
    </row>
    <row r="34" spans="1:6">
      <c r="A34" s="2"/>
      <c r="B34" s="16"/>
      <c r="C34" s="18"/>
    </row>
    <row r="35" spans="1:6" ht="28.5">
      <c r="A35" s="2">
        <f>+A33+1</f>
        <v>15</v>
      </c>
      <c r="B35" s="16" t="s">
        <v>502</v>
      </c>
      <c r="C35" s="21" t="s">
        <v>503</v>
      </c>
    </row>
    <row r="36" spans="1:6">
      <c r="A36" s="2"/>
      <c r="B36" s="16"/>
      <c r="C36" s="18"/>
    </row>
    <row r="37" spans="1:6">
      <c r="A37" s="2">
        <f>+A35+1</f>
        <v>16</v>
      </c>
      <c r="B37" s="16" t="s">
        <v>504</v>
      </c>
      <c r="C37" s="18" t="s">
        <v>505</v>
      </c>
    </row>
    <row r="38" spans="1:6">
      <c r="A38" s="2"/>
      <c r="B38" s="16"/>
      <c r="C38" s="18"/>
    </row>
    <row r="39" spans="1:6">
      <c r="A39" s="2">
        <f>+A37+1</f>
        <v>17</v>
      </c>
      <c r="B39" s="16" t="s">
        <v>506</v>
      </c>
      <c r="C39" s="21" t="s">
        <v>507</v>
      </c>
    </row>
    <row r="40" spans="1:6">
      <c r="A40" s="2"/>
      <c r="B40" s="16"/>
      <c r="C40" s="18"/>
    </row>
    <row r="41" spans="1:6" ht="28.5">
      <c r="A41" s="2">
        <f>+A39+1</f>
        <v>18</v>
      </c>
      <c r="B41" s="37" t="s">
        <v>508</v>
      </c>
      <c r="C41" s="37" t="s">
        <v>509</v>
      </c>
    </row>
    <row r="42" spans="1:6">
      <c r="A42" s="2"/>
      <c r="B42" s="16"/>
      <c r="C42" s="18"/>
    </row>
    <row r="43" spans="1:6">
      <c r="A43" s="2">
        <f>+A41+1</f>
        <v>19</v>
      </c>
      <c r="B43" s="16" t="s">
        <v>510</v>
      </c>
      <c r="C43" s="18" t="s">
        <v>511</v>
      </c>
      <c r="D43" s="38"/>
    </row>
    <row r="44" spans="1:6">
      <c r="A44" s="2"/>
      <c r="B44" s="16"/>
      <c r="C44" s="18"/>
      <c r="F44" s="7" t="s">
        <v>512</v>
      </c>
    </row>
    <row r="45" spans="1:6" ht="28.5">
      <c r="A45" s="2">
        <f>+A43+1</f>
        <v>20</v>
      </c>
      <c r="B45" s="16" t="s">
        <v>513</v>
      </c>
      <c r="C45" s="21" t="s">
        <v>514</v>
      </c>
      <c r="D45" s="38"/>
    </row>
    <row r="46" spans="1:6">
      <c r="A46" s="2"/>
      <c r="B46" s="16"/>
      <c r="C46" s="18"/>
    </row>
    <row r="47" spans="1:6" ht="42.75">
      <c r="A47" s="2">
        <f>+A45+1</f>
        <v>21</v>
      </c>
      <c r="B47" s="37" t="s">
        <v>515</v>
      </c>
      <c r="C47" s="21" t="s">
        <v>516</v>
      </c>
      <c r="D47" s="38"/>
    </row>
    <row r="48" spans="1:6">
      <c r="A48" s="2"/>
      <c r="B48" s="16"/>
      <c r="C48" s="18"/>
    </row>
    <row r="49" spans="1:4">
      <c r="A49" s="2">
        <f>+A47+1</f>
        <v>22</v>
      </c>
      <c r="B49" s="16" t="s">
        <v>517</v>
      </c>
      <c r="C49" s="18" t="s">
        <v>518</v>
      </c>
    </row>
    <row r="50" spans="1:4">
      <c r="A50" s="2"/>
      <c r="B50" s="16"/>
      <c r="C50" s="18"/>
    </row>
    <row r="51" spans="1:4">
      <c r="A51" s="2">
        <f>+A49+1</f>
        <v>23</v>
      </c>
      <c r="B51" s="16" t="s">
        <v>519</v>
      </c>
      <c r="C51" s="21" t="s">
        <v>520</v>
      </c>
    </row>
    <row r="52" spans="1:4">
      <c r="A52" s="2"/>
      <c r="B52" s="16"/>
      <c r="C52" s="18"/>
    </row>
    <row r="53" spans="1:4">
      <c r="A53" s="2">
        <f>+A51+1</f>
        <v>24</v>
      </c>
      <c r="B53" s="16" t="s">
        <v>521</v>
      </c>
      <c r="C53" s="21" t="s">
        <v>522</v>
      </c>
      <c r="D53" s="38"/>
    </row>
    <row r="54" spans="1:4">
      <c r="A54" s="2"/>
      <c r="B54" s="16"/>
      <c r="C54" s="18"/>
    </row>
    <row r="55" spans="1:4">
      <c r="A55" s="2">
        <f>+A53+1</f>
        <v>25</v>
      </c>
      <c r="B55" s="16" t="s">
        <v>523</v>
      </c>
      <c r="C55" s="18" t="s">
        <v>524</v>
      </c>
    </row>
    <row r="56" spans="1:4">
      <c r="A56" s="2"/>
      <c r="B56" s="16"/>
      <c r="C56" s="18"/>
    </row>
    <row r="57" spans="1:4">
      <c r="A57" s="2">
        <f>+A55+1</f>
        <v>26</v>
      </c>
      <c r="B57" s="16" t="s">
        <v>525</v>
      </c>
      <c r="C57" s="18" t="s">
        <v>526</v>
      </c>
    </row>
    <row r="58" spans="1:4">
      <c r="A58" s="2"/>
      <c r="B58" s="16"/>
      <c r="C58" s="18"/>
    </row>
    <row r="59" spans="1:4">
      <c r="A59" s="2">
        <f>+A57+1</f>
        <v>27</v>
      </c>
      <c r="B59" s="16" t="s">
        <v>527</v>
      </c>
      <c r="C59" s="18" t="s">
        <v>526</v>
      </c>
    </row>
    <row r="60" spans="1:4">
      <c r="A60" s="2"/>
      <c r="B60" s="16"/>
      <c r="C60" s="18"/>
    </row>
    <row r="61" spans="1:4">
      <c r="A61" s="2">
        <f>+A59+1</f>
        <v>28</v>
      </c>
      <c r="B61" s="16" t="s">
        <v>528</v>
      </c>
      <c r="C61" s="18" t="s">
        <v>529</v>
      </c>
      <c r="D61" s="38"/>
    </row>
    <row r="62" spans="1:4">
      <c r="A62" s="2"/>
      <c r="B62" s="16"/>
      <c r="C62" s="18"/>
    </row>
    <row r="63" spans="1:4" ht="28.5">
      <c r="A63" s="2">
        <f>+A61+1</f>
        <v>29</v>
      </c>
      <c r="B63" s="16" t="s">
        <v>530</v>
      </c>
      <c r="C63" s="21" t="s">
        <v>531</v>
      </c>
      <c r="D63" s="38"/>
    </row>
    <row r="64" spans="1:4">
      <c r="A64" s="2"/>
      <c r="B64" s="16"/>
      <c r="C64" s="21"/>
      <c r="D64" s="38"/>
    </row>
    <row r="65" spans="1:4">
      <c r="A65" s="2">
        <f>+A63+1</f>
        <v>30</v>
      </c>
      <c r="B65" s="16" t="s">
        <v>532</v>
      </c>
      <c r="C65" s="21" t="s">
        <v>533</v>
      </c>
      <c r="D65" s="38"/>
    </row>
    <row r="66" spans="1:4">
      <c r="A66" s="2"/>
      <c r="B66" s="16"/>
      <c r="C66" s="18"/>
    </row>
    <row r="67" spans="1:4" ht="28.5">
      <c r="A67" s="2">
        <f>+A65+1</f>
        <v>31</v>
      </c>
      <c r="B67" s="16" t="s">
        <v>534</v>
      </c>
      <c r="C67" s="21" t="s">
        <v>531</v>
      </c>
    </row>
    <row r="68" spans="1:4">
      <c r="A68" s="2"/>
      <c r="B68" s="16"/>
      <c r="C68" s="18"/>
    </row>
    <row r="69" spans="1:4">
      <c r="A69" s="2">
        <f>+A67+1</f>
        <v>32</v>
      </c>
      <c r="B69" s="16" t="s">
        <v>535</v>
      </c>
      <c r="C69" s="21" t="s">
        <v>536</v>
      </c>
    </row>
    <row r="70" spans="1:4">
      <c r="A70" s="2"/>
      <c r="B70" s="16"/>
      <c r="C70" s="18"/>
    </row>
    <row r="71" spans="1:4">
      <c r="A71" s="2">
        <f>+A69+1</f>
        <v>33</v>
      </c>
      <c r="B71" s="16" t="s">
        <v>537</v>
      </c>
      <c r="C71" s="21" t="s">
        <v>538</v>
      </c>
      <c r="D71" s="38"/>
    </row>
    <row r="72" spans="1:4">
      <c r="A72" s="2"/>
      <c r="B72" s="16"/>
      <c r="C72" s="18"/>
    </row>
    <row r="73" spans="1:4">
      <c r="A73" s="2">
        <f>+A71+1</f>
        <v>34</v>
      </c>
      <c r="B73" s="16" t="s">
        <v>539</v>
      </c>
      <c r="C73" s="21" t="s">
        <v>538</v>
      </c>
    </row>
    <row r="74" spans="1:4">
      <c r="A74" s="2"/>
      <c r="B74" s="16"/>
      <c r="C74" s="18"/>
    </row>
    <row r="75" spans="1:4">
      <c r="A75" s="2">
        <f>+A73+1</f>
        <v>35</v>
      </c>
      <c r="B75" s="16" t="s">
        <v>540</v>
      </c>
      <c r="C75" s="18" t="s">
        <v>541</v>
      </c>
    </row>
    <row r="76" spans="1:4">
      <c r="A76" s="2"/>
      <c r="B76" s="16"/>
      <c r="C76" s="18"/>
    </row>
    <row r="77" spans="1:4">
      <c r="A77" s="2">
        <f>+A75+1</f>
        <v>36</v>
      </c>
      <c r="B77" s="16" t="s">
        <v>542</v>
      </c>
      <c r="C77" s="18" t="s">
        <v>543</v>
      </c>
    </row>
    <row r="78" spans="1:4">
      <c r="A78" s="2"/>
      <c r="B78" s="16"/>
      <c r="C78" s="18"/>
    </row>
    <row r="79" spans="1:4">
      <c r="A79" s="2">
        <f>+A77+1</f>
        <v>37</v>
      </c>
      <c r="B79" s="16" t="s">
        <v>544</v>
      </c>
      <c r="C79" s="18" t="s">
        <v>545</v>
      </c>
    </row>
    <row r="80" spans="1:4">
      <c r="A80" s="2"/>
      <c r="B80" s="16"/>
      <c r="C80" s="18"/>
    </row>
    <row r="81" spans="1:3">
      <c r="A81" s="2">
        <f>+A79+1</f>
        <v>38</v>
      </c>
      <c r="B81" s="16" t="s">
        <v>546</v>
      </c>
      <c r="C81" s="18" t="s">
        <v>545</v>
      </c>
    </row>
    <row r="82" spans="1:3">
      <c r="A82" s="2"/>
      <c r="B82" s="16"/>
      <c r="C82" s="18"/>
    </row>
    <row r="83" spans="1:3">
      <c r="A83" s="2">
        <f>+A81+1</f>
        <v>39</v>
      </c>
      <c r="B83" s="16" t="s">
        <v>547</v>
      </c>
      <c r="C83" s="18" t="s">
        <v>548</v>
      </c>
    </row>
    <row r="84" spans="1:3">
      <c r="A84" s="2"/>
      <c r="B84" s="16"/>
      <c r="C84" s="18"/>
    </row>
    <row r="85" spans="1:3">
      <c r="A85" s="2">
        <f>+A83+1</f>
        <v>40</v>
      </c>
      <c r="B85" s="16" t="s">
        <v>549</v>
      </c>
      <c r="C85" s="18" t="s">
        <v>550</v>
      </c>
    </row>
    <row r="86" spans="1:3">
      <c r="A86" s="2"/>
      <c r="B86" s="16"/>
      <c r="C86" s="18"/>
    </row>
    <row r="87" spans="1:3">
      <c r="A87" s="2">
        <f>+A85+1</f>
        <v>41</v>
      </c>
      <c r="B87" s="16" t="s">
        <v>551</v>
      </c>
      <c r="C87" s="18" t="s">
        <v>552</v>
      </c>
    </row>
    <row r="88" spans="1:3">
      <c r="A88" s="2"/>
      <c r="B88" s="16"/>
      <c r="C88" s="18"/>
    </row>
    <row r="89" spans="1:3">
      <c r="A89" s="2">
        <f>+A87+1</f>
        <v>42</v>
      </c>
      <c r="B89" s="16" t="s">
        <v>553</v>
      </c>
      <c r="C89" s="18" t="s">
        <v>554</v>
      </c>
    </row>
    <row r="90" spans="1:3">
      <c r="A90" s="2"/>
      <c r="B90" s="16"/>
      <c r="C90" s="18"/>
    </row>
    <row r="91" spans="1:3">
      <c r="A91" s="2">
        <f>+A89+1</f>
        <v>43</v>
      </c>
      <c r="B91" s="37" t="s">
        <v>555</v>
      </c>
      <c r="C91" s="18" t="s">
        <v>556</v>
      </c>
    </row>
    <row r="92" spans="1:3">
      <c r="A92" s="2"/>
      <c r="B92" s="16"/>
      <c r="C92" s="18"/>
    </row>
    <row r="93" spans="1:3">
      <c r="A93" s="2">
        <f>+A91+1</f>
        <v>44</v>
      </c>
      <c r="B93" s="37" t="s">
        <v>557</v>
      </c>
      <c r="C93" s="18" t="s">
        <v>558</v>
      </c>
    </row>
    <row r="94" spans="1:3">
      <c r="A94" s="2"/>
      <c r="B94" s="16"/>
      <c r="C94" s="18"/>
    </row>
    <row r="95" spans="1:3">
      <c r="A95" s="2">
        <f>+A93+1</f>
        <v>45</v>
      </c>
      <c r="B95" s="37" t="s">
        <v>559</v>
      </c>
      <c r="C95" s="18" t="s">
        <v>560</v>
      </c>
    </row>
    <row r="96" spans="1:3">
      <c r="A96" s="2"/>
      <c r="B96" s="37"/>
      <c r="C96" s="18"/>
    </row>
    <row r="97" spans="1:4">
      <c r="A97" s="2">
        <f>+A93+1</f>
        <v>45</v>
      </c>
      <c r="B97" s="16" t="s">
        <v>561</v>
      </c>
      <c r="C97" s="18" t="s">
        <v>562</v>
      </c>
    </row>
    <row r="98" spans="1:4">
      <c r="A98" s="2"/>
      <c r="B98" s="16"/>
      <c r="C98" s="18"/>
    </row>
    <row r="99" spans="1:4">
      <c r="A99" s="2">
        <f>+A97+1</f>
        <v>46</v>
      </c>
      <c r="B99" s="16" t="s">
        <v>563</v>
      </c>
      <c r="C99" s="21" t="s">
        <v>564</v>
      </c>
      <c r="D99" s="38"/>
    </row>
    <row r="100" spans="1:4">
      <c r="A100" s="2"/>
      <c r="B100" s="16"/>
      <c r="C100" s="18"/>
    </row>
    <row r="101" spans="1:4">
      <c r="A101" s="2">
        <f>+A99+1</f>
        <v>47</v>
      </c>
      <c r="B101" s="16" t="s">
        <v>565</v>
      </c>
      <c r="C101" s="18" t="s">
        <v>566</v>
      </c>
    </row>
    <row r="102" spans="1:4">
      <c r="A102" s="2"/>
      <c r="B102" s="16"/>
      <c r="C102" s="18"/>
    </row>
    <row r="103" spans="1:4">
      <c r="A103" s="2">
        <f>+A101+1</f>
        <v>48</v>
      </c>
      <c r="B103" s="37" t="s">
        <v>567</v>
      </c>
      <c r="C103" s="18" t="s">
        <v>566</v>
      </c>
    </row>
    <row r="104" spans="1:4">
      <c r="A104" s="2"/>
      <c r="B104" s="16"/>
      <c r="C104" s="18"/>
    </row>
    <row r="105" spans="1:4">
      <c r="A105" s="2">
        <f>+A103+1</f>
        <v>49</v>
      </c>
      <c r="B105" s="37" t="s">
        <v>568</v>
      </c>
      <c r="C105" s="18" t="s">
        <v>569</v>
      </c>
    </row>
    <row r="106" spans="1:4">
      <c r="A106" s="2"/>
      <c r="B106" s="16"/>
      <c r="C106" s="18"/>
    </row>
    <row r="107" spans="1:4">
      <c r="A107" s="2">
        <f>+A105+1</f>
        <v>50</v>
      </c>
      <c r="B107" s="16" t="s">
        <v>570</v>
      </c>
      <c r="C107" s="21" t="s">
        <v>571</v>
      </c>
    </row>
    <row r="108" spans="1:4">
      <c r="A108" s="2"/>
      <c r="B108" s="16"/>
      <c r="C108" s="18"/>
    </row>
    <row r="109" spans="1:4">
      <c r="A109" s="2">
        <f>+A107+1</f>
        <v>51</v>
      </c>
      <c r="B109" s="16" t="s">
        <v>572</v>
      </c>
      <c r="C109" s="18" t="s">
        <v>573</v>
      </c>
    </row>
    <row r="110" spans="1:4">
      <c r="A110" s="2"/>
      <c r="B110" s="16"/>
      <c r="C110" s="18" t="s">
        <v>574</v>
      </c>
    </row>
    <row r="111" spans="1:4">
      <c r="A111" s="2">
        <f>+A109+1</f>
        <v>52</v>
      </c>
      <c r="B111" s="16" t="s">
        <v>575</v>
      </c>
      <c r="C111" s="18" t="s">
        <v>576</v>
      </c>
    </row>
    <row r="112" spans="1:4">
      <c r="A112" s="2"/>
      <c r="B112" s="16"/>
      <c r="C112" s="18"/>
    </row>
    <row r="113" spans="1:3">
      <c r="A113" s="2">
        <f>+A111+1</f>
        <v>53</v>
      </c>
      <c r="B113" s="16" t="s">
        <v>577</v>
      </c>
      <c r="C113" s="18" t="s">
        <v>578</v>
      </c>
    </row>
    <row r="114" spans="1:3">
      <c r="A114" s="2"/>
      <c r="B114" s="16"/>
      <c r="C114" s="18"/>
    </row>
    <row r="115" spans="1:3">
      <c r="A115" s="2">
        <f>+A113+1</f>
        <v>54</v>
      </c>
      <c r="B115" s="16" t="s">
        <v>579</v>
      </c>
      <c r="C115" s="18" t="s">
        <v>580</v>
      </c>
    </row>
    <row r="116" spans="1:3">
      <c r="A116" s="2"/>
      <c r="B116" s="16"/>
      <c r="C116" s="18"/>
    </row>
    <row r="117" spans="1:3">
      <c r="A117" s="2">
        <f>+A115+1</f>
        <v>55</v>
      </c>
      <c r="B117" s="16" t="s">
        <v>581</v>
      </c>
      <c r="C117" s="18" t="s">
        <v>582</v>
      </c>
    </row>
    <row r="118" spans="1:3">
      <c r="A118" s="16"/>
      <c r="B118" s="16"/>
      <c r="C118" s="18"/>
    </row>
    <row r="119" spans="1:3">
      <c r="A119" s="2">
        <f>+A117+1</f>
        <v>56</v>
      </c>
      <c r="B119" s="16" t="s">
        <v>583</v>
      </c>
      <c r="C119" s="18" t="s">
        <v>584</v>
      </c>
    </row>
    <row r="120" spans="1:3">
      <c r="A120" s="2"/>
      <c r="B120" s="16"/>
      <c r="C120" s="18"/>
    </row>
    <row r="121" spans="1:3">
      <c r="A121" s="2">
        <f>+A119+1</f>
        <v>57</v>
      </c>
      <c r="B121" s="16" t="s">
        <v>585</v>
      </c>
      <c r="C121" s="18" t="s">
        <v>586</v>
      </c>
    </row>
    <row r="122" spans="1:3">
      <c r="A122" s="2"/>
      <c r="B122" s="16"/>
      <c r="C122" s="18"/>
    </row>
    <row r="123" spans="1:3">
      <c r="A123" s="2">
        <f>+A121+1</f>
        <v>58</v>
      </c>
      <c r="B123" s="16" t="s">
        <v>587</v>
      </c>
      <c r="C123" s="18" t="s">
        <v>588</v>
      </c>
    </row>
    <row r="124" spans="1:3">
      <c r="A124" s="2"/>
      <c r="B124" s="16"/>
      <c r="C124" s="18"/>
    </row>
    <row r="125" spans="1:3">
      <c r="A125" s="2">
        <f>+A123+1</f>
        <v>59</v>
      </c>
      <c r="B125" s="16" t="s">
        <v>589</v>
      </c>
      <c r="C125" s="18" t="s">
        <v>590</v>
      </c>
    </row>
    <row r="126" spans="1:3">
      <c r="A126" s="2"/>
      <c r="B126" s="16"/>
      <c r="C126" s="18"/>
    </row>
    <row r="127" spans="1:3">
      <c r="A127" s="2">
        <f>+A125+1</f>
        <v>60</v>
      </c>
      <c r="B127" s="16" t="s">
        <v>591</v>
      </c>
      <c r="C127" s="18" t="s">
        <v>592</v>
      </c>
    </row>
    <row r="128" spans="1:3">
      <c r="A128" s="2"/>
      <c r="B128" s="16"/>
      <c r="C128" s="18"/>
    </row>
    <row r="129" spans="1:3">
      <c r="A129" s="2">
        <f>+A127+1</f>
        <v>61</v>
      </c>
      <c r="B129" s="16" t="s">
        <v>593</v>
      </c>
      <c r="C129" s="18" t="s">
        <v>594</v>
      </c>
    </row>
    <row r="130" spans="1:3">
      <c r="A130" s="2"/>
      <c r="B130" s="16"/>
      <c r="C130" s="18"/>
    </row>
    <row r="131" spans="1:3">
      <c r="A131" s="2">
        <f>+A129+1</f>
        <v>62</v>
      </c>
      <c r="B131" s="16" t="s">
        <v>595</v>
      </c>
      <c r="C131" s="18" t="s">
        <v>594</v>
      </c>
    </row>
    <row r="132" spans="1:3">
      <c r="A132" s="2"/>
      <c r="B132" s="16"/>
      <c r="C132" s="18"/>
    </row>
    <row r="133" spans="1:3">
      <c r="A133" s="2">
        <f>+A131+1</f>
        <v>63</v>
      </c>
      <c r="B133" s="16" t="s">
        <v>596</v>
      </c>
      <c r="C133" s="18" t="s">
        <v>597</v>
      </c>
    </row>
    <row r="134" spans="1:3">
      <c r="A134" s="2"/>
      <c r="B134" s="16"/>
      <c r="C134" s="16"/>
    </row>
    <row r="135" spans="1:3">
      <c r="A135" s="2">
        <f>+A133+1</f>
        <v>64</v>
      </c>
      <c r="B135" s="16" t="s">
        <v>598</v>
      </c>
      <c r="C135" s="16" t="s">
        <v>599</v>
      </c>
    </row>
    <row r="136" spans="1:3">
      <c r="A136" s="2"/>
      <c r="B136" s="16"/>
      <c r="C136" s="16"/>
    </row>
    <row r="137" spans="1:3">
      <c r="A137" s="2">
        <f>+A135+1</f>
        <v>65</v>
      </c>
      <c r="B137" s="16" t="s">
        <v>600</v>
      </c>
      <c r="C137" s="18" t="s">
        <v>601</v>
      </c>
    </row>
    <row r="138" spans="1:3">
      <c r="A138" s="2"/>
      <c r="B138" s="16"/>
      <c r="C138" s="18"/>
    </row>
    <row r="139" spans="1:3">
      <c r="A139" s="2">
        <f>+A137+1</f>
        <v>66</v>
      </c>
      <c r="B139" s="16" t="s">
        <v>602</v>
      </c>
      <c r="C139" s="18" t="s">
        <v>603</v>
      </c>
    </row>
    <row r="140" spans="1:3">
      <c r="A140" s="2"/>
      <c r="B140" s="16"/>
      <c r="C140" s="18"/>
    </row>
    <row r="141" spans="1:3">
      <c r="A141" s="2">
        <f>+A139+1</f>
        <v>67</v>
      </c>
      <c r="B141" s="16" t="s">
        <v>604</v>
      </c>
      <c r="C141" s="18" t="s">
        <v>605</v>
      </c>
    </row>
    <row r="142" spans="1:3">
      <c r="A142" s="2"/>
      <c r="B142" s="16"/>
      <c r="C142" s="18"/>
    </row>
    <row r="143" spans="1:3">
      <c r="A143" s="2">
        <f>+A141+1</f>
        <v>68</v>
      </c>
      <c r="B143" s="16" t="s">
        <v>606</v>
      </c>
      <c r="C143" s="18" t="s">
        <v>607</v>
      </c>
    </row>
    <row r="144" spans="1:3">
      <c r="A144" s="2"/>
      <c r="B144" s="16"/>
      <c r="C144" s="18"/>
    </row>
    <row r="145" spans="1:3">
      <c r="A145" s="2">
        <f>+A143+1</f>
        <v>69</v>
      </c>
      <c r="B145" s="16" t="s">
        <v>608</v>
      </c>
      <c r="C145" s="16" t="s">
        <v>609</v>
      </c>
    </row>
    <row r="146" spans="1:3">
      <c r="A146" s="2"/>
      <c r="B146" s="16"/>
      <c r="C146" s="16"/>
    </row>
    <row r="147" spans="1:3">
      <c r="A147" s="2">
        <f>+A145+1</f>
        <v>70</v>
      </c>
      <c r="B147" s="16" t="s">
        <v>610</v>
      </c>
      <c r="C147" s="16" t="s">
        <v>609</v>
      </c>
    </row>
    <row r="148" spans="1:3">
      <c r="A148" s="2"/>
      <c r="B148" s="16"/>
      <c r="C148" s="16"/>
    </row>
    <row r="149" spans="1:3">
      <c r="A149" s="2">
        <f>+A147+1</f>
        <v>71</v>
      </c>
      <c r="B149" s="16" t="s">
        <v>611</v>
      </c>
      <c r="C149" s="16" t="s">
        <v>612</v>
      </c>
    </row>
    <row r="150" spans="1:3">
      <c r="A150" s="2"/>
      <c r="B150" s="16"/>
      <c r="C150" s="16"/>
    </row>
    <row r="151" spans="1:3">
      <c r="A151" s="2">
        <f>+A149+1</f>
        <v>72</v>
      </c>
      <c r="B151" s="16" t="s">
        <v>613</v>
      </c>
      <c r="C151" s="16" t="s">
        <v>614</v>
      </c>
    </row>
    <row r="152" spans="1:3">
      <c r="A152" s="2"/>
      <c r="B152" s="16"/>
      <c r="C152" s="16"/>
    </row>
    <row r="153" spans="1:3">
      <c r="A153" s="2">
        <f>+A151+1</f>
        <v>73</v>
      </c>
      <c r="B153" s="18" t="s">
        <v>615</v>
      </c>
      <c r="C153" s="14" t="s">
        <v>616</v>
      </c>
    </row>
    <row r="154" spans="1:3">
      <c r="A154" s="2"/>
      <c r="B154" s="18"/>
      <c r="C154" s="14"/>
    </row>
    <row r="155" spans="1:3">
      <c r="A155" s="2">
        <f>+A153+1</f>
        <v>74</v>
      </c>
      <c r="B155" s="18" t="s">
        <v>617</v>
      </c>
      <c r="C155" s="18" t="s">
        <v>618</v>
      </c>
    </row>
    <row r="156" spans="1:3">
      <c r="A156" s="2"/>
      <c r="B156" s="18"/>
      <c r="C156" s="14"/>
    </row>
    <row r="157" spans="1:3">
      <c r="A157" s="2">
        <f>+A155+1</f>
        <v>75</v>
      </c>
      <c r="B157" s="28" t="s">
        <v>619</v>
      </c>
      <c r="C157" s="19" t="s">
        <v>620</v>
      </c>
    </row>
    <row r="158" spans="1:3">
      <c r="A158" s="2"/>
      <c r="B158" s="28"/>
      <c r="C158" s="19"/>
    </row>
    <row r="159" spans="1:3" ht="28.5">
      <c r="A159" s="2">
        <f>+A157+1</f>
        <v>76</v>
      </c>
      <c r="B159" s="28" t="s">
        <v>621</v>
      </c>
      <c r="C159" s="28" t="s">
        <v>622</v>
      </c>
    </row>
    <row r="160" spans="1:3">
      <c r="A160" s="2"/>
      <c r="B160" s="28"/>
      <c r="C160" s="28"/>
    </row>
    <row r="161" spans="1:3">
      <c r="A161" s="2">
        <f>+A159+1</f>
        <v>77</v>
      </c>
      <c r="B161" s="28" t="s">
        <v>623</v>
      </c>
      <c r="C161" s="19" t="s">
        <v>624</v>
      </c>
    </row>
    <row r="162" spans="1:3">
      <c r="A162" s="2"/>
      <c r="B162" s="28"/>
      <c r="C162" s="19"/>
    </row>
    <row r="163" spans="1:3" ht="28.5">
      <c r="A163" s="2">
        <f>+A161+1</f>
        <v>78</v>
      </c>
      <c r="B163" s="28" t="s">
        <v>625</v>
      </c>
      <c r="C163" s="28" t="s">
        <v>626</v>
      </c>
    </row>
    <row r="164" spans="1:3">
      <c r="A164" s="2"/>
      <c r="B164" s="28"/>
      <c r="C164" s="28"/>
    </row>
    <row r="165" spans="1:3" ht="28.5">
      <c r="A165" s="2">
        <f>+A163+1</f>
        <v>79</v>
      </c>
      <c r="B165" s="28" t="s">
        <v>627</v>
      </c>
      <c r="C165" s="28" t="s">
        <v>628</v>
      </c>
    </row>
    <row r="166" spans="1:3">
      <c r="A166" s="2"/>
      <c r="B166" s="28"/>
      <c r="C166" s="28"/>
    </row>
    <row r="167" spans="1:3" ht="48.75" customHeight="1">
      <c r="A167" s="2" t="s">
        <v>629</v>
      </c>
      <c r="B167" s="264" t="s">
        <v>630</v>
      </c>
      <c r="C167" s="264"/>
    </row>
  </sheetData>
  <mergeCells count="1">
    <mergeCell ref="B167:C167"/>
  </mergeCells>
  <pageMargins left="0.70866141732283505" right="0.70866141732283505" top="0.74803149606299202" bottom="0.74803149606299202" header="0.31496062992126" footer="0.31496062992126"/>
  <pageSetup paperSize="9" scale="78" orientation="portrait"/>
  <headerFooter>
    <oddHeader>&amp;LInternational CIP Lounge T3&amp;RApproved Material Make List</oddHeader>
    <oddFooter>&amp;C&amp;P&amp;R&amp;G</oddFoot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43B4A6F7A1294F99A3ADE32F27F465" ma:contentTypeVersion="17" ma:contentTypeDescription="Create a new document." ma:contentTypeScope="" ma:versionID="7f63d705a4b50574954efea9bbf2165c">
  <xsd:schema xmlns:xsd="http://www.w3.org/2001/XMLSchema" xmlns:xs="http://www.w3.org/2001/XMLSchema" xmlns:p="http://schemas.microsoft.com/office/2006/metadata/properties" xmlns:ns2="5ea10f32-7212-4a2a-a9d9-04644cc410d1" xmlns:ns3="48cdc694-09d7-4716-91bc-4c555be874ad" targetNamespace="http://schemas.microsoft.com/office/2006/metadata/properties" ma:root="true" ma:fieldsID="a71c29d988917bceba0cb16344107311" ns2:_="" ns3:_="">
    <xsd:import namespace="5ea10f32-7212-4a2a-a9d9-04644cc410d1"/>
    <xsd:import namespace="48cdc694-09d7-4716-91bc-4c555be874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a10f32-7212-4a2a-a9d9-04644cc410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deb4d11-de61-46d9-b628-b4b210ee8d43}" ma:internalName="TaxCatchAll" ma:showField="CatchAllData" ma:web="5ea10f32-7212-4a2a-a9d9-04644cc410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8cdc694-09d7-4716-91bc-4c555be874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b514443-b7a3-4086-9c59-89a49c0c91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7C2FE1-0AB6-4274-B7BE-EB016EB96424}">
  <ds:schemaRefs/>
</ds:datastoreItem>
</file>

<file path=customXml/itemProps2.xml><?xml version="1.0" encoding="utf-8"?>
<ds:datastoreItem xmlns:ds="http://schemas.openxmlformats.org/officeDocument/2006/customXml" ds:itemID="{5B65F3FB-0B5E-4BC8-B65B-57B7A684CE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Page </vt:lpstr>
      <vt:lpstr>Abstract-C&amp;I</vt:lpstr>
      <vt:lpstr>Take off_C&amp;I_Toilet &amp; Kitchen</vt:lpstr>
      <vt:lpstr>Take off_C&amp;I_Lounge</vt:lpstr>
      <vt:lpstr>LOM-C&amp;I</vt:lpstr>
      <vt:lpstr>'Abstract-C&amp;I'!Print_Area</vt:lpstr>
      <vt:lpstr>'LOM-C&amp;I'!Print_Area</vt:lpstr>
      <vt:lpstr>'Take off_C&amp;I_Lounge'!Print_Area</vt:lpstr>
      <vt:lpstr>'Take off_C&amp;I_Toilet &amp; Kitchen'!Print_Area</vt:lpstr>
      <vt:lpstr>'Abstract-C&amp;I'!Print_Titles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Vajid</dc:creator>
  <cp:lastModifiedBy>Trupti Dalvi</cp:lastModifiedBy>
  <cp:lastPrinted>2023-12-25T08:43:00Z</cp:lastPrinted>
  <dcterms:created xsi:type="dcterms:W3CDTF">1996-10-14T23:33:00Z</dcterms:created>
  <dcterms:modified xsi:type="dcterms:W3CDTF">2024-03-02T08:15:58Z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E2E989A75C134D9FA101F79329435805_13</vt:lpwstr>
  </property>
  <property fmtid="{D5CDD505-2E9C-101B-9397-08002B2CF9AE}" pid="3" name="KSOProductBuildVer">
    <vt:lpwstr>1033-12.2.0.13412</vt:lpwstr>
  </property>
</Properties>
</file>