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Irish House - D-15 &amp; 15A DOM\variation\"/>
    </mc:Choice>
  </mc:AlternateContent>
  <bookViews>
    <workbookView xWindow="-120" yWindow="-120" windowWidth="20730" windowHeight="11040" firstSheet="1" activeTab="1"/>
  </bookViews>
  <sheets>
    <sheet name="NFA-SO" sheetId="4" state="hidden" r:id="rId1"/>
    <sheet name="Variation Statement " sheetId="6" r:id="rId2"/>
    <sheet name="MB " sheetId="8" r:id="rId3"/>
    <sheet name="Rate analysis" sheetId="9" r:id="rId4"/>
  </sheets>
  <definedNames>
    <definedName name="_xlnm._FilterDatabase" localSheetId="0" hidden="1">'NFA-SO'!$A$2:$J$74</definedName>
    <definedName name="_xlnm._FilterDatabase" localSheetId="1" hidden="1">'Variation Statement '!$A$7:$WVZ$26</definedName>
    <definedName name="_xlnm.Print_Area" localSheetId="0">'NFA-SO'!$A$2:$J$92</definedName>
    <definedName name="_xlnm.Print_Area" localSheetId="1">'Variation Statement '!$A$5:$O$26</definedName>
    <definedName name="_xlnm.Print_Titles" localSheetId="0">'NFA-SO'!$1:$8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6" l="1"/>
  <c r="H22" i="6"/>
  <c r="I21" i="6"/>
  <c r="H21" i="6"/>
  <c r="I20" i="6"/>
  <c r="H20" i="6"/>
  <c r="I19" i="6"/>
  <c r="H19" i="6"/>
  <c r="I18" i="6"/>
  <c r="H18" i="6"/>
  <c r="I17" i="6"/>
  <c r="H17" i="6"/>
  <c r="I16" i="6"/>
  <c r="H16" i="6"/>
  <c r="I15" i="6"/>
  <c r="H15" i="6"/>
  <c r="I14" i="6"/>
  <c r="H14" i="6"/>
  <c r="I13" i="6"/>
  <c r="H13" i="6"/>
  <c r="I12" i="6"/>
  <c r="H12" i="6"/>
  <c r="I11" i="6"/>
  <c r="H11" i="6"/>
  <c r="I10" i="6"/>
  <c r="H10" i="6"/>
  <c r="M22" i="6"/>
  <c r="J22" i="6" s="1"/>
  <c r="M21" i="6"/>
  <c r="J21" i="6" s="1"/>
  <c r="M20" i="6"/>
  <c r="J20" i="6" s="1"/>
  <c r="M19" i="6"/>
  <c r="J19" i="6" s="1"/>
  <c r="M18" i="6"/>
  <c r="J18" i="6" s="1"/>
  <c r="M17" i="6"/>
  <c r="J17" i="6" s="1"/>
  <c r="M16" i="6"/>
  <c r="J16" i="6" s="1"/>
  <c r="M15" i="6"/>
  <c r="J15" i="6" s="1"/>
  <c r="M14" i="6"/>
  <c r="J14" i="6" s="1"/>
  <c r="M13" i="6"/>
  <c r="J13" i="6" s="1"/>
  <c r="M12" i="6"/>
  <c r="J12" i="6" s="1"/>
  <c r="M11" i="6"/>
  <c r="J11" i="6" s="1"/>
  <c r="M10" i="6"/>
  <c r="J10" i="6" s="1"/>
  <c r="G24" i="6"/>
  <c r="M24" i="6" l="1"/>
  <c r="J24" i="6"/>
  <c r="F31" i="6" l="1"/>
  <c r="D31" i="6"/>
  <c r="E31" i="6" s="1"/>
  <c r="I29" i="6" l="1"/>
  <c r="F35" i="9" l="1"/>
  <c r="E136" i="9"/>
  <c r="H63" i="8" l="1"/>
  <c r="H62" i="8"/>
  <c r="H61" i="8"/>
  <c r="H60" i="8"/>
  <c r="H59" i="8"/>
  <c r="H58" i="8"/>
  <c r="H57" i="8"/>
  <c r="H56" i="8"/>
  <c r="H55" i="8"/>
  <c r="H54" i="8"/>
  <c r="H53" i="8"/>
  <c r="H52" i="8"/>
  <c r="H51" i="8"/>
  <c r="H50" i="8"/>
  <c r="H49" i="8"/>
  <c r="H48" i="8"/>
  <c r="H47" i="8"/>
  <c r="H46" i="8"/>
  <c r="H45" i="8"/>
  <c r="H44" i="8"/>
  <c r="H43" i="8"/>
  <c r="H42" i="8"/>
  <c r="H41" i="8"/>
  <c r="H40" i="8"/>
  <c r="H39" i="8"/>
  <c r="H75" i="8"/>
  <c r="H76" i="8" s="1"/>
  <c r="H66" i="8" l="1"/>
  <c r="H67" i="8" s="1"/>
  <c r="F119" i="9" l="1"/>
  <c r="H79" i="8" l="1"/>
  <c r="H81" i="8" s="1"/>
  <c r="H82" i="8" s="1"/>
  <c r="H86" i="8" l="1"/>
  <c r="H85" i="8"/>
  <c r="F136" i="9"/>
  <c r="F133" i="9"/>
  <c r="F5" i="9"/>
  <c r="F4" i="9"/>
  <c r="E117" i="9"/>
  <c r="F117" i="9" s="1"/>
  <c r="E114" i="9"/>
  <c r="D114" i="9"/>
  <c r="F113" i="9"/>
  <c r="E98" i="9"/>
  <c r="F98" i="9" s="1"/>
  <c r="F96" i="9"/>
  <c r="F95" i="9"/>
  <c r="E94" i="9"/>
  <c r="D94" i="9"/>
  <c r="F93" i="9"/>
  <c r="E78" i="9"/>
  <c r="F78" i="9" s="1"/>
  <c r="D76" i="9"/>
  <c r="F75" i="9"/>
  <c r="D72" i="9"/>
  <c r="E71" i="9"/>
  <c r="F71" i="9" s="1"/>
  <c r="F70" i="9"/>
  <c r="F55" i="9"/>
  <c r="F54" i="9"/>
  <c r="F53" i="9"/>
  <c r="F41" i="9"/>
  <c r="F39" i="9"/>
  <c r="F34" i="9"/>
  <c r="F33" i="9"/>
  <c r="F32" i="9"/>
  <c r="E19" i="9"/>
  <c r="F19" i="9" s="1"/>
  <c r="D16" i="9"/>
  <c r="F15" i="9"/>
  <c r="E14" i="9"/>
  <c r="D14" i="9"/>
  <c r="F13" i="9"/>
  <c r="H33" i="8"/>
  <c r="H32" i="8"/>
  <c r="H31" i="8"/>
  <c r="G25" i="8"/>
  <c r="E25" i="8"/>
  <c r="G24" i="8"/>
  <c r="E24" i="8"/>
  <c r="H18" i="8"/>
  <c r="H17" i="8"/>
  <c r="H16" i="8"/>
  <c r="H15" i="8"/>
  <c r="H14" i="8"/>
  <c r="H13" i="8"/>
  <c r="H12" i="8"/>
  <c r="H6" i="8"/>
  <c r="H5" i="8"/>
  <c r="F14" i="9" l="1"/>
  <c r="E72" i="9"/>
  <c r="F114" i="9"/>
  <c r="F138" i="9"/>
  <c r="F140" i="9" s="1"/>
  <c r="F73" i="9"/>
  <c r="F80" i="9" s="1"/>
  <c r="F82" i="9" s="1"/>
  <c r="F59" i="9"/>
  <c r="F61" i="9" s="1"/>
  <c r="F7" i="9"/>
  <c r="F8" i="9" s="1"/>
  <c r="H25" i="8"/>
  <c r="H8" i="8"/>
  <c r="H9" i="8" s="1"/>
  <c r="H20" i="8"/>
  <c r="H21" i="8" s="1"/>
  <c r="H24" i="8"/>
  <c r="H35" i="8"/>
  <c r="H36" i="8" s="1"/>
  <c r="H88" i="8"/>
  <c r="H89" i="8" s="1"/>
  <c r="F21" i="9"/>
  <c r="F23" i="9" s="1"/>
  <c r="F101" i="9"/>
  <c r="F103" i="9" s="1"/>
  <c r="F43" i="9" l="1"/>
  <c r="F45" i="9" s="1"/>
  <c r="F46" i="9" s="1"/>
  <c r="H26" i="8"/>
  <c r="H27" i="8" s="1"/>
  <c r="F104" i="9"/>
  <c r="F106" i="9" s="1"/>
  <c r="F107" i="9" s="1"/>
  <c r="F108" i="9" s="1"/>
  <c r="F83" i="9"/>
  <c r="F24" i="9"/>
  <c r="F63" i="9"/>
  <c r="F64" i="9" s="1"/>
  <c r="F141" i="9"/>
  <c r="F143" i="9" s="1"/>
  <c r="F144" i="9" s="1"/>
  <c r="F48" i="9" l="1"/>
  <c r="F49" i="9" s="1"/>
  <c r="F85" i="9"/>
  <c r="F86" i="9" s="1"/>
  <c r="F87" i="9" s="1"/>
  <c r="F26" i="9"/>
  <c r="F27" i="9" s="1"/>
  <c r="F28" i="9" s="1"/>
  <c r="F121" i="9"/>
  <c r="F123" i="9" s="1"/>
  <c r="F124" i="9" l="1"/>
  <c r="K25" i="6"/>
  <c r="F126" i="9" l="1"/>
  <c r="F127" i="9" s="1"/>
  <c r="N14" i="6"/>
  <c r="N10" i="6"/>
  <c r="N25" i="6"/>
  <c r="N16" i="6"/>
  <c r="N11" i="6"/>
  <c r="N13" i="6"/>
  <c r="N12" i="6"/>
  <c r="H45" i="4" l="1"/>
  <c r="N15" i="6" l="1"/>
  <c r="J47" i="4"/>
  <c r="J48" i="4" l="1"/>
  <c r="H47" i="4"/>
  <c r="H48" i="4" s="1"/>
</calcChain>
</file>

<file path=xl/sharedStrings.xml><?xml version="1.0" encoding="utf-8"?>
<sst xmlns="http://schemas.openxmlformats.org/spreadsheetml/2006/main" count="557" uniqueCount="325">
  <si>
    <t>Note for Approval</t>
  </si>
  <si>
    <t>A.</t>
  </si>
  <si>
    <t>B.</t>
  </si>
  <si>
    <t>Parties to Whom Enquiry Issued.</t>
  </si>
  <si>
    <t xml:space="preserve">1. Basis and justification for the recommendation: </t>
  </si>
  <si>
    <t xml:space="preserve">Lowest offer </t>
  </si>
  <si>
    <t xml:space="preserve"> -</t>
  </si>
  <si>
    <t>Yes</t>
  </si>
  <si>
    <t xml:space="preserve">Repeat order </t>
  </si>
  <si>
    <t xml:space="preserve">Based on the internal cost estimate </t>
  </si>
  <si>
    <t>Others (specify in details) - (in case of other than lowest, indicate the financial impact)</t>
  </si>
  <si>
    <t>2. Supporting enclosures (please specify):</t>
  </si>
  <si>
    <t>-</t>
  </si>
  <si>
    <t>D.</t>
  </si>
  <si>
    <t>If no, has the prequalification been carried out satisfactorily:</t>
  </si>
  <si>
    <t>No</t>
  </si>
  <si>
    <t>Any other details:</t>
  </si>
  <si>
    <t>E.</t>
  </si>
  <si>
    <t>Basic Order Value:</t>
  </si>
  <si>
    <t>Price Basis :</t>
  </si>
  <si>
    <t>Provision for Quantity Variation:</t>
  </si>
  <si>
    <t>F.</t>
  </si>
  <si>
    <t>Other Major Terms &amp; Conditions</t>
  </si>
  <si>
    <t>Schedule of Completion:</t>
  </si>
  <si>
    <t>Payment Terms:</t>
  </si>
  <si>
    <t>Mobilization Advance:</t>
  </si>
  <si>
    <t>R/A Bills:</t>
  </si>
  <si>
    <t>Securities applicable and their validity:</t>
  </si>
  <si>
    <t>Advance BG:</t>
  </si>
  <si>
    <t>Contract Performance BG:</t>
  </si>
  <si>
    <t>Retention Money:</t>
  </si>
  <si>
    <t>Any other guarantees:</t>
  </si>
  <si>
    <t>Insurance:</t>
  </si>
  <si>
    <t>CAR Policy</t>
  </si>
  <si>
    <t>Third party insurance</t>
  </si>
  <si>
    <t>Workmen compensation</t>
  </si>
  <si>
    <t>Contractor’s P&amp;M</t>
  </si>
  <si>
    <t>Professional Indemnity</t>
  </si>
  <si>
    <t>Any other</t>
  </si>
  <si>
    <t xml:space="preserve">Liquidated damages </t>
  </si>
  <si>
    <t>Defect Liability Period</t>
  </si>
  <si>
    <t>Any other significant terms and conditions:</t>
  </si>
  <si>
    <t>Mention and justify significant deviations, if any:</t>
  </si>
  <si>
    <t>G.</t>
  </si>
  <si>
    <t>I.</t>
  </si>
  <si>
    <t>Post Approval Notes</t>
  </si>
  <si>
    <t>1. Service Order No. _________________________ dated ____________.</t>
  </si>
  <si>
    <t xml:space="preserve">2. Unconditional acceptance of Service Order received on ______________. </t>
  </si>
  <si>
    <t xml:space="preserve">Date: </t>
  </si>
  <si>
    <t xml:space="preserve">Project Name &amp; Location: </t>
  </si>
  <si>
    <t>3.</t>
  </si>
  <si>
    <t>Date of Last release</t>
  </si>
  <si>
    <t>4.</t>
  </si>
  <si>
    <t>5.</t>
  </si>
  <si>
    <t>Justify delay, if any</t>
  </si>
  <si>
    <t>6.</t>
  </si>
  <si>
    <t>7.</t>
  </si>
  <si>
    <t>Explain &amp; justify if any delays are likely</t>
  </si>
  <si>
    <t>8.</t>
  </si>
  <si>
    <t>Any other significant information about PR</t>
  </si>
  <si>
    <t>1.</t>
  </si>
  <si>
    <t>2.</t>
  </si>
  <si>
    <t>a.</t>
  </si>
  <si>
    <t>b.</t>
  </si>
  <si>
    <t>c.</t>
  </si>
  <si>
    <t>d.</t>
  </si>
  <si>
    <t>e.</t>
  </si>
  <si>
    <t>f.</t>
  </si>
  <si>
    <t>Last Order Price details</t>
  </si>
  <si>
    <t>Whether eligible for SEZ benefit.</t>
  </si>
  <si>
    <t>If yes then LOP No.</t>
  </si>
  <si>
    <t xml:space="preserve">Project WBS  </t>
  </si>
  <si>
    <t>Name of Project Manager</t>
  </si>
  <si>
    <t xml:space="preserve">SO Requisition no. &amp; date </t>
  </si>
  <si>
    <t>Target date for placement of SO</t>
  </si>
  <si>
    <t xml:space="preserve">Prices as per pervious SO </t>
  </si>
  <si>
    <t xml:space="preserve">Quotations of the parties </t>
  </si>
  <si>
    <t>Was it an Emergency PR?</t>
  </si>
  <si>
    <t>3. Emergency PR</t>
  </si>
  <si>
    <t xml:space="preserve">b.  </t>
  </si>
  <si>
    <t>If Yes, Was there any implication (Incase of implication specify amount and provide justification in the General Remarks).</t>
  </si>
  <si>
    <t>Based on SO approved SOR</t>
  </si>
  <si>
    <t>Schedule of Approximate Quantities and Unit Rates</t>
  </si>
  <si>
    <t>General Remarks</t>
  </si>
  <si>
    <t>J.</t>
  </si>
  <si>
    <t>K.</t>
  </si>
  <si>
    <t>SEZ Benefit</t>
  </si>
  <si>
    <t>Requisition</t>
  </si>
  <si>
    <t>Bidding</t>
  </si>
  <si>
    <t>Basis &amp; Justification</t>
  </si>
  <si>
    <t>Price</t>
  </si>
  <si>
    <t>Approvers’ Notes, if any</t>
  </si>
  <si>
    <t>Ref. No.</t>
  </si>
  <si>
    <t>Comparatives statement of quoted &amp; revised prices and internal estimates</t>
  </si>
  <si>
    <t xml:space="preserve">Recommended Price Rs. </t>
  </si>
  <si>
    <t xml:space="preserve">Part A : </t>
  </si>
  <si>
    <t xml:space="preserve">  -</t>
  </si>
  <si>
    <t>No.</t>
  </si>
  <si>
    <t>Target date for Mobilization of Consultant</t>
  </si>
  <si>
    <t>Consultant</t>
  </si>
  <si>
    <t>Whether the Consultant is pre-qualified:</t>
  </si>
  <si>
    <t>Consultant ’s name (and place)</t>
  </si>
  <si>
    <t>Consultant’s PF Registration No.</t>
  </si>
  <si>
    <t>GST :  18 %</t>
  </si>
  <si>
    <t>SO Commencement Date.</t>
  </si>
  <si>
    <t>SO Completion Date.</t>
  </si>
  <si>
    <t>Nil</t>
  </si>
  <si>
    <t xml:space="preserve">Total Implication including Basic Order value, travel expenses , GST :  </t>
  </si>
  <si>
    <t>NA</t>
  </si>
  <si>
    <t>Work/Package</t>
  </si>
  <si>
    <t>Position</t>
  </si>
  <si>
    <t>Firm Price till completion of services</t>
  </si>
  <si>
    <t>L1</t>
  </si>
  <si>
    <t>RFP issued on</t>
  </si>
  <si>
    <t xml:space="preserve">Proposals received on </t>
  </si>
  <si>
    <t>to be appointed</t>
  </si>
  <si>
    <t>Provision for travel expenses</t>
  </si>
  <si>
    <t>Budget</t>
  </si>
  <si>
    <t>Adani Airport Holdings Ltd</t>
  </si>
  <si>
    <t>Approved by</t>
  </si>
  <si>
    <t>Avadhesh Kr Singh</t>
  </si>
  <si>
    <t>Parag Thakurdesai</t>
  </si>
  <si>
    <t>Vishal Mirchandani</t>
  </si>
  <si>
    <t>Dr. Malay Mahadevia</t>
  </si>
  <si>
    <t>L2</t>
  </si>
  <si>
    <t>1.Max. 2 bills can be raised , one on completion of field work and other at completion and submission of final report. 
2. Billing on item rate basis for actual work done. Quantities mentioned in the Price Schedule are tentative and may vary to any extent.
3. Payment shall be made within 30 days from submission of bill</t>
  </si>
  <si>
    <t>One percent (1%) of the SO Price (along with applicable GST), for each completed week of delay or part thereof, subject to a maximum of Five percent (5 %) of the SO Price.</t>
  </si>
  <si>
    <t>From the date of the Service Order or Notice to proceed whichever is later</t>
  </si>
  <si>
    <t>Staff of their company and of sub consultants engaged are fully covered under the insurance policy including COVID-19 epidemic</t>
  </si>
  <si>
    <t>Manish Mulchandani</t>
  </si>
  <si>
    <t>R1 offer (Rs. Lakhs)</t>
  </si>
  <si>
    <t>R0 offer
(Rs. Lakhs)</t>
  </si>
  <si>
    <t>L3</t>
  </si>
  <si>
    <t>C.</t>
  </si>
  <si>
    <t>Proposal Details</t>
  </si>
  <si>
    <t>L4</t>
  </si>
  <si>
    <r>
      <rPr>
        <b/>
        <sz val="11"/>
        <rFont val="Adani Regular"/>
      </rPr>
      <t>30</t>
    </r>
    <r>
      <rPr>
        <sz val="11"/>
        <rFont val="Adani Regular"/>
      </rPr>
      <t xml:space="preserve"> days from effective date</t>
    </r>
  </si>
  <si>
    <t>Head- Contracts &amp; Procurement 
(CSD)</t>
  </si>
  <si>
    <t>CEO (CSD)</t>
  </si>
  <si>
    <t>CEO (AAHL)</t>
  </si>
  <si>
    <t>a) Employer shall retain the right to close the assignment at any stage, as per the needs of the overall development Program. In such an event the breakup of Fees as agreed in Price Schedule shall form the basis for finalization of payment of consultancy fees, after successful completion of the work for respective stage.
b) Consultant shall arrange water and electricity for the use in its work/services at its own cost.
c) Safety and security of the equipment and personnel of the Consultant deployed at the site shall be its own responsibility. The Consultant shall indemnify the Employer of all the related liabilities.</t>
  </si>
  <si>
    <t>Proposed by</t>
  </si>
  <si>
    <t>Recommended by</t>
  </si>
  <si>
    <t>Verified by</t>
  </si>
  <si>
    <t>Dushyant Kumar</t>
  </si>
  <si>
    <t>AGM- Contracts &amp; Procurement 
(CSD)</t>
  </si>
  <si>
    <t>GM- Finance Controller 
(CSD)</t>
  </si>
  <si>
    <t>Manager - Contracts &amp; Procurement 
(CSD)</t>
  </si>
  <si>
    <t>Plant Code</t>
  </si>
  <si>
    <t>Lokpriya Gopinath Bordoloi International Airport, Guwahati</t>
  </si>
  <si>
    <t>GAU/Soil Inv. Consultant</t>
  </si>
  <si>
    <t>Appointment of Consultant for Soil Investigation Work for CSD land parcels (Land Areas: 18.53 Acre)</t>
  </si>
  <si>
    <t>Geotest Engineers</t>
  </si>
  <si>
    <t>Gaveshana Geosciences</t>
  </si>
  <si>
    <t>SS Solution</t>
  </si>
  <si>
    <t>Bose Engineers</t>
  </si>
  <si>
    <t>M/s. Geotest Engineers Pvt. Ltd</t>
  </si>
  <si>
    <t>1. Scope of Works &amp; Plot Layout document was received from Design team consisting of BOQ</t>
  </si>
  <si>
    <t>112A</t>
  </si>
  <si>
    <t xml:space="preserve">For Amendment of Service Order </t>
  </si>
  <si>
    <t>D-2026-01-P1-AL-CM-PC-SY-</t>
  </si>
  <si>
    <t xml:space="preserve">Variation </t>
  </si>
  <si>
    <t xml:space="preserve">VARIATION STATEMENT </t>
  </si>
  <si>
    <t>SR NO</t>
  </si>
  <si>
    <t xml:space="preserve">SERVICE NO </t>
  </si>
  <si>
    <t xml:space="preserve">ITEM DESCRIPTION </t>
  </si>
  <si>
    <t>UNIT</t>
  </si>
  <si>
    <t>Remarks</t>
  </si>
  <si>
    <t>QTY</t>
  </si>
  <si>
    <t>AMOUNT</t>
  </si>
  <si>
    <t>TOTAL AMOUNT</t>
  </si>
  <si>
    <t>% Variation</t>
  </si>
  <si>
    <t>Previous BOQ</t>
  </si>
  <si>
    <t>Revised BOQ</t>
  </si>
  <si>
    <t>Project:</t>
  </si>
  <si>
    <t>Previous SO No.:</t>
  </si>
  <si>
    <t>Package Details:</t>
  </si>
  <si>
    <t>Document Date:</t>
  </si>
  <si>
    <t>Providing &amp; fixing paneling made of 50x50mm MS framework @ 600mm c/c bothways  fixed to the floor and soffit of slab/beam with MS cleats bolted as required, followed with 12mm thk. Bison board as base to receive tile cladding and different finishes over it as per design &amp; details given in drawing/Architect instruction. Rate is inclusive of all necessary hardware &amp; fixtures.</t>
  </si>
  <si>
    <r>
      <rPr>
        <sz val="11"/>
        <rFont val="Cambria"/>
        <family val="1"/>
        <scheme val="major"/>
      </rPr>
      <t>Providing and laying cast  in situ</t>
    </r>
    <r>
      <rPr>
        <b/>
        <sz val="11"/>
        <color theme="1"/>
        <rFont val="Calibri"/>
        <family val="2"/>
        <scheme val="minor"/>
      </rPr>
      <t xml:space="preserve"> RCC in Vertical Jamb and Horizontal Bands</t>
    </r>
    <r>
      <rPr>
        <sz val="11"/>
        <color rgb="FF000000"/>
        <rFont val="Calibri"/>
        <family val="2"/>
        <scheme val="minor"/>
      </rPr>
      <t xml:space="preserve">  Grade equivalent to design mix M-25 including  curing  complete to achieve smooth finish, size 150mm/250mm having required length as per site requirement.</t>
    </r>
    <r>
      <rPr>
        <b/>
        <sz val="11"/>
        <color rgb="FF000000"/>
        <rFont val="Calibri"/>
        <family val="2"/>
        <scheme val="minor"/>
      </rPr>
      <t xml:space="preserve">(Ultratech) </t>
    </r>
    <r>
      <rPr>
        <sz val="11"/>
        <color rgb="FF000000"/>
        <rFont val="Calibri"/>
        <family val="2"/>
        <scheme val="minor"/>
      </rPr>
      <t>.Steel, shuttering  and deshuttering will be include item</t>
    </r>
  </si>
  <si>
    <t>Exiting Ply Panelling Dismental with ms frame</t>
  </si>
  <si>
    <r>
      <t xml:space="preserve">Providing ,Laying &amp; fixing of </t>
    </r>
    <r>
      <rPr>
        <b/>
        <sz val="11"/>
        <rFont val="Arial"/>
        <family val="2"/>
      </rPr>
      <t>Bricks</t>
    </r>
    <r>
      <rPr>
        <sz val="11"/>
        <rFont val="Arial"/>
        <family val="2"/>
      </rPr>
      <t xml:space="preserve"> </t>
    </r>
    <r>
      <rPr>
        <b/>
        <sz val="11"/>
        <rFont val="Arial"/>
        <family val="2"/>
      </rPr>
      <t>Tile Dado/Cladding</t>
    </r>
    <r>
      <rPr>
        <sz val="11"/>
        <rFont val="Arial"/>
        <family val="2"/>
      </rPr>
      <t xml:space="preserve"> of specified size as per drawings, shade and pattern to true level, alignment  on wall laid over Bison board panelling and fixed with</t>
    </r>
    <r>
      <rPr>
        <b/>
        <u/>
        <sz val="11"/>
        <rFont val="Arial"/>
        <family val="2"/>
      </rPr>
      <t xml:space="preserve"> kerakoll chemical OR</t>
    </r>
    <r>
      <rPr>
        <sz val="11"/>
        <rFont val="Arial"/>
        <family val="2"/>
      </rPr>
      <t xml:space="preserve"> </t>
    </r>
    <r>
      <rPr>
        <b/>
        <sz val="11"/>
        <rFont val="Arial"/>
        <family val="2"/>
      </rPr>
      <t xml:space="preserve">LATICRETE'S  </t>
    </r>
    <r>
      <rPr>
        <sz val="11"/>
        <rFont val="Arial"/>
        <family val="2"/>
      </rPr>
      <t>adhesive (as per manufacturer’s specification)or equivalent, inclusive of cleaning  of site ,  curing  of surface , wetting  of tiles, cutting  of edges, cutting holes for CP Fittings &amp; Electrical points , fixing true to proper line , level, and slope as  per approved design including making groove . The  joints to  be  cleaned  filled and flushed with white cement using pigment  to  match the shade of tiles as  required as  per instructions and to  the complete satisfaction  of the Project Manager. Bison board panelling shall be paid in separate item. Base rate of Bricks Tiles 150\ Sft.</t>
    </r>
  </si>
  <si>
    <t>Providing and applying fire raidaint paint on ply surface whichever as per desire and as per project -in - charge.</t>
  </si>
  <si>
    <r>
      <t>P/fixing Veneer on exesting plyboard base or as per drawing and project in-charge .  (Basic rate of Decorative plywood  Veneer) -</t>
    </r>
    <r>
      <rPr>
        <b/>
        <sz val="11"/>
        <color theme="1"/>
        <rFont val="Arial"/>
        <family val="2"/>
      </rPr>
      <t xml:space="preserve"> </t>
    </r>
    <r>
      <rPr>
        <sz val="11"/>
        <color theme="1"/>
        <rFont val="Arial"/>
        <family val="2"/>
      </rPr>
      <t>veneer as per approved sample</t>
    </r>
    <r>
      <rPr>
        <b/>
        <sz val="11"/>
        <color theme="1"/>
        <rFont val="Arial"/>
        <family val="2"/>
      </rPr>
      <t xml:space="preserve"> ( The veneer company ,viyo)   (Base rate of Veneer Rs. 125/- per Sq. ft.)(</t>
    </r>
    <r>
      <rPr>
        <sz val="11"/>
        <color theme="1"/>
        <rFont val="Arial"/>
        <family val="2"/>
      </rPr>
      <t>Quantity will be change after measurment,so far taken a close approximate)</t>
    </r>
  </si>
  <si>
    <r>
      <t xml:space="preserve">Providing and fixing on fire rated board inseart of normal gypsum board on Boq exesting item no-20,  </t>
    </r>
    <r>
      <rPr>
        <b/>
        <sz val="11"/>
        <rFont val="Cambria"/>
        <family val="1"/>
        <scheme val="major"/>
      </rPr>
      <t xml:space="preserve">devitation price </t>
    </r>
  </si>
  <si>
    <t>Removing and Redoing Bision Board paneling and achive the level fixing of ms display and level toward 40 mm.</t>
  </si>
  <si>
    <t>PROJECT: IRISH HOUSE, LUCKNOW AIRPORT - TERMINAL-T3</t>
  </si>
  <si>
    <t>IRISH HOUSE, LUCKNOW AIRPORT - TERMINAL-T3</t>
  </si>
  <si>
    <t>MB Sheet</t>
  </si>
  <si>
    <r>
      <rPr>
        <b/>
        <sz val="8"/>
        <rFont val="Calibri"/>
        <family val="2"/>
      </rPr>
      <t>SR. NO.</t>
    </r>
  </si>
  <si>
    <r>
      <rPr>
        <b/>
        <sz val="8"/>
        <rFont val="Calibri"/>
        <family val="2"/>
      </rPr>
      <t>ITEM DESCRIPTION</t>
    </r>
  </si>
  <si>
    <t>Unit</t>
  </si>
  <si>
    <t>Length</t>
  </si>
  <si>
    <t>Width</t>
  </si>
  <si>
    <t>Height</t>
  </si>
  <si>
    <t>Total</t>
  </si>
  <si>
    <t xml:space="preserve">Irish House </t>
  </si>
  <si>
    <t>Sqm</t>
  </si>
  <si>
    <t>Column Panelling</t>
  </si>
  <si>
    <t>Total Qty in Sqm</t>
  </si>
  <si>
    <t>Total Qty in Sft</t>
  </si>
  <si>
    <t>Sft</t>
  </si>
  <si>
    <t>Wall -2 Vertical Jamb (150x250mm)</t>
  </si>
  <si>
    <t>Rmt.</t>
  </si>
  <si>
    <t>Wall -2 Horizontal  (150x250mm)</t>
  </si>
  <si>
    <t>Wall -3 Vertical Jamb (150x250mm)</t>
  </si>
  <si>
    <t>Wall -3 Horizontal  (150x250mm)</t>
  </si>
  <si>
    <t>Door Lintel  (150x250mm)</t>
  </si>
  <si>
    <t>Jeep wall jamb</t>
  </si>
  <si>
    <t>Jeep wall Horizontal Band</t>
  </si>
  <si>
    <t>Rft</t>
  </si>
  <si>
    <t xml:space="preserve">Glass fasade above area </t>
  </si>
  <si>
    <t>Airport coridor side panelling</t>
  </si>
  <si>
    <t>Rate Anaylsis for 10 Sqm Area (12 mm Cement Fibar Board  panelling)</t>
  </si>
  <si>
    <t>Price of Ply Board</t>
  </si>
  <si>
    <t>Wastage 5%</t>
  </si>
  <si>
    <t>MS Tubes Framing With MS cleat and Fastner @ 4 Kg / Sqft with  Primer</t>
  </si>
  <si>
    <t>Screw &amp; Pasting Adhesives &amp; scaffolding</t>
  </si>
  <si>
    <t>LS</t>
  </si>
  <si>
    <t>Labours</t>
  </si>
  <si>
    <t>Labour for Installation &amp; Fixing @ 80/- Sqft</t>
  </si>
  <si>
    <t>Nos</t>
  </si>
  <si>
    <t>Tools &amp; Plant Accessories @ 3%</t>
  </si>
  <si>
    <t xml:space="preserve"> </t>
  </si>
  <si>
    <t xml:space="preserve">Total </t>
  </si>
  <si>
    <t>Water &amp; Electricity Charges @ 2%</t>
  </si>
  <si>
    <t>Add CPOH @ 20%</t>
  </si>
  <si>
    <t>Add P.F. &amp; ESI for Labours @ 4.25% as per CPWD</t>
  </si>
  <si>
    <t>Rate Analysis / Cost for 10 Sqm</t>
  </si>
  <si>
    <t>Per Sqm Cost</t>
  </si>
  <si>
    <t>Per Sqft Cost</t>
  </si>
  <si>
    <t xml:space="preserve">cement </t>
  </si>
  <si>
    <t>kg</t>
  </si>
  <si>
    <t>Dust</t>
  </si>
  <si>
    <t>Aggregates</t>
  </si>
  <si>
    <t>Steel</t>
  </si>
  <si>
    <t>Rmt</t>
  </si>
  <si>
    <t xml:space="preserve">Binding Wire and  scaffolding </t>
  </si>
  <si>
    <t>Ply Shuttring with Labour</t>
  </si>
  <si>
    <t>Labour for casting</t>
  </si>
  <si>
    <t>Rate Analysis / Cost for 1 Rmt.</t>
  </si>
  <si>
    <t>Per Rft Cost</t>
  </si>
  <si>
    <t>PLy removing for labour cost</t>
  </si>
  <si>
    <t>MS framing removing fabricator cost</t>
  </si>
  <si>
    <t xml:space="preserve">S.folding </t>
  </si>
  <si>
    <t>Material shifting other side</t>
  </si>
  <si>
    <t>Rate Analysis / Cost for 1 sft.</t>
  </si>
  <si>
    <t>Per sft cost</t>
  </si>
  <si>
    <r>
      <t xml:space="preserve">Providing ,Laying &amp; fixing of </t>
    </r>
    <r>
      <rPr>
        <b/>
        <sz val="11"/>
        <rFont val="Arial"/>
        <family val="2"/>
      </rPr>
      <t>Bricks</t>
    </r>
    <r>
      <rPr>
        <sz val="11"/>
        <rFont val="Arial"/>
        <family val="2"/>
      </rPr>
      <t xml:space="preserve"> </t>
    </r>
    <r>
      <rPr>
        <b/>
        <sz val="11"/>
        <rFont val="Arial"/>
        <family val="2"/>
      </rPr>
      <t>Tile Dado/Cladding</t>
    </r>
    <r>
      <rPr>
        <sz val="11"/>
        <rFont val="Arial"/>
        <family val="2"/>
      </rPr>
      <t xml:space="preserve"> of specified size as per drawings, shade and pattern to true level, alignment  on wall laid over Bison board panelling and fixed with</t>
    </r>
    <r>
      <rPr>
        <b/>
        <u/>
        <sz val="11"/>
        <rFont val="Arial"/>
        <family val="2"/>
      </rPr>
      <t xml:space="preserve"> kerakoll chemical OR</t>
    </r>
    <r>
      <rPr>
        <sz val="11"/>
        <rFont val="Arial"/>
        <family val="2"/>
      </rPr>
      <t xml:space="preserve"> </t>
    </r>
    <r>
      <rPr>
        <b/>
        <sz val="11"/>
        <rFont val="Arial"/>
        <family val="2"/>
      </rPr>
      <t xml:space="preserve">LATICRETE'S  </t>
    </r>
    <r>
      <rPr>
        <sz val="11"/>
        <rFont val="Arial"/>
        <family val="2"/>
      </rPr>
      <t>adhesive (as per manufacturer’s specification)or equivalent, inclusive of cleaning  of site ,  curing  of surface , wetting  of tiles, cutting  of edges, cutting holes for CP Fittings &amp; Electrical points , fixing true to proper line , level, and slope as  per approved design including making groove . The  joints to  be  cleaned  filled and flushed with white cement using pigment  to  match the shade of tiles as  required as  per instructions and to  the complete satisfaction  of the Project Manager. Bison board panelling shall be paid in separate item. Base rate of Bricks Tiles 140\ Sft.</t>
    </r>
  </si>
  <si>
    <t>Rate Anaylsis for 1 Sqm Area (12 mm Cement Fibar Board  panelling)</t>
  </si>
  <si>
    <t>Wastage 10%</t>
  </si>
  <si>
    <t>Material shifting Gate to site  5%</t>
  </si>
  <si>
    <t>Chemical or adhesive</t>
  </si>
  <si>
    <t>Kerakoll super flex PU adhesive (covrage 1.5kg /m2 per mm thik (Minimum Consider 2mm Thik Chemical )</t>
  </si>
  <si>
    <t>sqm</t>
  </si>
  <si>
    <t>wastage 5%</t>
  </si>
  <si>
    <t>Labour for Installation &amp; Fixing @ 70/- Sqft</t>
  </si>
  <si>
    <t>Add CPOH @ 15%</t>
  </si>
  <si>
    <t>Rate Analysis / Cost for 20 Sqm</t>
  </si>
  <si>
    <t xml:space="preserve">Consumption Single Coat  5 Sqm / Per Kg </t>
  </si>
  <si>
    <t>Materials</t>
  </si>
  <si>
    <t xml:space="preserve">Fire raidant paint </t>
  </si>
  <si>
    <t>Litre</t>
  </si>
  <si>
    <t xml:space="preserve">Wastage @ 5% </t>
  </si>
  <si>
    <t>Sand Paper</t>
  </si>
  <si>
    <t>Mixing preparation of thinner or tarpin oil</t>
  </si>
  <si>
    <t xml:space="preserve">Labour Rate for Painting @ 15/- Sqft </t>
  </si>
  <si>
    <t>Sqft</t>
  </si>
  <si>
    <t>Helper for Cleaning</t>
  </si>
  <si>
    <t>Scaffolding,Blend Machine, Tools &amp; Plant Accessories @ 10%</t>
  </si>
  <si>
    <t>Rate Anaylsis for 1 Sqm Area( 4mm thik decorative veneer)</t>
  </si>
  <si>
    <t>Rate Anaylsis for 1 Sqm Area (4 mm thic decorative veneer)</t>
  </si>
  <si>
    <t>Screw &amp; Pasting Adhesives &amp; scaffolding 15%</t>
  </si>
  <si>
    <t>Labour for Installation &amp; Fixing @ 60/- Sqft</t>
  </si>
  <si>
    <t>Rate Analysis / Cost for 1 Sqm</t>
  </si>
  <si>
    <t>Per Sft Cost</t>
  </si>
  <si>
    <t>Gyproc premium board price</t>
  </si>
  <si>
    <t>Fire rated gyproc board price</t>
  </si>
  <si>
    <t>Screw &amp; Pasting Adhesives &amp; scaffolding for 1 sqm</t>
  </si>
  <si>
    <t xml:space="preserve">Price of Bricks tiles 1 sqm </t>
  </si>
  <si>
    <t xml:space="preserve">Rate Anaylsis for 1 Sqm Area </t>
  </si>
  <si>
    <t>Providing and applying fire raidaint paint on ply surface whichever as per desire and as per project -in - charge.(Quantity will be change after measurment,so far taken a close approximate)</t>
  </si>
  <si>
    <t>ceiling flat area</t>
  </si>
  <si>
    <t>Sft.</t>
  </si>
  <si>
    <t>New Items</t>
  </si>
  <si>
    <t>EXTRA ITEM</t>
  </si>
  <si>
    <t>CIVIL AND INTERIOR</t>
  </si>
  <si>
    <t>Providing and fixing Electric metre as per approved make and specification or as per project in-charge MAKE- secure</t>
  </si>
  <si>
    <t>nos</t>
  </si>
  <si>
    <t>Providing and fixing PRV ( Pressure Release Valve)  as per approved make and specification or as per project in-charge MAKE- Kranti</t>
  </si>
  <si>
    <t xml:space="preserve">Providing and fixing  12 mm Bwr ply with fire rated paint on ceiling for track light and chaidliar support  or hanging or as per directed by project in-charge . </t>
  </si>
  <si>
    <t>Providing and fixing Water Metre  as per approved make and specification or as per project in-charge MAKE- Kranti</t>
  </si>
  <si>
    <t>Polishing work</t>
  </si>
  <si>
    <t>Rate Analysis</t>
  </si>
  <si>
    <t>Providing and applying 4mm epoxy based grout in flooring as approved make and speacetion make- Laticrete and roff</t>
  </si>
  <si>
    <t>Outer section rafter</t>
  </si>
  <si>
    <t>Center section Rafter</t>
  </si>
  <si>
    <t>Horizontal rafter</t>
  </si>
  <si>
    <t>Horizontal rafter side 2</t>
  </si>
  <si>
    <t>Tapper Horizontal Rafter</t>
  </si>
  <si>
    <t>Tapper Horizontal Rafter side 2</t>
  </si>
  <si>
    <t>Inner small rafter</t>
  </si>
  <si>
    <t>Inner small rafter side 2</t>
  </si>
  <si>
    <t xml:space="preserve">LHS </t>
  </si>
  <si>
    <t>RHS</t>
  </si>
  <si>
    <t>Bar counter behind veneer Front side</t>
  </si>
  <si>
    <t>Bar counter top Front side</t>
  </si>
  <si>
    <t>Bar counter Bottam Front side</t>
  </si>
  <si>
    <t xml:space="preserve">near sofa ms column center </t>
  </si>
  <si>
    <t>bar area side ms column center</t>
  </si>
  <si>
    <t>Coridor side column near sofa front</t>
  </si>
  <si>
    <t>Sides</t>
  </si>
  <si>
    <t>Coridor side column near bar front</t>
  </si>
  <si>
    <t>sides</t>
  </si>
  <si>
    <t>MS Tubes Framing With MS cleat and Fastner @ 5 Kg / Sqm with  Primer</t>
  </si>
  <si>
    <t>RATE</t>
  </si>
  <si>
    <t>Sub total for Extra Work. Amt. Rs.</t>
  </si>
  <si>
    <r>
      <t>Providing and laying cast  in situ</t>
    </r>
    <r>
      <rPr>
        <b/>
        <sz val="11"/>
        <rFont val="Calibri"/>
        <family val="2"/>
        <scheme val="minor"/>
      </rPr>
      <t xml:space="preserve"> RCC in Vertical Jamb and Horizontal Bands</t>
    </r>
    <r>
      <rPr>
        <sz val="11"/>
        <rFont val="Calibri"/>
        <family val="2"/>
        <scheme val="minor"/>
      </rPr>
      <t xml:space="preserve">  Grade equivalent to design mix M-25 including  curing  complete to achieve smooth finish, size 150mm/250mm having required length as per site requirement.</t>
    </r>
    <r>
      <rPr>
        <b/>
        <sz val="11"/>
        <rFont val="Calibri"/>
        <family val="2"/>
        <scheme val="minor"/>
      </rPr>
      <t xml:space="preserve">(Ultratech) </t>
    </r>
    <r>
      <rPr>
        <sz val="11"/>
        <rFont val="Calibri"/>
        <family val="2"/>
        <scheme val="minor"/>
      </rPr>
      <t>.Steel, shuttering  and deshuttering will be include item</t>
    </r>
  </si>
  <si>
    <r>
      <t>P/fixing Veneer on exesting plyboard base or as per drawing and project in-charge .  (Basic rate of Decorative plywood  Veneer) -</t>
    </r>
    <r>
      <rPr>
        <b/>
        <sz val="11"/>
        <rFont val="Arial"/>
        <family val="2"/>
      </rPr>
      <t xml:space="preserve"> </t>
    </r>
    <r>
      <rPr>
        <sz val="11"/>
        <rFont val="Arial"/>
        <family val="2"/>
      </rPr>
      <t>veneer as per approved sample</t>
    </r>
    <r>
      <rPr>
        <b/>
        <sz val="11"/>
        <rFont val="Arial"/>
        <family val="2"/>
      </rPr>
      <t xml:space="preserve"> ( The veneer company ,viyo)   (Base rate of Veneer Rs. 125/- per Sq. ft.)(</t>
    </r>
    <r>
      <rPr>
        <sz val="11"/>
        <rFont val="Arial"/>
        <family val="2"/>
      </rPr>
      <t>Quantity will be change after measurment,so far taken a close approximate)</t>
    </r>
  </si>
  <si>
    <r>
      <t xml:space="preserve">P &amp; f of </t>
    </r>
    <r>
      <rPr>
        <b/>
        <sz val="11"/>
        <rFont val="Calibri"/>
        <family val="2"/>
      </rPr>
      <t xml:space="preserve">MS framing for Screening of fixed glass wall, </t>
    </r>
    <r>
      <rPr>
        <sz val="11"/>
        <rFont val="Calibri"/>
        <family val="2"/>
      </rPr>
      <t>with 50mm X 50mm box section framing (14 swg gauge) with 3 nos of horizontal and 1000mm C/C of vertical frames as shown on details drawing, with base plate fixing with necessary fastener and to be finished in approve black powder coating.</t>
    </r>
  </si>
  <si>
    <t>Sl. No.</t>
  </si>
  <si>
    <t>Outlet</t>
  </si>
  <si>
    <t>Previous amount as per existing contract</t>
  </si>
  <si>
    <t>Amendment Amount</t>
  </si>
  <si>
    <t>Revised PO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</si>
</sst>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_(* \(#,##0.00\);_(* &quot;-&quot;??_);_(@_)"/>
    <numFmt numFmtId="165" formatCode="_(* #,##0_);_(* \(#,##0\);_(* &quot;-&quot;??_);_(@_)"/>
    <numFmt numFmtId="166" formatCode="[$-409]d\-mmm\-yy;@"/>
    <numFmt numFmtId="167" formatCode="[$-409]d\-mmm\-yyyy;@"/>
    <numFmt numFmtId="168" formatCode="_ * #,##0_ ;_ * \-#,##0_ ;_ * &quot;-&quot;??_ ;_ @_ "/>
    <numFmt numFmtId="169" formatCode="0.00_ "/>
    <numFmt numFmtId="170" formatCode="0.000"/>
    <numFmt numFmtId="171" formatCode="0.0"/>
  </numFmts>
  <fonts count="54">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1"/>
      <name val="Adani Regular"/>
    </font>
    <font>
      <sz val="11"/>
      <name val="Adani Regular"/>
    </font>
    <font>
      <sz val="10"/>
      <name val="Arial"/>
      <family val="2"/>
    </font>
    <font>
      <sz val="11"/>
      <color indexed="10"/>
      <name val="Adani Regular"/>
    </font>
    <font>
      <b/>
      <i/>
      <sz val="11"/>
      <name val="Adani Regular"/>
    </font>
    <font>
      <b/>
      <u/>
      <sz val="11"/>
      <name val="Adani Regular"/>
    </font>
    <font>
      <sz val="11"/>
      <color rgb="FFC00000"/>
      <name val="Adani Regular"/>
    </font>
    <font>
      <sz val="10"/>
      <name val="Adani Regular"/>
    </font>
    <font>
      <b/>
      <sz val="14"/>
      <name val="Adani Regular"/>
    </font>
    <font>
      <b/>
      <sz val="12"/>
      <name val="Adani Regular"/>
    </font>
    <font>
      <sz val="12"/>
      <name val="Adani Regular"/>
    </font>
    <font>
      <b/>
      <sz val="12"/>
      <color theme="0"/>
      <name val="Adani Regular"/>
    </font>
    <font>
      <b/>
      <sz val="14"/>
      <color theme="0"/>
      <name val="Adani Regular"/>
    </font>
    <font>
      <b/>
      <sz val="10"/>
      <name val="Adani Regular"/>
    </font>
    <font>
      <b/>
      <sz val="11"/>
      <color theme="1"/>
      <name val="Calibri"/>
      <family val="2"/>
      <scheme val="minor"/>
    </font>
    <font>
      <sz val="11"/>
      <name val="Cambria"/>
      <family val="1"/>
      <scheme val="major"/>
    </font>
    <font>
      <sz val="11"/>
      <color rgb="FF000000"/>
      <name val="Calibri"/>
      <family val="2"/>
      <scheme val="minor"/>
    </font>
    <font>
      <b/>
      <sz val="11"/>
      <color rgb="FF000000"/>
      <name val="Calibri"/>
      <family val="2"/>
      <scheme val="minor"/>
    </font>
    <font>
      <sz val="11"/>
      <name val="Arial"/>
      <family val="2"/>
    </font>
    <font>
      <b/>
      <sz val="11"/>
      <name val="Arial"/>
      <family val="2"/>
    </font>
    <font>
      <b/>
      <u/>
      <sz val="11"/>
      <name val="Arial"/>
      <family val="2"/>
    </font>
    <font>
      <b/>
      <sz val="11"/>
      <color theme="1"/>
      <name val="Arial"/>
      <family val="2"/>
    </font>
    <font>
      <sz val="11"/>
      <color theme="1"/>
      <name val="Arial"/>
      <family val="2"/>
    </font>
    <font>
      <b/>
      <sz val="11"/>
      <name val="Cambria"/>
      <family val="1"/>
      <scheme val="major"/>
    </font>
    <font>
      <sz val="11"/>
      <color theme="1"/>
      <name val="Calibri"/>
      <family val="2"/>
      <scheme val="minor"/>
    </font>
    <font>
      <b/>
      <sz val="8"/>
      <name val="Calibri"/>
      <family val="2"/>
    </font>
    <font>
      <sz val="10"/>
      <color rgb="FF000000"/>
      <name val="Times New Roman"/>
      <family val="1"/>
    </font>
    <font>
      <b/>
      <sz val="10"/>
      <color rgb="FF000000"/>
      <name val="Times New Roman"/>
      <family val="1"/>
    </font>
    <font>
      <sz val="11.5"/>
      <name val="Arial"/>
      <family val="2"/>
    </font>
    <font>
      <sz val="11"/>
      <color indexed="8"/>
      <name val="Calibri"/>
      <family val="2"/>
    </font>
    <font>
      <b/>
      <i/>
      <sz val="11.5"/>
      <color rgb="FF0070C0"/>
      <name val="Arial"/>
      <family val="2"/>
    </font>
    <font>
      <b/>
      <sz val="11.5"/>
      <name val="Arial"/>
      <family val="2"/>
    </font>
    <font>
      <sz val="11.5"/>
      <color rgb="FF7030A0"/>
      <name val="Arial"/>
      <family val="2"/>
    </font>
    <font>
      <b/>
      <sz val="12"/>
      <color rgb="FF7030A0"/>
      <name val="Arial"/>
      <family val="2"/>
    </font>
    <font>
      <sz val="14"/>
      <color theme="1"/>
      <name val="Calibri"/>
      <family val="2"/>
      <scheme val="minor"/>
    </font>
    <font>
      <sz val="11.5"/>
      <name val="Arial"/>
      <family val="2"/>
    </font>
    <font>
      <b/>
      <sz val="11.5"/>
      <name val="Arial"/>
      <family val="2"/>
    </font>
    <font>
      <sz val="11.5"/>
      <color rgb="FF7030A0"/>
      <name val="Arial"/>
      <family val="2"/>
    </font>
    <font>
      <b/>
      <sz val="12"/>
      <color rgb="FF7030A0"/>
      <name val="Arial"/>
      <family val="2"/>
    </font>
    <font>
      <b/>
      <sz val="10"/>
      <name val="Calibri"/>
      <family val="2"/>
    </font>
    <font>
      <b/>
      <sz val="12"/>
      <name val="Calibri"/>
      <family val="2"/>
    </font>
    <font>
      <sz val="11"/>
      <name val="Calibri"/>
      <family val="2"/>
    </font>
    <font>
      <b/>
      <sz val="11"/>
      <name val="Calibri"/>
      <family val="2"/>
    </font>
    <font>
      <b/>
      <sz val="12"/>
      <color theme="1"/>
      <name val="Calibri"/>
      <family val="2"/>
      <scheme val="minor"/>
    </font>
    <font>
      <sz val="12"/>
      <color theme="1"/>
      <name val="Calibri"/>
      <family val="2"/>
      <scheme val="minor"/>
    </font>
    <font>
      <sz val="10"/>
      <color theme="1"/>
      <name val="Adani Regular"/>
    </font>
    <font>
      <sz val="11"/>
      <name val="Calibri"/>
      <family val="2"/>
      <scheme val="minor"/>
    </font>
    <font>
      <b/>
      <sz val="11"/>
      <name val="Calibri"/>
      <family val="2"/>
      <scheme val="minor"/>
    </font>
    <font>
      <b/>
      <sz val="10"/>
      <color theme="0"/>
      <name val="Adani Regula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63A8B"/>
        <bgColor indexed="64"/>
      </patternFill>
    </fill>
    <fill>
      <patternFill patternType="solid">
        <fgColor rgb="FFD8D8D8"/>
        <bgColor indexed="64"/>
      </patternFill>
    </fill>
    <fill>
      <patternFill patternType="solid">
        <fgColor theme="0" tint="-4.9989318521683403E-2"/>
        <bgColor indexed="64"/>
      </patternFill>
    </fill>
    <fill>
      <patternFill patternType="solid">
        <fgColor theme="4" tint="0.79995117038483843"/>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hair">
        <color auto="1"/>
      </left>
      <right style="hair">
        <color auto="1"/>
      </right>
      <top/>
      <bottom style="hair">
        <color auto="1"/>
      </bottom>
      <diagonal/>
    </border>
    <border>
      <left style="thin">
        <color indexed="64"/>
      </left>
      <right style="thin">
        <color indexed="64"/>
      </right>
      <top style="hair">
        <color indexed="64"/>
      </top>
      <bottom style="hair">
        <color indexed="64"/>
      </bottom>
      <diagonal/>
    </border>
    <border>
      <left style="thin">
        <color auto="1"/>
      </left>
      <right style="thin">
        <color auto="1"/>
      </right>
      <top style="hair">
        <color auto="1"/>
      </top>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style="hair">
        <color auto="1"/>
      </top>
      <bottom/>
      <diagonal/>
    </border>
    <border>
      <left style="thin">
        <color auto="1"/>
      </left>
      <right style="medium">
        <color indexed="64"/>
      </right>
      <top style="hair">
        <color auto="1"/>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164" fontId="3" fillId="0" borderId="0" applyFont="0" applyFill="0" applyBorder="0" applyAlignment="0" applyProtection="0"/>
    <xf numFmtId="9" fontId="7" fillId="0" borderId="0" applyFont="0" applyFill="0" applyBorder="0" applyAlignment="0" applyProtection="0"/>
    <xf numFmtId="0" fontId="3" fillId="0" borderId="0">
      <alignment vertical="center"/>
    </xf>
    <xf numFmtId="43" fontId="3" fillId="0" borderId="0" applyFont="0" applyFill="0" applyBorder="0" applyAlignment="0" applyProtection="0">
      <alignment vertical="center"/>
    </xf>
    <xf numFmtId="9" fontId="3" fillId="0" borderId="0" applyFont="0" applyFill="0" applyBorder="0" applyAlignment="0" applyProtection="0">
      <alignment vertical="center"/>
    </xf>
    <xf numFmtId="0" fontId="23" fillId="0" borderId="0"/>
    <xf numFmtId="0" fontId="29" fillId="0" borderId="0"/>
    <xf numFmtId="43" fontId="2" fillId="0" borderId="0" applyFont="0" applyFill="0" applyBorder="0" applyAlignment="0" applyProtection="0"/>
    <xf numFmtId="0" fontId="3" fillId="0" borderId="0"/>
    <xf numFmtId="165" fontId="34" fillId="0" borderId="0" applyFont="0" applyFill="0" applyBorder="0" applyAlignment="0" applyProtection="0"/>
    <xf numFmtId="0" fontId="49" fillId="0" borderId="0"/>
    <xf numFmtId="0" fontId="1" fillId="0" borderId="0"/>
    <xf numFmtId="164" fontId="3" fillId="0" borderId="0" applyFont="0" applyFill="0" applyBorder="0" applyAlignment="0" applyProtection="0"/>
    <xf numFmtId="0" fontId="3" fillId="0" borderId="0"/>
  </cellStyleXfs>
  <cellXfs count="339">
    <xf numFmtId="0" fontId="0" fillId="0" borderId="0" xfId="0"/>
    <xf numFmtId="0" fontId="6" fillId="0" borderId="1" xfId="0" applyFont="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left"/>
    </xf>
    <xf numFmtId="0" fontId="6" fillId="0" borderId="1" xfId="0" quotePrefix="1" applyFont="1" applyBorder="1" applyAlignment="1">
      <alignment horizontal="center" vertical="center" wrapText="1"/>
    </xf>
    <xf numFmtId="15" fontId="6" fillId="0" borderId="1" xfId="0" quotePrefix="1" applyNumberFormat="1" applyFont="1" applyBorder="1" applyAlignment="1">
      <alignment horizontal="center" vertical="center" wrapText="1"/>
    </xf>
    <xf numFmtId="165" fontId="6" fillId="0" borderId="0" xfId="1" applyNumberFormat="1" applyFont="1" applyAlignment="1">
      <alignment vertical="center"/>
    </xf>
    <xf numFmtId="15" fontId="6" fillId="0" borderId="0" xfId="0" applyNumberFormat="1" applyFont="1" applyAlignment="1">
      <alignment vertical="center"/>
    </xf>
    <xf numFmtId="2" fontId="6" fillId="0" borderId="1" xfId="0" applyNumberFormat="1" applyFont="1" applyBorder="1" applyAlignment="1">
      <alignment horizontal="center" vertical="center" wrapText="1"/>
    </xf>
    <xf numFmtId="0" fontId="6" fillId="0" borderId="1" xfId="0" applyFont="1" applyBorder="1" applyAlignment="1">
      <alignment horizontal="right" vertical="top" wrapText="1"/>
    </xf>
    <xf numFmtId="164" fontId="6" fillId="0" borderId="0" xfId="1" applyFont="1" applyAlignment="1">
      <alignment vertical="center"/>
    </xf>
    <xf numFmtId="9" fontId="6" fillId="0" borderId="0" xfId="2" applyFont="1" applyAlignment="1">
      <alignment vertical="center"/>
    </xf>
    <xf numFmtId="0" fontId="6" fillId="0" borderId="1" xfId="0" applyFont="1" applyBorder="1" applyAlignment="1">
      <alignment vertical="center"/>
    </xf>
    <xf numFmtId="165" fontId="5" fillId="0" borderId="1" xfId="1" applyNumberFormat="1" applyFont="1" applyFill="1" applyBorder="1" applyAlignment="1">
      <alignment vertical="center" wrapText="1"/>
    </xf>
    <xf numFmtId="165" fontId="5" fillId="0" borderId="1" xfId="1" applyNumberFormat="1" applyFont="1" applyFill="1" applyBorder="1" applyAlignment="1">
      <alignment horizontal="right" vertical="center" wrapText="1"/>
    </xf>
    <xf numFmtId="0" fontId="6" fillId="0" borderId="0" xfId="0" applyFont="1" applyAlignment="1">
      <alignment horizontal="center" vertical="top"/>
    </xf>
    <xf numFmtId="43" fontId="6" fillId="0" borderId="0" xfId="0" applyNumberFormat="1" applyFont="1" applyAlignment="1">
      <alignment vertical="center"/>
    </xf>
    <xf numFmtId="16" fontId="6" fillId="0" borderId="0" xfId="0" applyNumberFormat="1" applyFont="1" applyAlignment="1">
      <alignment vertical="center"/>
    </xf>
    <xf numFmtId="165" fontId="6" fillId="0" borderId="1" xfId="1" applyNumberFormat="1" applyFont="1" applyFill="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6" fillId="0" borderId="1" xfId="0" applyFont="1" applyBorder="1" applyAlignment="1">
      <alignment horizontal="right" vertical="center" wrapText="1"/>
    </xf>
    <xf numFmtId="15" fontId="6"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6" fillId="0" borderId="12" xfId="0" applyFont="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horizontal="center" vertical="top"/>
    </xf>
    <xf numFmtId="0" fontId="6" fillId="0" borderId="10" xfId="0" applyFont="1" applyBorder="1" applyAlignment="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center" vertical="center"/>
    </xf>
    <xf numFmtId="0" fontId="12" fillId="0" borderId="8" xfId="0" applyFont="1" applyBorder="1" applyAlignment="1">
      <alignment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3" applyFont="1">
      <alignment vertical="center"/>
    </xf>
    <xf numFmtId="0" fontId="15" fillId="0" borderId="1" xfId="3" applyFont="1" applyBorder="1" applyAlignment="1">
      <alignment horizontal="left" vertical="center" wrapText="1"/>
    </xf>
    <xf numFmtId="0" fontId="15" fillId="0" borderId="1" xfId="3" applyFont="1" applyBorder="1" applyAlignment="1">
      <alignment horizontal="center" vertical="center"/>
    </xf>
    <xf numFmtId="168" fontId="15" fillId="0" borderId="1" xfId="4" applyNumberFormat="1" applyFont="1" applyBorder="1" applyAlignment="1">
      <alignment horizontal="right" vertical="center"/>
    </xf>
    <xf numFmtId="0" fontId="12" fillId="0" borderId="0" xfId="3" applyFont="1" applyAlignment="1">
      <alignment horizontal="center" vertical="center"/>
    </xf>
    <xf numFmtId="0" fontId="12" fillId="0" borderId="0" xfId="3" applyFont="1" applyAlignment="1">
      <alignment horizontal="left" vertical="center" wrapText="1"/>
    </xf>
    <xf numFmtId="0" fontId="12" fillId="0" borderId="0" xfId="3" applyFont="1" applyAlignment="1">
      <alignment horizontal="right" vertical="center"/>
    </xf>
    <xf numFmtId="9" fontId="15" fillId="0" borderId="1" xfId="2" applyFont="1" applyBorder="1" applyAlignment="1">
      <alignment horizontal="right" vertical="center"/>
    </xf>
    <xf numFmtId="0" fontId="16" fillId="5" borderId="1" xfId="3" applyFont="1" applyFill="1" applyBorder="1" applyAlignment="1">
      <alignment horizontal="center" vertical="center"/>
    </xf>
    <xf numFmtId="0" fontId="18" fillId="0" borderId="0" xfId="3" applyFont="1">
      <alignment vertical="center"/>
    </xf>
    <xf numFmtId="0" fontId="20" fillId="0" borderId="1" xfId="0" applyFont="1" applyBorder="1" applyAlignment="1">
      <alignment vertical="top" wrapText="1"/>
    </xf>
    <xf numFmtId="0" fontId="0" fillId="0" borderId="5" xfId="0" applyBorder="1" applyAlignment="1">
      <alignment vertical="center" wrapText="1"/>
    </xf>
    <xf numFmtId="0" fontId="20" fillId="0" borderId="15" xfId="0" applyFont="1" applyBorder="1" applyAlignment="1">
      <alignment vertical="top" wrapText="1"/>
    </xf>
    <xf numFmtId="0" fontId="29" fillId="0" borderId="0" xfId="7"/>
    <xf numFmtId="0" fontId="30" fillId="6" borderId="22" xfId="7" applyFont="1" applyFill="1" applyBorder="1" applyAlignment="1">
      <alignment horizontal="center" vertical="top" wrapText="1"/>
    </xf>
    <xf numFmtId="0" fontId="30" fillId="6" borderId="23" xfId="7" applyFont="1" applyFill="1" applyBorder="1" applyAlignment="1">
      <alignment horizontal="center" vertical="top" wrapText="1"/>
    </xf>
    <xf numFmtId="164" fontId="26" fillId="2" borderId="1" xfId="7" applyNumberFormat="1" applyFont="1" applyFill="1" applyBorder="1" applyAlignment="1">
      <alignment horizontal="center" vertical="center" wrapText="1"/>
    </xf>
    <xf numFmtId="164" fontId="26" fillId="2" borderId="1" xfId="8" applyNumberFormat="1" applyFont="1" applyFill="1" applyBorder="1" applyAlignment="1">
      <alignment horizontal="center" vertical="center" wrapText="1"/>
    </xf>
    <xf numFmtId="164" fontId="26" fillId="2" borderId="1" xfId="8" applyNumberFormat="1" applyFont="1" applyFill="1" applyBorder="1" applyAlignment="1">
      <alignment horizontal="center" vertical="center"/>
    </xf>
    <xf numFmtId="164" fontId="26" fillId="2" borderId="24" xfId="8" applyNumberFormat="1" applyFont="1" applyFill="1" applyBorder="1" applyAlignment="1">
      <alignment horizontal="center" vertical="center"/>
    </xf>
    <xf numFmtId="0" fontId="31" fillId="0" borderId="25" xfId="7" applyFont="1" applyBorder="1" applyAlignment="1">
      <alignment horizontal="center" vertical="center"/>
    </xf>
    <xf numFmtId="0" fontId="20" fillId="0" borderId="15" xfId="7" applyFont="1" applyBorder="1" applyAlignment="1">
      <alignment wrapText="1"/>
    </xf>
    <xf numFmtId="0" fontId="31" fillId="0" borderId="1" xfId="7" applyFont="1" applyBorder="1" applyAlignment="1">
      <alignment horizontal="left" vertical="top"/>
    </xf>
    <xf numFmtId="0" fontId="31" fillId="2" borderId="1" xfId="7" applyFont="1" applyFill="1" applyBorder="1" applyAlignment="1">
      <alignment horizontal="center" vertical="center"/>
    </xf>
    <xf numFmtId="0" fontId="31" fillId="0" borderId="24" xfId="7" applyFont="1" applyBorder="1" applyAlignment="1">
      <alignment horizontal="left" vertical="top"/>
    </xf>
    <xf numFmtId="0" fontId="31" fillId="0" borderId="25" xfId="7" applyFont="1" applyBorder="1"/>
    <xf numFmtId="0" fontId="31" fillId="0" borderId="1" xfId="7" applyFont="1" applyBorder="1"/>
    <xf numFmtId="0" fontId="31" fillId="0" borderId="1" xfId="7" applyFont="1" applyBorder="1" applyAlignment="1">
      <alignment horizontal="center" vertical="center"/>
    </xf>
    <xf numFmtId="2" fontId="31" fillId="0" borderId="1" xfId="7" applyNumberFormat="1" applyFont="1" applyBorder="1" applyAlignment="1">
      <alignment horizontal="center" vertical="center"/>
    </xf>
    <xf numFmtId="0" fontId="19" fillId="0" borderId="26" xfId="7" applyFont="1" applyBorder="1"/>
    <xf numFmtId="0" fontId="19" fillId="0" borderId="16" xfId="7" applyFont="1" applyBorder="1"/>
    <xf numFmtId="0" fontId="19" fillId="0" borderId="16" xfId="7" applyFont="1" applyBorder="1" applyAlignment="1">
      <alignment horizontal="center" vertical="center"/>
    </xf>
    <xf numFmtId="0" fontId="31" fillId="0" borderId="16" xfId="7" applyFont="1" applyBorder="1" applyAlignment="1">
      <alignment horizontal="left" vertical="top"/>
    </xf>
    <xf numFmtId="2" fontId="32" fillId="0" borderId="16" xfId="7" applyNumberFormat="1" applyFont="1" applyBorder="1" applyAlignment="1">
      <alignment horizontal="center" vertical="center"/>
    </xf>
    <xf numFmtId="0" fontId="31" fillId="0" borderId="27" xfId="7" applyFont="1" applyBorder="1" applyAlignment="1">
      <alignment horizontal="left" vertical="top"/>
    </xf>
    <xf numFmtId="0" fontId="19" fillId="0" borderId="28" xfId="7" applyFont="1" applyBorder="1"/>
    <xf numFmtId="0" fontId="19" fillId="0" borderId="29" xfId="7" applyFont="1" applyBorder="1"/>
    <xf numFmtId="0" fontId="19" fillId="0" borderId="29" xfId="7" applyFont="1" applyBorder="1" applyAlignment="1">
      <alignment horizontal="center" vertical="center"/>
    </xf>
    <xf numFmtId="0" fontId="31" fillId="0" borderId="29" xfId="7" applyFont="1" applyBorder="1" applyAlignment="1">
      <alignment horizontal="left" vertical="top"/>
    </xf>
    <xf numFmtId="2" fontId="32" fillId="0" borderId="29" xfId="7" applyNumberFormat="1" applyFont="1" applyBorder="1" applyAlignment="1">
      <alignment horizontal="center" vertical="center"/>
    </xf>
    <xf numFmtId="0" fontId="31" fillId="0" borderId="30" xfId="7" applyFont="1" applyBorder="1" applyAlignment="1">
      <alignment horizontal="left" vertical="top"/>
    </xf>
    <xf numFmtId="0" fontId="29" fillId="0" borderId="31" xfId="7" applyBorder="1"/>
    <xf numFmtId="0" fontId="29" fillId="0" borderId="32" xfId="7" applyBorder="1"/>
    <xf numFmtId="0" fontId="29" fillId="0" borderId="26" xfId="7" applyBorder="1" applyAlignment="1">
      <alignment horizontal="center" vertical="center"/>
    </xf>
    <xf numFmtId="0" fontId="20" fillId="0" borderId="16" xfId="7" applyFont="1" applyBorder="1" applyAlignment="1">
      <alignment vertical="top" wrapText="1"/>
    </xf>
    <xf numFmtId="0" fontId="29" fillId="0" borderId="16" xfId="7" applyBorder="1"/>
    <xf numFmtId="0" fontId="29" fillId="0" borderId="27" xfId="7" applyBorder="1"/>
    <xf numFmtId="0" fontId="29" fillId="0" borderId="33" xfId="7" applyBorder="1"/>
    <xf numFmtId="0" fontId="29" fillId="0" borderId="1" xfId="7" applyBorder="1"/>
    <xf numFmtId="0" fontId="29" fillId="0" borderId="24" xfId="7" applyBorder="1"/>
    <xf numFmtId="169" fontId="29" fillId="0" borderId="1" xfId="7" applyNumberFormat="1" applyBorder="1"/>
    <xf numFmtId="0" fontId="29" fillId="0" borderId="34" xfId="7" applyBorder="1"/>
    <xf numFmtId="0" fontId="29" fillId="0" borderId="5" xfId="7" applyBorder="1"/>
    <xf numFmtId="169" fontId="29" fillId="0" borderId="5" xfId="7" applyNumberFormat="1" applyBorder="1"/>
    <xf numFmtId="2" fontId="31" fillId="0" borderId="5" xfId="7" applyNumberFormat="1" applyFont="1" applyBorder="1" applyAlignment="1">
      <alignment horizontal="center" vertical="center"/>
    </xf>
    <xf numFmtId="0" fontId="29" fillId="0" borderId="35" xfId="7" applyBorder="1"/>
    <xf numFmtId="0" fontId="29" fillId="0" borderId="33" xfId="7" applyBorder="1" applyAlignment="1">
      <alignment horizontal="center" vertical="center"/>
    </xf>
    <xf numFmtId="0" fontId="20" fillId="0" borderId="1" xfId="7" applyFont="1" applyBorder="1" applyAlignment="1">
      <alignment vertical="top" wrapText="1"/>
    </xf>
    <xf numFmtId="2" fontId="23" fillId="0" borderId="16" xfId="6" quotePrefix="1" applyNumberFormat="1" applyBorder="1" applyAlignment="1">
      <alignment vertical="top" wrapText="1"/>
    </xf>
    <xf numFmtId="0" fontId="2" fillId="0" borderId="16" xfId="7" applyFont="1" applyBorder="1" applyAlignment="1">
      <alignment horizontal="center" vertical="center"/>
    </xf>
    <xf numFmtId="0" fontId="29" fillId="0" borderId="15" xfId="7" applyBorder="1"/>
    <xf numFmtId="0" fontId="33" fillId="0" borderId="26" xfId="9" applyFont="1" applyBorder="1" applyAlignment="1">
      <alignment horizontal="center" vertical="center"/>
    </xf>
    <xf numFmtId="0" fontId="33" fillId="0" borderId="16" xfId="9" applyFont="1" applyBorder="1" applyAlignment="1">
      <alignment horizontal="center" vertical="center"/>
    </xf>
    <xf numFmtId="165" fontId="33" fillId="0" borderId="27" xfId="10" applyFont="1" applyBorder="1" applyAlignment="1">
      <alignment vertical="center"/>
    </xf>
    <xf numFmtId="0" fontId="33" fillId="0" borderId="33" xfId="9" applyFont="1" applyBorder="1" applyAlignment="1">
      <alignment horizontal="center" vertical="center"/>
    </xf>
    <xf numFmtId="0" fontId="35" fillId="0" borderId="1" xfId="9" applyFont="1" applyBorder="1" applyAlignment="1">
      <alignment horizontal="justify" vertical="center"/>
    </xf>
    <xf numFmtId="0" fontId="33" fillId="0" borderId="1" xfId="9" applyFont="1" applyBorder="1" applyAlignment="1">
      <alignment horizontal="center" vertical="center"/>
    </xf>
    <xf numFmtId="165" fontId="33" fillId="0" borderId="24" xfId="10" applyFont="1" applyBorder="1" applyAlignment="1">
      <alignment vertical="center"/>
    </xf>
    <xf numFmtId="0" fontId="36" fillId="0" borderId="1" xfId="9" applyFont="1" applyBorder="1" applyAlignment="1">
      <alignment horizontal="justify" vertical="center"/>
    </xf>
    <xf numFmtId="0" fontId="33" fillId="0" borderId="1" xfId="9" applyFont="1" applyBorder="1" applyAlignment="1">
      <alignment horizontal="justify" vertical="center"/>
    </xf>
    <xf numFmtId="2" fontId="33" fillId="0" borderId="1" xfId="9" applyNumberFormat="1" applyFont="1" applyBorder="1" applyAlignment="1">
      <alignment horizontal="center" vertical="center"/>
    </xf>
    <xf numFmtId="0" fontId="33" fillId="7" borderId="33" xfId="9" applyFont="1" applyFill="1" applyBorder="1" applyAlignment="1">
      <alignment horizontal="center" vertical="center"/>
    </xf>
    <xf numFmtId="0" fontId="36" fillId="7" borderId="1" xfId="9" applyFont="1" applyFill="1" applyBorder="1" applyAlignment="1">
      <alignment horizontal="justify" vertical="center"/>
    </xf>
    <xf numFmtId="0" fontId="33" fillId="7" borderId="1" xfId="9" applyFont="1" applyFill="1" applyBorder="1" applyAlignment="1">
      <alignment horizontal="center" vertical="center"/>
    </xf>
    <xf numFmtId="165" fontId="36" fillId="7" borderId="24" xfId="10" applyFont="1" applyFill="1" applyBorder="1" applyAlignment="1">
      <alignment vertical="center"/>
    </xf>
    <xf numFmtId="165" fontId="36" fillId="0" borderId="24" xfId="10" applyFont="1" applyBorder="1" applyAlignment="1">
      <alignment vertical="center"/>
    </xf>
    <xf numFmtId="10" fontId="33" fillId="0" borderId="1" xfId="9" applyNumberFormat="1" applyFont="1" applyBorder="1" applyAlignment="1">
      <alignment horizontal="center" vertical="center"/>
    </xf>
    <xf numFmtId="0" fontId="37" fillId="8" borderId="33" xfId="9" applyFont="1" applyFill="1" applyBorder="1" applyAlignment="1">
      <alignment horizontal="center" vertical="center"/>
    </xf>
    <xf numFmtId="164" fontId="38" fillId="8" borderId="24" xfId="10" applyNumberFormat="1" applyFont="1" applyFill="1" applyBorder="1" applyAlignment="1">
      <alignment vertical="center"/>
    </xf>
    <xf numFmtId="0" fontId="37" fillId="8" borderId="28" xfId="9" applyFont="1" applyFill="1" applyBorder="1" applyAlignment="1">
      <alignment horizontal="center" vertical="center"/>
    </xf>
    <xf numFmtId="164" fontId="38" fillId="8" borderId="30" xfId="10" applyNumberFormat="1" applyFont="1" applyFill="1" applyBorder="1" applyAlignment="1">
      <alignment vertical="center"/>
    </xf>
    <xf numFmtId="2" fontId="23" fillId="0" borderId="24" xfId="6" quotePrefix="1" applyNumberFormat="1" applyBorder="1" applyAlignment="1">
      <alignment vertical="top" wrapText="1"/>
    </xf>
    <xf numFmtId="0" fontId="39" fillId="0" borderId="36" xfId="7" applyFont="1" applyBorder="1" applyAlignment="1">
      <alignment vertical="center" wrapText="1"/>
    </xf>
    <xf numFmtId="0" fontId="33" fillId="0" borderId="37" xfId="9" applyFont="1" applyBorder="1" applyAlignment="1">
      <alignment horizontal="center" vertical="center"/>
    </xf>
    <xf numFmtId="0" fontId="35" fillId="0" borderId="37" xfId="9" applyFont="1" applyBorder="1" applyAlignment="1">
      <alignment horizontal="justify" vertical="center"/>
    </xf>
    <xf numFmtId="0" fontId="36" fillId="0" borderId="37" xfId="9" applyFont="1" applyBorder="1" applyAlignment="1">
      <alignment horizontal="justify" vertical="center"/>
    </xf>
    <xf numFmtId="0" fontId="33" fillId="0" borderId="37" xfId="9" applyFont="1" applyBorder="1" applyAlignment="1">
      <alignment horizontal="justify" vertical="center"/>
    </xf>
    <xf numFmtId="170" fontId="33" fillId="0" borderId="37" xfId="9" applyNumberFormat="1" applyFont="1" applyBorder="1" applyAlignment="1">
      <alignment horizontal="center" vertical="center"/>
    </xf>
    <xf numFmtId="171" fontId="33" fillId="0" borderId="37" xfId="9" applyNumberFormat="1" applyFont="1" applyBorder="1" applyAlignment="1">
      <alignment horizontal="center" vertical="center"/>
    </xf>
    <xf numFmtId="0" fontId="33" fillId="7" borderId="37" xfId="9" applyFont="1" applyFill="1" applyBorder="1" applyAlignment="1">
      <alignment horizontal="center" vertical="center"/>
    </xf>
    <xf numFmtId="0" fontId="36" fillId="7" borderId="37" xfId="9" applyFont="1" applyFill="1" applyBorder="1" applyAlignment="1">
      <alignment horizontal="justify" vertical="center"/>
    </xf>
    <xf numFmtId="0" fontId="33" fillId="0" borderId="38" xfId="9" applyFont="1" applyBorder="1" applyAlignment="1">
      <alignment horizontal="center" vertical="center"/>
    </xf>
    <xf numFmtId="0" fontId="33" fillId="0" borderId="38" xfId="9" applyFont="1" applyBorder="1" applyAlignment="1">
      <alignment horizontal="justify" vertical="center"/>
    </xf>
    <xf numFmtId="0" fontId="33" fillId="0" borderId="39" xfId="9" applyFont="1" applyBorder="1" applyAlignment="1">
      <alignment horizontal="center" vertical="center"/>
    </xf>
    <xf numFmtId="0" fontId="33" fillId="0" borderId="39" xfId="9" applyFont="1" applyBorder="1" applyAlignment="1">
      <alignment horizontal="justify" vertical="center"/>
    </xf>
    <xf numFmtId="0" fontId="40" fillId="0" borderId="26" xfId="9" applyFont="1" applyBorder="1" applyAlignment="1">
      <alignment horizontal="center" vertical="center"/>
    </xf>
    <xf numFmtId="0" fontId="40" fillId="0" borderId="16" xfId="9" applyFont="1" applyBorder="1" applyAlignment="1">
      <alignment horizontal="center" vertical="center"/>
    </xf>
    <xf numFmtId="165" fontId="40" fillId="0" borderId="27" xfId="10" applyFont="1" applyBorder="1" applyAlignment="1">
      <alignment vertical="center"/>
    </xf>
    <xf numFmtId="0" fontId="40" fillId="0" borderId="33" xfId="9" applyFont="1" applyBorder="1" applyAlignment="1">
      <alignment horizontal="center" vertical="center"/>
    </xf>
    <xf numFmtId="0" fontId="40" fillId="0" borderId="1" xfId="9" applyFont="1" applyBorder="1" applyAlignment="1">
      <alignment horizontal="center" vertical="center"/>
    </xf>
    <xf numFmtId="165" fontId="40" fillId="0" borderId="24" xfId="10" applyFont="1" applyBorder="1" applyAlignment="1">
      <alignment vertical="center"/>
    </xf>
    <xf numFmtId="0" fontId="41" fillId="0" borderId="1" xfId="9" applyFont="1" applyBorder="1" applyAlignment="1">
      <alignment horizontal="justify" vertical="center"/>
    </xf>
    <xf numFmtId="2" fontId="40" fillId="0" borderId="1" xfId="9" applyNumberFormat="1" applyFont="1" applyBorder="1" applyAlignment="1">
      <alignment horizontal="center" vertical="center"/>
    </xf>
    <xf numFmtId="0" fontId="40" fillId="0" borderId="1" xfId="9" applyFont="1" applyBorder="1" applyAlignment="1">
      <alignment horizontal="justify" vertical="center"/>
    </xf>
    <xf numFmtId="0" fontId="40" fillId="7" borderId="33" xfId="9" applyFont="1" applyFill="1" applyBorder="1" applyAlignment="1">
      <alignment horizontal="center" vertical="center"/>
    </xf>
    <xf numFmtId="0" fontId="41" fillId="7" borderId="1" xfId="9" applyFont="1" applyFill="1" applyBorder="1" applyAlignment="1">
      <alignment horizontal="justify" vertical="center"/>
    </xf>
    <xf numFmtId="0" fontId="40" fillId="7" borderId="1" xfId="9" applyFont="1" applyFill="1" applyBorder="1" applyAlignment="1">
      <alignment horizontal="center" vertical="center"/>
    </xf>
    <xf numFmtId="165" fontId="41" fillId="7" borderId="24" xfId="10" applyFont="1" applyFill="1" applyBorder="1" applyAlignment="1">
      <alignment vertical="center"/>
    </xf>
    <xf numFmtId="165" fontId="41" fillId="0" borderId="24" xfId="10" applyFont="1" applyBorder="1" applyAlignment="1">
      <alignment vertical="center"/>
    </xf>
    <xf numFmtId="10" fontId="40" fillId="0" borderId="1" xfId="9" applyNumberFormat="1" applyFont="1" applyBorder="1" applyAlignment="1">
      <alignment horizontal="center" vertical="center"/>
    </xf>
    <xf numFmtId="0" fontId="42" fillId="8" borderId="33" xfId="9" applyFont="1" applyFill="1" applyBorder="1" applyAlignment="1">
      <alignment horizontal="center" vertical="center"/>
    </xf>
    <xf numFmtId="164" fontId="43" fillId="8" borderId="24" xfId="10" applyNumberFormat="1" applyFont="1" applyFill="1" applyBorder="1" applyAlignment="1">
      <alignment vertical="center"/>
    </xf>
    <xf numFmtId="0" fontId="29" fillId="0" borderId="40" xfId="7" applyBorder="1"/>
    <xf numFmtId="0" fontId="29" fillId="0" borderId="41" xfId="7" applyBorder="1"/>
    <xf numFmtId="0" fontId="29" fillId="0" borderId="42" xfId="7" applyBorder="1"/>
    <xf numFmtId="0" fontId="42" fillId="8" borderId="28" xfId="9" applyFont="1" applyFill="1" applyBorder="1" applyAlignment="1">
      <alignment horizontal="center" vertical="center"/>
    </xf>
    <xf numFmtId="164" fontId="43" fillId="8" borderId="30" xfId="10" applyNumberFormat="1" applyFont="1" applyFill="1" applyBorder="1" applyAlignment="1">
      <alignment vertical="center"/>
    </xf>
    <xf numFmtId="2" fontId="15" fillId="0" borderId="1" xfId="3" applyNumberFormat="1" applyFont="1" applyBorder="1" applyAlignment="1">
      <alignment horizontal="center" vertical="center"/>
    </xf>
    <xf numFmtId="0" fontId="29" fillId="0" borderId="25" xfId="7" applyBorder="1"/>
    <xf numFmtId="0" fontId="29" fillId="0" borderId="43" xfId="7" applyBorder="1"/>
    <xf numFmtId="0" fontId="29" fillId="0" borderId="33" xfId="7" applyBorder="1" applyAlignment="1">
      <alignment horizontal="center"/>
    </xf>
    <xf numFmtId="0" fontId="14" fillId="2" borderId="1" xfId="3" applyFont="1" applyFill="1" applyBorder="1" applyAlignment="1">
      <alignment horizontal="center" vertical="center" wrapText="1"/>
    </xf>
    <xf numFmtId="0" fontId="14" fillId="2" borderId="1" xfId="3" applyFont="1" applyFill="1" applyBorder="1" applyAlignment="1">
      <alignment horizontal="center" vertical="center"/>
    </xf>
    <xf numFmtId="0" fontId="13" fillId="2" borderId="1" xfId="3" applyFont="1" applyFill="1" applyBorder="1" applyAlignment="1">
      <alignment horizontal="center" vertical="center" wrapText="1"/>
    </xf>
    <xf numFmtId="0" fontId="46" fillId="0" borderId="1" xfId="0" applyFont="1" applyBorder="1" applyAlignment="1">
      <alignment vertical="top" wrapText="1"/>
    </xf>
    <xf numFmtId="0" fontId="29" fillId="0" borderId="31" xfId="7" applyBorder="1" applyAlignment="1">
      <alignment horizontal="center" vertical="center"/>
    </xf>
    <xf numFmtId="0" fontId="33" fillId="0" borderId="44" xfId="9" applyFont="1" applyBorder="1" applyAlignment="1">
      <alignment horizontal="center" vertical="center"/>
    </xf>
    <xf numFmtId="165" fontId="33" fillId="0" borderId="45" xfId="10" applyFont="1" applyBorder="1" applyAlignment="1">
      <alignment vertical="center"/>
    </xf>
    <xf numFmtId="0" fontId="33" fillId="7" borderId="44" xfId="9" applyFont="1" applyFill="1" applyBorder="1" applyAlignment="1">
      <alignment horizontal="center" vertical="center"/>
    </xf>
    <xf numFmtId="165" fontId="36" fillId="7" borderId="45" xfId="10" applyFont="1" applyFill="1" applyBorder="1" applyAlignment="1">
      <alignment vertical="center"/>
    </xf>
    <xf numFmtId="0" fontId="33" fillId="0" borderId="46" xfId="9" applyFont="1" applyBorder="1" applyAlignment="1">
      <alignment horizontal="center" vertical="center"/>
    </xf>
    <xf numFmtId="165" fontId="33" fillId="0" borderId="47" xfId="10" applyFont="1" applyBorder="1" applyAlignment="1">
      <alignment vertical="center"/>
    </xf>
    <xf numFmtId="0" fontId="33" fillId="0" borderId="48" xfId="9" applyFont="1" applyBorder="1" applyAlignment="1">
      <alignment horizontal="center" vertical="center"/>
    </xf>
    <xf numFmtId="165" fontId="33" fillId="0" borderId="49" xfId="10" applyFont="1" applyBorder="1" applyAlignment="1">
      <alignment vertical="center"/>
    </xf>
    <xf numFmtId="0" fontId="37" fillId="9" borderId="33" xfId="9" applyFont="1" applyFill="1" applyBorder="1" applyAlignment="1">
      <alignment horizontal="center" vertical="center"/>
    </xf>
    <xf numFmtId="165" fontId="38" fillId="9" borderId="24" xfId="10" applyFont="1" applyFill="1" applyBorder="1" applyAlignment="1">
      <alignment vertical="center"/>
    </xf>
    <xf numFmtId="0" fontId="32" fillId="0" borderId="29" xfId="7" applyFont="1" applyBorder="1" applyAlignment="1">
      <alignment horizontal="left" vertical="top"/>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0" fillId="0" borderId="1" xfId="0" applyBorder="1" applyAlignment="1">
      <alignment horizontal="left" vertical="top"/>
    </xf>
    <xf numFmtId="0" fontId="50" fillId="0" borderId="2" xfId="11" applyFont="1" applyBorder="1" applyAlignment="1">
      <alignment wrapText="1"/>
    </xf>
    <xf numFmtId="0" fontId="50" fillId="0" borderId="7" xfId="11" applyFont="1" applyBorder="1" applyAlignment="1">
      <alignment wrapText="1"/>
    </xf>
    <xf numFmtId="0" fontId="1" fillId="0" borderId="1" xfId="0" applyFont="1" applyBorder="1"/>
    <xf numFmtId="0" fontId="15" fillId="0" borderId="15" xfId="3" applyFont="1" applyBorder="1" applyAlignment="1">
      <alignment horizontal="center" vertical="center"/>
    </xf>
    <xf numFmtId="0" fontId="51" fillId="10" borderId="1" xfId="0" applyFont="1" applyFill="1" applyBorder="1" applyAlignment="1">
      <alignment horizontal="center" vertical="center" wrapText="1"/>
    </xf>
    <xf numFmtId="0" fontId="52" fillId="10" borderId="1" xfId="0" applyFont="1" applyFill="1" applyBorder="1" applyAlignment="1">
      <alignment vertical="center" wrapText="1"/>
    </xf>
    <xf numFmtId="0" fontId="52" fillId="10" borderId="1" xfId="0" applyFont="1" applyFill="1" applyBorder="1" applyAlignment="1">
      <alignment horizontal="center" vertical="center" wrapText="1"/>
    </xf>
    <xf numFmtId="2" fontId="52" fillId="10" borderId="1" xfId="1" applyNumberFormat="1" applyFont="1" applyFill="1" applyBorder="1" applyAlignment="1">
      <alignment horizontal="center" vertical="center" wrapText="1"/>
    </xf>
    <xf numFmtId="0" fontId="18" fillId="0" borderId="0" xfId="3" applyFont="1" applyAlignment="1">
      <alignment horizontal="center" vertical="center"/>
    </xf>
    <xf numFmtId="0" fontId="15" fillId="2" borderId="1" xfId="3" applyFont="1" applyFill="1" applyBorder="1" applyAlignment="1">
      <alignment horizontal="center" vertical="center"/>
    </xf>
    <xf numFmtId="0" fontId="15" fillId="10" borderId="1" xfId="3" applyFont="1" applyFill="1" applyBorder="1" applyAlignment="1">
      <alignment horizontal="center" vertical="center"/>
    </xf>
    <xf numFmtId="0" fontId="18" fillId="10" borderId="0" xfId="3" applyFont="1" applyFill="1">
      <alignment vertical="center"/>
    </xf>
    <xf numFmtId="168" fontId="14" fillId="10" borderId="1" xfId="3" applyNumberFormat="1" applyFont="1" applyFill="1" applyBorder="1" applyAlignment="1">
      <alignment horizontal="center" vertical="center"/>
    </xf>
    <xf numFmtId="0" fontId="12" fillId="11" borderId="1" xfId="3" applyFont="1" applyFill="1" applyBorder="1" applyAlignment="1">
      <alignment horizontal="center" vertical="center"/>
    </xf>
    <xf numFmtId="0" fontId="14" fillId="11" borderId="1" xfId="3" applyFont="1" applyFill="1" applyBorder="1">
      <alignment vertical="center"/>
    </xf>
    <xf numFmtId="0" fontId="15" fillId="11" borderId="1" xfId="3" applyFont="1" applyFill="1" applyBorder="1">
      <alignment vertical="center"/>
    </xf>
    <xf numFmtId="168" fontId="14" fillId="11" borderId="1" xfId="4" applyNumberFormat="1" applyFont="1" applyFill="1" applyBorder="1" applyAlignment="1">
      <alignment horizontal="right" vertical="center"/>
    </xf>
    <xf numFmtId="0" fontId="14" fillId="11" borderId="1" xfId="3" applyFont="1" applyFill="1" applyBorder="1" applyAlignment="1">
      <alignment horizontal="right" vertical="center"/>
    </xf>
    <xf numFmtId="10" fontId="14" fillId="11" borderId="1" xfId="2" applyNumberFormat="1" applyFont="1" applyFill="1" applyBorder="1" applyAlignment="1">
      <alignment horizontal="right" vertical="center"/>
    </xf>
    <xf numFmtId="168" fontId="14" fillId="11" borderId="1" xfId="3" applyNumberFormat="1" applyFont="1" applyFill="1" applyBorder="1">
      <alignment vertical="center"/>
    </xf>
    <xf numFmtId="0" fontId="12" fillId="11" borderId="0" xfId="3" applyFont="1" applyFill="1">
      <alignment vertical="center"/>
    </xf>
    <xf numFmtId="9" fontId="15" fillId="0" borderId="15" xfId="2" applyFont="1" applyBorder="1" applyAlignment="1">
      <alignment horizontal="right" vertical="center"/>
    </xf>
    <xf numFmtId="0" fontId="13" fillId="2" borderId="15" xfId="3" applyFont="1" applyFill="1" applyBorder="1" applyAlignment="1">
      <alignment horizontal="center" vertical="center" wrapText="1"/>
    </xf>
    <xf numFmtId="0" fontId="14" fillId="10" borderId="1" xfId="3" applyFont="1" applyFill="1" applyBorder="1" applyAlignment="1">
      <alignment horizontal="center" vertical="center"/>
    </xf>
    <xf numFmtId="0" fontId="13" fillId="10" borderId="15" xfId="3" applyFont="1" applyFill="1" applyBorder="1" applyAlignment="1">
      <alignment horizontal="center" vertical="center" wrapText="1"/>
    </xf>
    <xf numFmtId="0" fontId="13" fillId="10" borderId="1" xfId="3" applyFont="1" applyFill="1" applyBorder="1" applyAlignment="1">
      <alignment horizontal="center" vertical="center" wrapText="1"/>
    </xf>
    <xf numFmtId="2" fontId="23" fillId="0" borderId="1" xfId="6" quotePrefix="1" applyNumberFormat="1" applyFont="1" applyBorder="1" applyAlignment="1">
      <alignment vertical="top" wrapText="1"/>
    </xf>
    <xf numFmtId="0" fontId="3" fillId="0" borderId="5" xfId="0" applyFont="1" applyBorder="1" applyAlignment="1">
      <alignment vertical="center" wrapText="1"/>
    </xf>
    <xf numFmtId="0" fontId="53" fillId="0" borderId="0" xfId="3" applyFont="1">
      <alignment vertical="center"/>
    </xf>
    <xf numFmtId="168" fontId="12" fillId="0" borderId="0" xfId="3" applyNumberFormat="1" applyFont="1" applyAlignment="1">
      <alignment horizontal="right" vertical="center"/>
    </xf>
    <xf numFmtId="0" fontId="12" fillId="0" borderId="1" xfId="3" applyFont="1" applyBorder="1" applyAlignment="1">
      <alignment horizontal="center" vertical="center"/>
    </xf>
    <xf numFmtId="168" fontId="12" fillId="0" borderId="1" xfId="3" applyNumberFormat="1" applyFont="1" applyBorder="1" applyAlignment="1">
      <alignment horizontal="center" vertical="center"/>
    </xf>
    <xf numFmtId="0" fontId="18" fillId="0" borderId="1" xfId="3" applyFont="1" applyBorder="1" applyAlignment="1">
      <alignment horizontal="center" vertical="center"/>
    </xf>
    <xf numFmtId="0" fontId="18" fillId="0" borderId="0" xfId="3" applyFont="1" applyAlignment="1">
      <alignment horizontal="right" vertical="center"/>
    </xf>
    <xf numFmtId="0" fontId="18" fillId="0" borderId="1" xfId="3" applyFont="1" applyBorder="1" applyAlignment="1">
      <alignment horizontal="center" vertical="center" wrapText="1"/>
    </xf>
    <xf numFmtId="0" fontId="12" fillId="0" borderId="1" xfId="3"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5" fillId="0" borderId="0" xfId="0" applyFont="1" applyAlignment="1">
      <alignment horizontal="center" vertical="top" wrapText="1"/>
    </xf>
    <xf numFmtId="0" fontId="5" fillId="0" borderId="0" xfId="0" applyFont="1" applyAlignment="1">
      <alignment horizontal="center" vertical="top"/>
    </xf>
    <xf numFmtId="0" fontId="6" fillId="0" borderId="0" xfId="0" applyFont="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xf>
    <xf numFmtId="0" fontId="5" fillId="0" borderId="11" xfId="0" applyFont="1" applyBorder="1" applyAlignment="1">
      <alignment horizontal="center" vertical="top"/>
    </xf>
    <xf numFmtId="0" fontId="6" fillId="0" borderId="11" xfId="0" applyFont="1" applyBorder="1" applyAlignment="1">
      <alignment horizontal="center" vertical="center" wrapText="1"/>
    </xf>
    <xf numFmtId="0" fontId="6" fillId="0" borderId="0" xfId="0" applyFont="1" applyAlignment="1">
      <alignment horizontal="center" vertical="center"/>
    </xf>
    <xf numFmtId="0" fontId="12" fillId="0" borderId="11" xfId="0" applyFont="1" applyBorder="1" applyAlignment="1">
      <alignment horizontal="center" vertical="center"/>
    </xf>
    <xf numFmtId="0" fontId="6" fillId="0" borderId="11" xfId="0" applyFont="1" applyBorder="1" applyAlignment="1">
      <alignment horizontal="center" vertical="center"/>
    </xf>
    <xf numFmtId="0" fontId="5" fillId="0" borderId="11" xfId="0" applyFont="1" applyBorder="1" applyAlignment="1">
      <alignment horizontal="center" vertical="top"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167"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top" wrapText="1"/>
    </xf>
    <xf numFmtId="0" fontId="6" fillId="0" borderId="2" xfId="0" applyFont="1" applyBorder="1" applyAlignment="1">
      <alignment vertical="center" wrapText="1"/>
    </xf>
    <xf numFmtId="0" fontId="6" fillId="0" borderId="4"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justify"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167" fontId="6" fillId="0" borderId="2"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167" fontId="6" fillId="0" borderId="4" xfId="0" applyNumberFormat="1" applyFont="1" applyBorder="1" applyAlignment="1">
      <alignment horizontal="center" vertical="center" wrapText="1"/>
    </xf>
    <xf numFmtId="166" fontId="6" fillId="0" borderId="2" xfId="0" applyNumberFormat="1" applyFont="1" applyBorder="1" applyAlignment="1">
      <alignment horizontal="justify" vertical="center" wrapText="1"/>
    </xf>
    <xf numFmtId="166" fontId="6" fillId="0" borderId="3" xfId="0" applyNumberFormat="1" applyFont="1" applyBorder="1" applyAlignment="1">
      <alignment horizontal="justify" vertical="center" wrapText="1"/>
    </xf>
    <xf numFmtId="166" fontId="6" fillId="0" borderId="4" xfId="0" applyNumberFormat="1" applyFont="1" applyBorder="1" applyAlignment="1">
      <alignment horizontal="justify" vertical="center" wrapText="1"/>
    </xf>
    <xf numFmtId="15" fontId="6" fillId="0" borderId="2" xfId="0" quotePrefix="1" applyNumberFormat="1" applyFont="1" applyBorder="1" applyAlignment="1">
      <alignment horizontal="center" vertical="center" wrapText="1"/>
    </xf>
    <xf numFmtId="15" fontId="6" fillId="0" borderId="3" xfId="0" quotePrefix="1" applyNumberFormat="1" applyFont="1" applyBorder="1" applyAlignment="1">
      <alignment horizontal="center" vertical="center" wrapText="1"/>
    </xf>
    <xf numFmtId="15" fontId="6" fillId="0" borderId="4" xfId="0" quotePrefix="1" applyNumberFormat="1" applyFont="1" applyBorder="1" applyAlignment="1">
      <alignment horizontal="center" vertical="center" wrapText="1"/>
    </xf>
    <xf numFmtId="0" fontId="6" fillId="0" borderId="1" xfId="0" applyFont="1" applyBorder="1" applyAlignment="1">
      <alignment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0" borderId="2" xfId="0" quotePrefix="1"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6" fillId="2" borderId="1"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1" xfId="0" applyFont="1" applyBorder="1" applyAlignment="1">
      <alignment horizontal="center" vertical="center"/>
    </xf>
    <xf numFmtId="0" fontId="5" fillId="0" borderId="1" xfId="0" applyFont="1" applyBorder="1" applyAlignment="1">
      <alignment horizontal="justify" vertical="center" wrapText="1"/>
    </xf>
    <xf numFmtId="0" fontId="6" fillId="0" borderId="1" xfId="0" applyFont="1" applyBorder="1" applyAlignment="1">
      <alignment horizontal="right" vertical="center" wrapText="1"/>
    </xf>
    <xf numFmtId="0" fontId="6" fillId="0" borderId="2" xfId="0" quotePrefix="1"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165" fontId="5" fillId="0" borderId="2" xfId="1" applyNumberFormat="1" applyFont="1" applyFill="1" applyBorder="1" applyAlignment="1">
      <alignment horizontal="right" vertical="center" wrapText="1"/>
    </xf>
    <xf numFmtId="165" fontId="5" fillId="0" borderId="3" xfId="1" applyNumberFormat="1" applyFont="1" applyFill="1" applyBorder="1" applyAlignment="1">
      <alignment horizontal="right" vertical="center" wrapText="1"/>
    </xf>
    <xf numFmtId="0" fontId="6" fillId="0" borderId="3" xfId="0" applyFont="1" applyBorder="1" applyAlignment="1">
      <alignment horizontal="right" vertical="center"/>
    </xf>
    <xf numFmtId="165" fontId="6" fillId="0" borderId="2" xfId="1" applyNumberFormat="1" applyFont="1" applyFill="1" applyBorder="1" applyAlignment="1">
      <alignment horizontal="right" vertical="center" wrapText="1"/>
    </xf>
    <xf numFmtId="165" fontId="6" fillId="0" borderId="3" xfId="1" applyNumberFormat="1" applyFont="1" applyFill="1" applyBorder="1" applyAlignment="1">
      <alignment horizontal="right" vertical="center" wrapText="1"/>
    </xf>
    <xf numFmtId="165" fontId="5" fillId="0" borderId="2" xfId="1" applyNumberFormat="1" applyFont="1" applyFill="1" applyBorder="1" applyAlignment="1">
      <alignment horizontal="center" vertical="center" wrapText="1"/>
    </xf>
    <xf numFmtId="165" fontId="5" fillId="0" borderId="3" xfId="1" applyNumberFormat="1" applyFont="1" applyFill="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15" xfId="0" applyFont="1" applyBorder="1" applyAlignment="1">
      <alignment horizontal="center" vertical="top" wrapText="1"/>
    </xf>
    <xf numFmtId="0" fontId="5" fillId="0" borderId="15" xfId="0" applyFont="1" applyBorder="1" applyAlignment="1">
      <alignment horizontal="left" vertical="top" wrapText="1"/>
    </xf>
    <xf numFmtId="0" fontId="5" fillId="0" borderId="1" xfId="0" applyFont="1" applyBorder="1" applyAlignment="1">
      <alignment horizontal="center" vertical="top" wrapText="1"/>
    </xf>
    <xf numFmtId="0" fontId="6" fillId="0" borderId="1" xfId="0" applyFont="1" applyBorder="1" applyAlignment="1">
      <alignment horizontal="left" vertical="center"/>
    </xf>
    <xf numFmtId="0" fontId="6" fillId="0" borderId="1" xfId="0" applyFont="1" applyBorder="1" applyAlignment="1">
      <alignment horizontal="justify" vertical="center"/>
    </xf>
    <xf numFmtId="0" fontId="13" fillId="4" borderId="1" xfId="3" applyFont="1" applyFill="1" applyBorder="1" applyAlignment="1">
      <alignment horizontal="center" vertical="center"/>
    </xf>
    <xf numFmtId="0" fontId="16" fillId="5" borderId="1" xfId="3" applyFont="1" applyFill="1" applyBorder="1" applyAlignment="1">
      <alignment horizontal="center" vertical="center"/>
    </xf>
    <xf numFmtId="0" fontId="16" fillId="5" borderId="1" xfId="3" applyFont="1" applyFill="1" applyBorder="1" applyAlignment="1">
      <alignment horizontal="center" vertical="center" wrapText="1"/>
    </xf>
    <xf numFmtId="0" fontId="17" fillId="5" borderId="1" xfId="3" applyFont="1" applyFill="1" applyBorder="1" applyAlignment="1">
      <alignment horizontal="center" vertical="center" wrapText="1"/>
    </xf>
    <xf numFmtId="0" fontId="17" fillId="5" borderId="5" xfId="3" applyFont="1" applyFill="1" applyBorder="1" applyAlignment="1">
      <alignment horizontal="center" vertical="center" wrapText="1"/>
    </xf>
    <xf numFmtId="0" fontId="17" fillId="5" borderId="15" xfId="3" applyFont="1" applyFill="1" applyBorder="1" applyAlignment="1">
      <alignment horizontal="center" vertical="center" wrapText="1"/>
    </xf>
    <xf numFmtId="0" fontId="13" fillId="0" borderId="8" xfId="3" applyFont="1" applyBorder="1" applyAlignment="1">
      <alignment horizontal="left" vertical="center"/>
    </xf>
    <xf numFmtId="0" fontId="13" fillId="0" borderId="0" xfId="3" applyFont="1" applyAlignment="1">
      <alignment horizontal="left" vertical="center"/>
    </xf>
    <xf numFmtId="0" fontId="15" fillId="0" borderId="5" xfId="3" applyFont="1" applyBorder="1" applyAlignment="1">
      <alignment horizontal="center" vertical="center"/>
    </xf>
    <xf numFmtId="0" fontId="15" fillId="0" borderId="6" xfId="3" applyFont="1" applyBorder="1" applyAlignment="1">
      <alignment horizontal="center" vertical="center"/>
    </xf>
    <xf numFmtId="0" fontId="15" fillId="0" borderId="15" xfId="3" applyFont="1" applyBorder="1" applyAlignment="1">
      <alignment horizontal="center" vertical="center"/>
    </xf>
    <xf numFmtId="0" fontId="13" fillId="0" borderId="13" xfId="3" applyFont="1" applyBorder="1" applyAlignment="1">
      <alignment horizontal="left" vertical="center" wrapText="1"/>
    </xf>
    <xf numFmtId="0" fontId="13" fillId="0" borderId="0" xfId="3" applyFont="1" applyAlignment="1">
      <alignment horizontal="center" vertical="center"/>
    </xf>
    <xf numFmtId="0" fontId="13" fillId="0" borderId="13" xfId="3" applyFont="1" applyBorder="1" applyAlignment="1">
      <alignment vertical="center" wrapText="1"/>
    </xf>
    <xf numFmtId="0" fontId="45" fillId="2" borderId="17" xfId="7" applyFont="1" applyFill="1" applyBorder="1" applyAlignment="1">
      <alignment horizontal="center" vertical="top" wrapText="1"/>
    </xf>
    <xf numFmtId="0" fontId="45" fillId="2" borderId="18" xfId="7" applyFont="1" applyFill="1" applyBorder="1" applyAlignment="1">
      <alignment horizontal="center" vertical="top" wrapText="1"/>
    </xf>
    <xf numFmtId="0" fontId="45" fillId="2" borderId="19" xfId="7" applyFont="1" applyFill="1" applyBorder="1" applyAlignment="1">
      <alignment horizontal="center" vertical="top" wrapText="1"/>
    </xf>
    <xf numFmtId="0" fontId="44" fillId="2" borderId="20" xfId="7" applyFont="1" applyFill="1" applyBorder="1" applyAlignment="1">
      <alignment horizontal="center" vertical="top" wrapText="1"/>
    </xf>
    <xf numFmtId="0" fontId="44" fillId="2" borderId="3" xfId="7" applyFont="1" applyFill="1" applyBorder="1" applyAlignment="1">
      <alignment horizontal="center" vertical="top" wrapText="1"/>
    </xf>
    <xf numFmtId="0" fontId="44" fillId="2" borderId="21" xfId="7" applyFont="1" applyFill="1" applyBorder="1" applyAlignment="1">
      <alignment horizontal="center" vertical="top" wrapText="1"/>
    </xf>
    <xf numFmtId="0" fontId="36" fillId="0" borderId="2" xfId="9" applyFont="1" applyBorder="1" applyAlignment="1">
      <alignment horizontal="right" vertical="center" wrapText="1"/>
    </xf>
    <xf numFmtId="0" fontId="36" fillId="0" borderId="3" xfId="9" applyFont="1" applyBorder="1" applyAlignment="1">
      <alignment horizontal="right" vertical="center" wrapText="1"/>
    </xf>
    <xf numFmtId="0" fontId="36" fillId="0" borderId="4" xfId="9" applyFont="1" applyBorder="1" applyAlignment="1">
      <alignment horizontal="right" vertical="center" wrapText="1"/>
    </xf>
    <xf numFmtId="0" fontId="48" fillId="0" borderId="50" xfId="7" applyFont="1" applyBorder="1" applyAlignment="1">
      <alignment horizontal="center"/>
    </xf>
    <xf numFmtId="0" fontId="48" fillId="0" borderId="51" xfId="7" applyFont="1" applyBorder="1" applyAlignment="1">
      <alignment horizontal="center"/>
    </xf>
    <xf numFmtId="0" fontId="48" fillId="0" borderId="52" xfId="7" applyFont="1" applyBorder="1" applyAlignment="1">
      <alignment horizontal="center"/>
    </xf>
    <xf numFmtId="0" fontId="38" fillId="8" borderId="29" xfId="9" applyFont="1" applyFill="1" applyBorder="1" applyAlignment="1">
      <alignment horizontal="right" vertical="center"/>
    </xf>
    <xf numFmtId="0" fontId="38" fillId="9" borderId="2" xfId="9" applyFont="1" applyFill="1" applyBorder="1" applyAlignment="1">
      <alignment horizontal="right" vertical="center"/>
    </xf>
    <xf numFmtId="0" fontId="38" fillId="9" borderId="3" xfId="9" applyFont="1" applyFill="1" applyBorder="1" applyAlignment="1">
      <alignment horizontal="right" vertical="center"/>
    </xf>
    <xf numFmtId="0" fontId="38" fillId="9" borderId="4" xfId="9" applyFont="1" applyFill="1" applyBorder="1" applyAlignment="1">
      <alignment horizontal="right" vertical="center"/>
    </xf>
    <xf numFmtId="0" fontId="36" fillId="0" borderId="1" xfId="9" applyFont="1" applyBorder="1" applyAlignment="1">
      <alignment horizontal="right" vertical="center"/>
    </xf>
    <xf numFmtId="0" fontId="41" fillId="0" borderId="1" xfId="9" applyFont="1" applyBorder="1" applyAlignment="1">
      <alignment horizontal="right" vertical="center"/>
    </xf>
    <xf numFmtId="0" fontId="38" fillId="8" borderId="1" xfId="9" applyFont="1" applyFill="1" applyBorder="1" applyAlignment="1">
      <alignment horizontal="right" vertical="center"/>
    </xf>
    <xf numFmtId="0" fontId="43" fillId="8" borderId="1" xfId="9" applyFont="1" applyFill="1" applyBorder="1" applyAlignment="1">
      <alignment horizontal="right" vertical="center"/>
    </xf>
    <xf numFmtId="0" fontId="43" fillId="8" borderId="29" xfId="9" applyFont="1" applyFill="1" applyBorder="1" applyAlignment="1">
      <alignment horizontal="right" vertical="center"/>
    </xf>
  </cellXfs>
  <cellStyles count="15">
    <cellStyle name="Comma" xfId="1" builtinId="3"/>
    <cellStyle name="Comma 2" xfId="4"/>
    <cellStyle name="Comma 2 3" xfId="13"/>
    <cellStyle name="Comma 3" xfId="8"/>
    <cellStyle name="Comma 4" xfId="10"/>
    <cellStyle name="Normal" xfId="0" builtinId="0"/>
    <cellStyle name="Normal 10" xfId="9"/>
    <cellStyle name="Normal 2" xfId="3"/>
    <cellStyle name="Normal 3" xfId="7"/>
    <cellStyle name="Normal 4" xfId="11"/>
    <cellStyle name="Normal 5 2" xfId="12"/>
    <cellStyle name="Normal_Ridgewood-Final Bill-Finishing-April-2002" xfId="6"/>
    <cellStyle name="Percent" xfId="2" builtinId="5"/>
    <cellStyle name="Percent 2" xfId="5"/>
    <cellStyle name="Style 1" xfId="14"/>
  </cellStyles>
  <dxfs count="0"/>
  <tableStyles count="0" defaultTableStyle="TableStyleMedium9" defaultPivotStyle="PivotStyleLight16"/>
  <colors>
    <mruColors>
      <color rgb="FF963A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327450</xdr:colOff>
      <xdr:row>60</xdr:row>
      <xdr:rowOff>30089</xdr:rowOff>
    </xdr:from>
    <xdr:to>
      <xdr:col>6</xdr:col>
      <xdr:colOff>494227</xdr:colOff>
      <xdr:row>63</xdr:row>
      <xdr:rowOff>197689</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4883275" y="22512683"/>
          <a:ext cx="166777" cy="7876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view="pageBreakPreview" topLeftCell="A39" zoomScale="85" zoomScaleNormal="100" zoomScaleSheetLayoutView="85" workbookViewId="0">
      <selection activeCell="K53" sqref="K53"/>
    </sheetView>
  </sheetViews>
  <sheetFormatPr defaultColWidth="9.140625" defaultRowHeight="14.25"/>
  <cols>
    <col min="1" max="1" width="3.140625" style="3" customWidth="1"/>
    <col min="2" max="2" width="18.7109375" style="3" customWidth="1"/>
    <col min="3" max="3" width="6.42578125" style="3" customWidth="1"/>
    <col min="4" max="4" width="9.140625" style="3"/>
    <col min="5" max="5" width="7.5703125" style="3" customWidth="1"/>
    <col min="6" max="6" width="24.85546875" style="3" customWidth="1"/>
    <col min="7" max="7" width="8.140625" style="3" customWidth="1"/>
    <col min="8" max="8" width="18.7109375" style="3" customWidth="1"/>
    <col min="9" max="10" width="17" style="3" customWidth="1"/>
    <col min="11" max="11" width="16.42578125" style="3" customWidth="1"/>
    <col min="12" max="12" width="11.85546875" style="3" bestFit="1" customWidth="1"/>
    <col min="13" max="16384" width="9.140625" style="3"/>
  </cols>
  <sheetData>
    <row r="1" spans="1:12" s="2" customFormat="1" hidden="1">
      <c r="A1" s="33"/>
      <c r="B1" s="34"/>
      <c r="C1" s="34"/>
      <c r="D1" s="34"/>
      <c r="E1" s="34"/>
      <c r="F1" s="34"/>
      <c r="G1" s="34"/>
      <c r="H1" s="34"/>
      <c r="I1" s="34"/>
      <c r="J1" s="35"/>
    </row>
    <row r="2" spans="1:12" ht="18.75" customHeight="1">
      <c r="A2" s="236" t="s">
        <v>118</v>
      </c>
      <c r="B2" s="237"/>
      <c r="C2" s="237"/>
      <c r="D2" s="237"/>
      <c r="E2" s="237"/>
      <c r="F2" s="237"/>
      <c r="G2" s="237"/>
      <c r="H2" s="237"/>
      <c r="I2" s="237"/>
      <c r="J2" s="238"/>
      <c r="L2" s="4"/>
    </row>
    <row r="3" spans="1:12" ht="15">
      <c r="A3" s="271"/>
      <c r="B3" s="272"/>
      <c r="C3" s="272"/>
      <c r="D3" s="272"/>
      <c r="E3" s="272"/>
      <c r="F3" s="272"/>
      <c r="G3" s="272"/>
      <c r="H3" s="272"/>
      <c r="I3" s="39" t="s">
        <v>148</v>
      </c>
      <c r="J3" s="38" t="s">
        <v>158</v>
      </c>
      <c r="L3" s="4"/>
    </row>
    <row r="4" spans="1:12" ht="18" customHeight="1">
      <c r="A4" s="231" t="s">
        <v>0</v>
      </c>
      <c r="B4" s="231"/>
      <c r="C4" s="231"/>
      <c r="D4" s="231"/>
      <c r="E4" s="231"/>
      <c r="F4" s="231"/>
      <c r="G4" s="231"/>
      <c r="H4" s="231"/>
      <c r="I4" s="231"/>
      <c r="J4" s="231"/>
      <c r="L4" s="4"/>
    </row>
    <row r="5" spans="1:12" ht="20.25" customHeight="1">
      <c r="A5" s="231" t="s">
        <v>159</v>
      </c>
      <c r="B5" s="231"/>
      <c r="C5" s="231"/>
      <c r="D5" s="231"/>
      <c r="E5" s="231"/>
      <c r="F5" s="231"/>
      <c r="G5" s="231"/>
      <c r="H5" s="231"/>
      <c r="I5" s="231"/>
      <c r="J5" s="231"/>
      <c r="L5" s="4"/>
    </row>
    <row r="6" spans="1:12" ht="17.25" customHeight="1">
      <c r="A6" s="234" t="s">
        <v>92</v>
      </c>
      <c r="B6" s="234"/>
      <c r="C6" s="232" t="s">
        <v>150</v>
      </c>
      <c r="D6" s="232"/>
      <c r="E6" s="232"/>
      <c r="F6" s="232"/>
      <c r="G6" s="282" t="s">
        <v>48</v>
      </c>
      <c r="H6" s="282"/>
      <c r="I6" s="233">
        <v>44867</v>
      </c>
      <c r="J6" s="233"/>
      <c r="L6" s="4"/>
    </row>
    <row r="7" spans="1:12" ht="30.75" customHeight="1">
      <c r="A7" s="234" t="s">
        <v>49</v>
      </c>
      <c r="B7" s="234"/>
      <c r="C7" s="232" t="s">
        <v>149</v>
      </c>
      <c r="D7" s="232"/>
      <c r="E7" s="232"/>
      <c r="F7" s="232"/>
      <c r="G7" s="234" t="s">
        <v>71</v>
      </c>
      <c r="H7" s="234"/>
      <c r="I7" s="245" t="s">
        <v>160</v>
      </c>
      <c r="J7" s="245"/>
      <c r="L7" s="4"/>
    </row>
    <row r="8" spans="1:12" s="2" customFormat="1" ht="15.75" customHeight="1">
      <c r="A8" s="240" t="s">
        <v>109</v>
      </c>
      <c r="B8" s="241"/>
      <c r="C8" s="258" t="s">
        <v>151</v>
      </c>
      <c r="D8" s="259"/>
      <c r="E8" s="259"/>
      <c r="F8" s="259"/>
      <c r="G8" s="259"/>
      <c r="H8" s="259"/>
      <c r="I8" s="259"/>
      <c r="J8" s="260"/>
      <c r="L8" s="4"/>
    </row>
    <row r="9" spans="1:12">
      <c r="A9" s="239" t="s">
        <v>1</v>
      </c>
      <c r="B9" s="239" t="s">
        <v>87</v>
      </c>
      <c r="C9" s="1" t="s">
        <v>60</v>
      </c>
      <c r="D9" s="234" t="s">
        <v>72</v>
      </c>
      <c r="E9" s="234"/>
      <c r="F9" s="234"/>
      <c r="G9" s="234"/>
      <c r="H9" s="245" t="s">
        <v>115</v>
      </c>
      <c r="I9" s="245"/>
      <c r="J9" s="245"/>
      <c r="L9" s="4"/>
    </row>
    <row r="10" spans="1:12">
      <c r="A10" s="239"/>
      <c r="B10" s="239"/>
      <c r="C10" s="1" t="s">
        <v>61</v>
      </c>
      <c r="D10" s="234" t="s">
        <v>73</v>
      </c>
      <c r="E10" s="234"/>
      <c r="F10" s="234"/>
      <c r="G10" s="234"/>
      <c r="H10" s="261">
        <v>44789</v>
      </c>
      <c r="I10" s="262"/>
      <c r="J10" s="263"/>
      <c r="L10" s="4"/>
    </row>
    <row r="11" spans="1:12">
      <c r="A11" s="239"/>
      <c r="B11" s="239"/>
      <c r="C11" s="5" t="s">
        <v>50</v>
      </c>
      <c r="D11" s="234" t="s">
        <v>51</v>
      </c>
      <c r="E11" s="234"/>
      <c r="F11" s="234"/>
      <c r="G11" s="234"/>
      <c r="H11" s="244"/>
      <c r="I11" s="245"/>
      <c r="J11" s="245"/>
    </row>
    <row r="12" spans="1:12">
      <c r="A12" s="239"/>
      <c r="B12" s="239"/>
      <c r="C12" s="5" t="s">
        <v>52</v>
      </c>
      <c r="D12" s="234" t="s">
        <v>74</v>
      </c>
      <c r="E12" s="234"/>
      <c r="F12" s="234"/>
      <c r="G12" s="234"/>
      <c r="H12" s="261">
        <v>44810</v>
      </c>
      <c r="I12" s="262"/>
      <c r="J12" s="263"/>
    </row>
    <row r="13" spans="1:12">
      <c r="A13" s="239"/>
      <c r="B13" s="239"/>
      <c r="C13" s="5" t="s">
        <v>53</v>
      </c>
      <c r="D13" s="234" t="s">
        <v>54</v>
      </c>
      <c r="E13" s="234"/>
      <c r="F13" s="234"/>
      <c r="G13" s="234"/>
      <c r="H13" s="244" t="s">
        <v>12</v>
      </c>
      <c r="I13" s="245"/>
      <c r="J13" s="245"/>
    </row>
    <row r="14" spans="1:12">
      <c r="A14" s="239"/>
      <c r="B14" s="239"/>
      <c r="C14" s="5" t="s">
        <v>55</v>
      </c>
      <c r="D14" s="234" t="s">
        <v>98</v>
      </c>
      <c r="E14" s="234"/>
      <c r="F14" s="234"/>
      <c r="G14" s="234"/>
      <c r="H14" s="264"/>
      <c r="I14" s="265"/>
      <c r="J14" s="266"/>
    </row>
    <row r="15" spans="1:12">
      <c r="A15" s="239"/>
      <c r="B15" s="239"/>
      <c r="C15" s="5" t="s">
        <v>56</v>
      </c>
      <c r="D15" s="234" t="s">
        <v>57</v>
      </c>
      <c r="E15" s="234"/>
      <c r="F15" s="234"/>
      <c r="G15" s="234"/>
      <c r="H15" s="244" t="s">
        <v>12</v>
      </c>
      <c r="I15" s="245"/>
      <c r="J15" s="245"/>
    </row>
    <row r="16" spans="1:12">
      <c r="A16" s="239"/>
      <c r="B16" s="239"/>
      <c r="C16" s="5" t="s">
        <v>58</v>
      </c>
      <c r="D16" s="234" t="s">
        <v>59</v>
      </c>
      <c r="E16" s="234"/>
      <c r="F16" s="234"/>
      <c r="G16" s="234"/>
      <c r="H16" s="244" t="s">
        <v>12</v>
      </c>
      <c r="I16" s="245"/>
      <c r="J16" s="245"/>
      <c r="L16" s="18"/>
    </row>
    <row r="17" spans="1:15" ht="30" customHeight="1">
      <c r="A17" s="295" t="s">
        <v>2</v>
      </c>
      <c r="B17" s="297" t="s">
        <v>88</v>
      </c>
      <c r="C17" s="273" t="s">
        <v>113</v>
      </c>
      <c r="D17" s="274"/>
      <c r="E17" s="274"/>
      <c r="F17" s="274"/>
      <c r="G17" s="275"/>
      <c r="H17" s="267">
        <v>44789</v>
      </c>
      <c r="I17" s="268"/>
      <c r="J17" s="269"/>
      <c r="K17" s="7"/>
    </row>
    <row r="18" spans="1:15">
      <c r="A18" s="296"/>
      <c r="B18" s="298"/>
      <c r="C18" s="273" t="s">
        <v>114</v>
      </c>
      <c r="D18" s="274"/>
      <c r="E18" s="274"/>
      <c r="F18" s="274"/>
      <c r="G18" s="275"/>
      <c r="H18" s="6">
        <v>44796</v>
      </c>
      <c r="I18" s="6">
        <v>44804</v>
      </c>
      <c r="J18" s="23"/>
      <c r="K18" s="7"/>
    </row>
    <row r="19" spans="1:15" ht="30">
      <c r="A19" s="295" t="s">
        <v>133</v>
      </c>
      <c r="B19" s="297" t="s">
        <v>134</v>
      </c>
      <c r="C19" s="246" t="s">
        <v>3</v>
      </c>
      <c r="D19" s="246"/>
      <c r="E19" s="246"/>
      <c r="F19" s="246"/>
      <c r="G19" s="246"/>
      <c r="H19" s="21" t="s">
        <v>131</v>
      </c>
      <c r="I19" s="21" t="s">
        <v>130</v>
      </c>
      <c r="J19" s="21" t="s">
        <v>110</v>
      </c>
      <c r="K19" s="7"/>
      <c r="M19" s="8"/>
      <c r="O19" s="8"/>
    </row>
    <row r="20" spans="1:15" ht="15" customHeight="1">
      <c r="A20" s="296"/>
      <c r="B20" s="298"/>
      <c r="C20" s="21">
        <v>1</v>
      </c>
      <c r="D20" s="242" t="s">
        <v>152</v>
      </c>
      <c r="E20" s="242"/>
      <c r="F20" s="242"/>
      <c r="G20" s="242"/>
      <c r="H20" s="9">
        <v>16.5</v>
      </c>
      <c r="I20" s="9">
        <v>8.2319999999999993</v>
      </c>
      <c r="J20" s="21" t="s">
        <v>112</v>
      </c>
      <c r="K20" s="7"/>
      <c r="M20" s="8"/>
      <c r="O20" s="8"/>
    </row>
    <row r="21" spans="1:15" ht="15" customHeight="1">
      <c r="A21" s="296"/>
      <c r="B21" s="298"/>
      <c r="C21" s="1">
        <v>2</v>
      </c>
      <c r="D21" s="252" t="s">
        <v>153</v>
      </c>
      <c r="E21" s="253"/>
      <c r="F21" s="253"/>
      <c r="G21" s="254"/>
      <c r="H21" s="9">
        <v>11.07</v>
      </c>
      <c r="I21" s="9">
        <v>8.76</v>
      </c>
      <c r="J21" s="1" t="s">
        <v>124</v>
      </c>
      <c r="K21" s="7"/>
      <c r="M21" s="8"/>
      <c r="O21" s="8"/>
    </row>
    <row r="22" spans="1:15" ht="15" customHeight="1">
      <c r="A22" s="296"/>
      <c r="B22" s="298"/>
      <c r="C22" s="1">
        <v>3</v>
      </c>
      <c r="D22" s="252" t="s">
        <v>154</v>
      </c>
      <c r="E22" s="253"/>
      <c r="F22" s="253"/>
      <c r="G22" s="254"/>
      <c r="H22" s="9">
        <v>11.44</v>
      </c>
      <c r="I22" s="9">
        <v>11.04</v>
      </c>
      <c r="J22" s="1" t="s">
        <v>132</v>
      </c>
      <c r="K22" s="7"/>
      <c r="M22" s="8"/>
      <c r="O22" s="8"/>
    </row>
    <row r="23" spans="1:15" ht="15" customHeight="1">
      <c r="A23" s="299"/>
      <c r="B23" s="300"/>
      <c r="C23" s="1">
        <v>4</v>
      </c>
      <c r="D23" s="252" t="s">
        <v>155</v>
      </c>
      <c r="E23" s="253"/>
      <c r="F23" s="253"/>
      <c r="G23" s="254"/>
      <c r="H23" s="9">
        <v>14.25</v>
      </c>
      <c r="I23" s="9">
        <v>12.516</v>
      </c>
      <c r="J23" s="1" t="s">
        <v>135</v>
      </c>
      <c r="K23" s="7"/>
      <c r="M23" s="8"/>
      <c r="O23" s="8"/>
    </row>
    <row r="24" spans="1:15">
      <c r="A24" s="239" t="s">
        <v>13</v>
      </c>
      <c r="B24" s="239" t="s">
        <v>89</v>
      </c>
      <c r="C24" s="247" t="s">
        <v>4</v>
      </c>
      <c r="D24" s="247"/>
      <c r="E24" s="247"/>
      <c r="F24" s="247"/>
      <c r="G24" s="247"/>
      <c r="H24" s="247"/>
      <c r="I24" s="247"/>
      <c r="J24" s="247"/>
    </row>
    <row r="25" spans="1:15">
      <c r="A25" s="239"/>
      <c r="B25" s="239"/>
      <c r="C25" s="22" t="s">
        <v>62</v>
      </c>
      <c r="D25" s="234" t="s">
        <v>5</v>
      </c>
      <c r="E25" s="234"/>
      <c r="F25" s="234"/>
      <c r="G25" s="234"/>
      <c r="H25" s="243" t="s">
        <v>7</v>
      </c>
      <c r="I25" s="243"/>
      <c r="J25" s="243"/>
    </row>
    <row r="26" spans="1:15">
      <c r="A26" s="239"/>
      <c r="B26" s="239"/>
      <c r="C26" s="22" t="s">
        <v>63</v>
      </c>
      <c r="D26" s="234" t="s">
        <v>8</v>
      </c>
      <c r="E26" s="234"/>
      <c r="F26" s="234"/>
      <c r="G26" s="234"/>
      <c r="H26" s="243" t="s">
        <v>12</v>
      </c>
      <c r="I26" s="243"/>
      <c r="J26" s="243"/>
    </row>
    <row r="27" spans="1:15">
      <c r="A27" s="239"/>
      <c r="B27" s="239"/>
      <c r="C27" s="22" t="s">
        <v>64</v>
      </c>
      <c r="D27" s="234" t="s">
        <v>75</v>
      </c>
      <c r="E27" s="234"/>
      <c r="F27" s="234"/>
      <c r="G27" s="234"/>
      <c r="H27" s="243" t="s">
        <v>12</v>
      </c>
      <c r="I27" s="243"/>
      <c r="J27" s="243"/>
    </row>
    <row r="28" spans="1:15">
      <c r="A28" s="239"/>
      <c r="B28" s="239"/>
      <c r="C28" s="22" t="s">
        <v>65</v>
      </c>
      <c r="D28" s="234" t="s">
        <v>81</v>
      </c>
      <c r="E28" s="234"/>
      <c r="F28" s="234"/>
      <c r="G28" s="234"/>
      <c r="H28" s="243" t="s">
        <v>12</v>
      </c>
      <c r="I28" s="243"/>
      <c r="J28" s="243"/>
    </row>
    <row r="29" spans="1:15">
      <c r="A29" s="239"/>
      <c r="B29" s="239"/>
      <c r="C29" s="22" t="s">
        <v>66</v>
      </c>
      <c r="D29" s="234" t="s">
        <v>9</v>
      </c>
      <c r="E29" s="234"/>
      <c r="F29" s="234"/>
      <c r="G29" s="234"/>
      <c r="H29" s="243"/>
      <c r="I29" s="243"/>
      <c r="J29" s="243"/>
    </row>
    <row r="30" spans="1:15" ht="30" customHeight="1">
      <c r="A30" s="239"/>
      <c r="B30" s="239"/>
      <c r="C30" s="22" t="s">
        <v>67</v>
      </c>
      <c r="D30" s="234" t="s">
        <v>10</v>
      </c>
      <c r="E30" s="234"/>
      <c r="F30" s="234"/>
      <c r="G30" s="234"/>
      <c r="H30" s="243"/>
      <c r="I30" s="243"/>
      <c r="J30" s="243"/>
    </row>
    <row r="31" spans="1:15">
      <c r="A31" s="239"/>
      <c r="B31" s="239"/>
      <c r="C31" s="247" t="s">
        <v>11</v>
      </c>
      <c r="D31" s="247"/>
      <c r="E31" s="247"/>
      <c r="F31" s="247"/>
      <c r="G31" s="247"/>
      <c r="H31" s="247"/>
      <c r="I31" s="247"/>
      <c r="J31" s="247"/>
    </row>
    <row r="32" spans="1:15" ht="30.75" customHeight="1">
      <c r="A32" s="239"/>
      <c r="B32" s="239"/>
      <c r="C32" s="22" t="s">
        <v>62</v>
      </c>
      <c r="D32" s="234" t="s">
        <v>82</v>
      </c>
      <c r="E32" s="234"/>
      <c r="F32" s="234"/>
      <c r="G32" s="234"/>
      <c r="H32" s="243" t="s">
        <v>7</v>
      </c>
      <c r="I32" s="243"/>
      <c r="J32" s="243"/>
    </row>
    <row r="33" spans="1:12" ht="31.5" customHeight="1">
      <c r="A33" s="239"/>
      <c r="B33" s="239"/>
      <c r="C33" s="22" t="s">
        <v>63</v>
      </c>
      <c r="D33" s="234" t="s">
        <v>93</v>
      </c>
      <c r="E33" s="234"/>
      <c r="F33" s="234"/>
      <c r="G33" s="234"/>
      <c r="H33" s="243" t="s">
        <v>7</v>
      </c>
      <c r="I33" s="243"/>
      <c r="J33" s="243"/>
    </row>
    <row r="34" spans="1:12">
      <c r="A34" s="239"/>
      <c r="B34" s="239"/>
      <c r="C34" s="22" t="s">
        <v>64</v>
      </c>
      <c r="D34" s="234" t="s">
        <v>76</v>
      </c>
      <c r="E34" s="234"/>
      <c r="F34" s="234"/>
      <c r="G34" s="234"/>
      <c r="H34" s="243" t="s">
        <v>7</v>
      </c>
      <c r="I34" s="243"/>
      <c r="J34" s="243"/>
    </row>
    <row r="35" spans="1:12">
      <c r="A35" s="239"/>
      <c r="B35" s="239"/>
      <c r="C35" s="22" t="s">
        <v>65</v>
      </c>
      <c r="D35" s="234" t="s">
        <v>68</v>
      </c>
      <c r="E35" s="234"/>
      <c r="F35" s="234"/>
      <c r="G35" s="234"/>
      <c r="H35" s="243"/>
      <c r="I35" s="243"/>
      <c r="J35" s="243"/>
    </row>
    <row r="36" spans="1:12">
      <c r="A36" s="239"/>
      <c r="B36" s="239"/>
      <c r="C36" s="234" t="s">
        <v>78</v>
      </c>
      <c r="D36" s="234"/>
      <c r="E36" s="234"/>
      <c r="F36" s="234"/>
      <c r="G36" s="234"/>
      <c r="H36" s="234"/>
      <c r="I36" s="234"/>
      <c r="J36" s="234"/>
    </row>
    <row r="37" spans="1:12">
      <c r="A37" s="239"/>
      <c r="B37" s="239"/>
      <c r="C37" s="22" t="s">
        <v>62</v>
      </c>
      <c r="D37" s="234" t="s">
        <v>77</v>
      </c>
      <c r="E37" s="234"/>
      <c r="F37" s="234"/>
      <c r="G37" s="234"/>
      <c r="H37" s="245" t="s">
        <v>15</v>
      </c>
      <c r="I37" s="245"/>
      <c r="J37" s="245"/>
    </row>
    <row r="38" spans="1:12" ht="52.5" customHeight="1">
      <c r="A38" s="239"/>
      <c r="B38" s="239"/>
      <c r="C38" s="10" t="s">
        <v>79</v>
      </c>
      <c r="D38" s="270" t="s">
        <v>80</v>
      </c>
      <c r="E38" s="270"/>
      <c r="F38" s="270"/>
      <c r="G38" s="270"/>
      <c r="H38" s="243" t="s">
        <v>6</v>
      </c>
      <c r="I38" s="243"/>
      <c r="J38" s="243"/>
    </row>
    <row r="39" spans="1:12" ht="15">
      <c r="A39" s="239" t="s">
        <v>17</v>
      </c>
      <c r="B39" s="239" t="s">
        <v>99</v>
      </c>
      <c r="C39" s="234" t="s">
        <v>101</v>
      </c>
      <c r="D39" s="234"/>
      <c r="E39" s="234"/>
      <c r="F39" s="234"/>
      <c r="G39" s="234"/>
      <c r="H39" s="277" t="s">
        <v>156</v>
      </c>
      <c r="I39" s="278"/>
      <c r="J39" s="279"/>
    </row>
    <row r="40" spans="1:12">
      <c r="A40" s="239"/>
      <c r="B40" s="239"/>
      <c r="C40" s="234" t="s">
        <v>100</v>
      </c>
      <c r="D40" s="234"/>
      <c r="E40" s="234"/>
      <c r="F40" s="234"/>
      <c r="G40" s="234"/>
      <c r="H40" s="243" t="s">
        <v>15</v>
      </c>
      <c r="I40" s="280"/>
      <c r="J40" s="280"/>
    </row>
    <row r="41" spans="1:12">
      <c r="A41" s="239"/>
      <c r="B41" s="239"/>
      <c r="C41" s="234" t="s">
        <v>14</v>
      </c>
      <c r="D41" s="234"/>
      <c r="E41" s="234"/>
      <c r="F41" s="234"/>
      <c r="G41" s="234"/>
      <c r="H41" s="243" t="s">
        <v>7</v>
      </c>
      <c r="I41" s="243"/>
      <c r="J41" s="243"/>
    </row>
    <row r="42" spans="1:12">
      <c r="A42" s="239"/>
      <c r="B42" s="239"/>
      <c r="C42" s="234" t="s">
        <v>102</v>
      </c>
      <c r="D42" s="234"/>
      <c r="E42" s="234"/>
      <c r="F42" s="234"/>
      <c r="G42" s="234"/>
      <c r="H42" s="243" t="s">
        <v>6</v>
      </c>
      <c r="I42" s="243"/>
      <c r="J42" s="243"/>
    </row>
    <row r="43" spans="1:12">
      <c r="A43" s="239"/>
      <c r="B43" s="239"/>
      <c r="C43" s="234" t="s">
        <v>16</v>
      </c>
      <c r="D43" s="234"/>
      <c r="E43" s="234"/>
      <c r="F43" s="234"/>
      <c r="G43" s="234"/>
      <c r="H43" s="243" t="s">
        <v>6</v>
      </c>
      <c r="I43" s="243"/>
      <c r="J43" s="243"/>
    </row>
    <row r="44" spans="1:12" ht="24.75" customHeight="1">
      <c r="A44" s="239" t="s">
        <v>21</v>
      </c>
      <c r="B44" s="239" t="s">
        <v>90</v>
      </c>
      <c r="C44" s="242" t="s">
        <v>95</v>
      </c>
      <c r="D44" s="242"/>
      <c r="E44" s="242"/>
      <c r="F44" s="242"/>
      <c r="G44" s="242"/>
      <c r="H44" s="286" t="s">
        <v>94</v>
      </c>
      <c r="I44" s="287"/>
      <c r="J44" s="22" t="s">
        <v>117</v>
      </c>
    </row>
    <row r="45" spans="1:12" ht="15">
      <c r="A45" s="239"/>
      <c r="B45" s="239"/>
      <c r="C45" s="258" t="s">
        <v>18</v>
      </c>
      <c r="D45" s="259"/>
      <c r="E45" s="259"/>
      <c r="F45" s="259"/>
      <c r="G45" s="260"/>
      <c r="H45" s="288">
        <f>I20*100000</f>
        <v>823199.99999999988</v>
      </c>
      <c r="I45" s="289"/>
      <c r="J45" s="15">
        <v>2800000</v>
      </c>
      <c r="K45" s="11"/>
      <c r="L45" s="12"/>
    </row>
    <row r="46" spans="1:12">
      <c r="A46" s="239"/>
      <c r="B46" s="239"/>
      <c r="C46" s="3" t="s">
        <v>116</v>
      </c>
      <c r="H46" s="290">
        <v>0</v>
      </c>
      <c r="I46" s="290"/>
      <c r="J46" s="13">
        <v>0</v>
      </c>
    </row>
    <row r="47" spans="1:12">
      <c r="A47" s="239"/>
      <c r="B47" s="239"/>
      <c r="C47" s="276" t="s">
        <v>103</v>
      </c>
      <c r="D47" s="276"/>
      <c r="E47" s="276"/>
      <c r="F47" s="276"/>
      <c r="G47" s="276"/>
      <c r="H47" s="291">
        <f>H45*18%</f>
        <v>148175.99999999997</v>
      </c>
      <c r="I47" s="292"/>
      <c r="J47" s="19">
        <f>J45*18%</f>
        <v>504000</v>
      </c>
    </row>
    <row r="48" spans="1:12" ht="33.75" customHeight="1">
      <c r="A48" s="239"/>
      <c r="B48" s="239"/>
      <c r="C48" s="281" t="s">
        <v>107</v>
      </c>
      <c r="D48" s="281"/>
      <c r="E48" s="281"/>
      <c r="F48" s="281"/>
      <c r="G48" s="281"/>
      <c r="H48" s="293">
        <f>H45+H46+H47</f>
        <v>971375.99999999988</v>
      </c>
      <c r="I48" s="294"/>
      <c r="J48" s="14">
        <f>J45+J46+J47</f>
        <v>3304000</v>
      </c>
      <c r="L48" s="17"/>
    </row>
    <row r="49" spans="1:10">
      <c r="A49" s="239"/>
      <c r="B49" s="239"/>
      <c r="C49" s="234" t="s">
        <v>19</v>
      </c>
      <c r="D49" s="234"/>
      <c r="E49" s="234"/>
      <c r="F49" s="234"/>
      <c r="G49" s="234"/>
      <c r="H49" s="235" t="s">
        <v>111</v>
      </c>
      <c r="I49" s="235"/>
      <c r="J49" s="235"/>
    </row>
    <row r="50" spans="1:10">
      <c r="A50" s="239"/>
      <c r="B50" s="239"/>
      <c r="C50" s="234" t="s">
        <v>20</v>
      </c>
      <c r="D50" s="234"/>
      <c r="E50" s="234"/>
      <c r="F50" s="234"/>
      <c r="G50" s="234"/>
      <c r="H50" s="235" t="s">
        <v>106</v>
      </c>
      <c r="I50" s="235"/>
      <c r="J50" s="235"/>
    </row>
    <row r="51" spans="1:10">
      <c r="A51" s="239" t="s">
        <v>43</v>
      </c>
      <c r="B51" s="239" t="s">
        <v>86</v>
      </c>
      <c r="C51" s="234" t="s">
        <v>69</v>
      </c>
      <c r="D51" s="234"/>
      <c r="E51" s="234"/>
      <c r="F51" s="234"/>
      <c r="G51" s="234"/>
      <c r="H51" s="249" t="s">
        <v>97</v>
      </c>
      <c r="I51" s="250"/>
      <c r="J51" s="251"/>
    </row>
    <row r="52" spans="1:10">
      <c r="A52" s="239"/>
      <c r="B52" s="239"/>
      <c r="C52" s="234" t="s">
        <v>70</v>
      </c>
      <c r="D52" s="234"/>
      <c r="E52" s="234"/>
      <c r="F52" s="234"/>
      <c r="G52" s="234"/>
      <c r="H52" s="283" t="s">
        <v>96</v>
      </c>
      <c r="I52" s="284"/>
      <c r="J52" s="285"/>
    </row>
    <row r="53" spans="1:10" ht="30.75" customHeight="1">
      <c r="A53" s="239"/>
      <c r="B53" s="239" t="s">
        <v>22</v>
      </c>
      <c r="C53" s="234" t="s">
        <v>23</v>
      </c>
      <c r="D53" s="234"/>
      <c r="E53" s="234"/>
      <c r="F53" s="234" t="s">
        <v>104</v>
      </c>
      <c r="G53" s="234"/>
      <c r="H53" s="264" t="s">
        <v>127</v>
      </c>
      <c r="I53" s="265"/>
      <c r="J53" s="266"/>
    </row>
    <row r="54" spans="1:10" ht="32.25" customHeight="1">
      <c r="A54" s="239"/>
      <c r="B54" s="239"/>
      <c r="C54" s="234"/>
      <c r="D54" s="234"/>
      <c r="E54" s="234"/>
      <c r="F54" s="234" t="s">
        <v>105</v>
      </c>
      <c r="G54" s="234"/>
      <c r="H54" s="264" t="s">
        <v>136</v>
      </c>
      <c r="I54" s="265"/>
      <c r="J54" s="266"/>
    </row>
    <row r="55" spans="1:10">
      <c r="A55" s="239"/>
      <c r="B55" s="239"/>
      <c r="C55" s="234" t="s">
        <v>24</v>
      </c>
      <c r="D55" s="234"/>
      <c r="E55" s="234"/>
      <c r="F55" s="234" t="s">
        <v>25</v>
      </c>
      <c r="G55" s="234"/>
      <c r="H55" s="249" t="s">
        <v>106</v>
      </c>
      <c r="I55" s="250"/>
      <c r="J55" s="251"/>
    </row>
    <row r="56" spans="1:10" ht="131.1" customHeight="1">
      <c r="A56" s="239"/>
      <c r="B56" s="239"/>
      <c r="C56" s="234"/>
      <c r="D56" s="234"/>
      <c r="E56" s="234"/>
      <c r="F56" s="234" t="s">
        <v>26</v>
      </c>
      <c r="G56" s="234"/>
      <c r="H56" s="249" t="s">
        <v>125</v>
      </c>
      <c r="I56" s="250"/>
      <c r="J56" s="251"/>
    </row>
    <row r="57" spans="1:10">
      <c r="A57" s="301"/>
      <c r="B57" s="301"/>
      <c r="C57" s="234" t="s">
        <v>27</v>
      </c>
      <c r="D57" s="234"/>
      <c r="E57" s="234"/>
      <c r="F57" s="234" t="s">
        <v>28</v>
      </c>
      <c r="G57" s="234"/>
      <c r="H57" s="235" t="s">
        <v>106</v>
      </c>
      <c r="I57" s="303"/>
      <c r="J57" s="303"/>
    </row>
    <row r="58" spans="1:10">
      <c r="A58" s="301"/>
      <c r="B58" s="301"/>
      <c r="C58" s="234"/>
      <c r="D58" s="234"/>
      <c r="E58" s="234"/>
      <c r="F58" s="234" t="s">
        <v>29</v>
      </c>
      <c r="G58" s="234"/>
      <c r="H58" s="235" t="s">
        <v>106</v>
      </c>
      <c r="I58" s="235"/>
      <c r="J58" s="235"/>
    </row>
    <row r="59" spans="1:10">
      <c r="A59" s="301"/>
      <c r="B59" s="301"/>
      <c r="C59" s="234"/>
      <c r="D59" s="234"/>
      <c r="E59" s="234"/>
      <c r="F59" s="234" t="s">
        <v>30</v>
      </c>
      <c r="G59" s="234"/>
      <c r="H59" s="235" t="s">
        <v>106</v>
      </c>
      <c r="I59" s="235"/>
      <c r="J59" s="235"/>
    </row>
    <row r="60" spans="1:10">
      <c r="A60" s="301"/>
      <c r="B60" s="301"/>
      <c r="C60" s="234"/>
      <c r="D60" s="234"/>
      <c r="E60" s="234"/>
      <c r="F60" s="234" t="s">
        <v>31</v>
      </c>
      <c r="G60" s="234"/>
      <c r="H60" s="248" t="s">
        <v>6</v>
      </c>
      <c r="I60" s="248"/>
      <c r="J60" s="248"/>
    </row>
    <row r="61" spans="1:10">
      <c r="A61" s="301"/>
      <c r="B61" s="301"/>
      <c r="C61" s="234" t="s">
        <v>32</v>
      </c>
      <c r="D61" s="234"/>
      <c r="E61" s="234"/>
      <c r="F61" s="234" t="s">
        <v>33</v>
      </c>
      <c r="G61" s="234"/>
      <c r="H61" s="302" t="s">
        <v>108</v>
      </c>
      <c r="I61" s="302"/>
      <c r="J61" s="302"/>
    </row>
    <row r="62" spans="1:10">
      <c r="A62" s="301"/>
      <c r="B62" s="301"/>
      <c r="C62" s="234"/>
      <c r="D62" s="234"/>
      <c r="E62" s="234"/>
      <c r="F62" s="234" t="s">
        <v>34</v>
      </c>
      <c r="G62" s="234"/>
      <c r="H62" s="302"/>
      <c r="I62" s="302"/>
      <c r="J62" s="302"/>
    </row>
    <row r="63" spans="1:10">
      <c r="A63" s="301"/>
      <c r="B63" s="301"/>
      <c r="C63" s="234"/>
      <c r="D63" s="234"/>
      <c r="E63" s="234"/>
      <c r="F63" s="234" t="s">
        <v>35</v>
      </c>
      <c r="G63" s="234"/>
      <c r="H63" s="302"/>
      <c r="I63" s="302"/>
      <c r="J63" s="302"/>
    </row>
    <row r="64" spans="1:10">
      <c r="A64" s="301"/>
      <c r="B64" s="301"/>
      <c r="C64" s="234"/>
      <c r="D64" s="234"/>
      <c r="E64" s="234"/>
      <c r="F64" s="234" t="s">
        <v>36</v>
      </c>
      <c r="G64" s="234"/>
      <c r="H64" s="302"/>
      <c r="I64" s="302"/>
      <c r="J64" s="302"/>
    </row>
    <row r="65" spans="1:10" ht="15.95" customHeight="1">
      <c r="A65" s="301"/>
      <c r="B65" s="301"/>
      <c r="C65" s="234"/>
      <c r="D65" s="234"/>
      <c r="E65" s="234"/>
      <c r="F65" s="234" t="s">
        <v>37</v>
      </c>
      <c r="G65" s="234"/>
      <c r="H65" s="234" t="s">
        <v>108</v>
      </c>
      <c r="I65" s="234"/>
      <c r="J65" s="234"/>
    </row>
    <row r="66" spans="1:10" ht="50.25" customHeight="1">
      <c r="A66" s="301"/>
      <c r="B66" s="301"/>
      <c r="C66" s="234"/>
      <c r="D66" s="234"/>
      <c r="E66" s="234"/>
      <c r="F66" s="234" t="s">
        <v>38</v>
      </c>
      <c r="G66" s="234"/>
      <c r="H66" s="234" t="s">
        <v>128</v>
      </c>
      <c r="I66" s="234"/>
      <c r="J66" s="234"/>
    </row>
    <row r="67" spans="1:10" ht="68.25" customHeight="1">
      <c r="A67" s="301"/>
      <c r="B67" s="301"/>
      <c r="C67" s="252" t="s">
        <v>39</v>
      </c>
      <c r="D67" s="253"/>
      <c r="E67" s="253"/>
      <c r="F67" s="253"/>
      <c r="G67" s="254"/>
      <c r="H67" s="235" t="s">
        <v>126</v>
      </c>
      <c r="I67" s="235"/>
      <c r="J67" s="235"/>
    </row>
    <row r="68" spans="1:10" ht="15.95" customHeight="1">
      <c r="A68" s="301"/>
      <c r="B68" s="301"/>
      <c r="C68" s="252" t="s">
        <v>40</v>
      </c>
      <c r="D68" s="253"/>
      <c r="E68" s="253"/>
      <c r="F68" s="253"/>
      <c r="G68" s="254"/>
      <c r="H68" s="235" t="s">
        <v>108</v>
      </c>
      <c r="I68" s="235"/>
      <c r="J68" s="235"/>
    </row>
    <row r="69" spans="1:10" ht="255.75" customHeight="1">
      <c r="A69" s="301"/>
      <c r="B69" s="301"/>
      <c r="C69" s="252" t="s">
        <v>41</v>
      </c>
      <c r="D69" s="253"/>
      <c r="E69" s="253"/>
      <c r="F69" s="253"/>
      <c r="G69" s="254"/>
      <c r="H69" s="234" t="s">
        <v>140</v>
      </c>
      <c r="I69" s="234"/>
      <c r="J69" s="234"/>
    </row>
    <row r="70" spans="1:10" ht="14.45" customHeight="1">
      <c r="A70" s="301"/>
      <c r="B70" s="301"/>
      <c r="C70" s="252" t="s">
        <v>42</v>
      </c>
      <c r="D70" s="253"/>
      <c r="E70" s="253"/>
      <c r="F70" s="253"/>
      <c r="G70" s="254"/>
      <c r="H70" s="243" t="s">
        <v>6</v>
      </c>
      <c r="I70" s="243"/>
      <c r="J70" s="243"/>
    </row>
    <row r="71" spans="1:10" ht="30">
      <c r="A71" s="24" t="s">
        <v>44</v>
      </c>
      <c r="B71" s="20" t="s">
        <v>83</v>
      </c>
      <c r="C71" s="249" t="s">
        <v>157</v>
      </c>
      <c r="D71" s="250"/>
      <c r="E71" s="250"/>
      <c r="F71" s="250"/>
      <c r="G71" s="250"/>
      <c r="H71" s="250"/>
      <c r="I71" s="250"/>
      <c r="J71" s="251"/>
    </row>
    <row r="72" spans="1:10" ht="31.5" customHeight="1">
      <c r="A72" s="20" t="s">
        <v>84</v>
      </c>
      <c r="B72" s="20" t="s">
        <v>91</v>
      </c>
      <c r="C72" s="255"/>
      <c r="D72" s="256"/>
      <c r="E72" s="256"/>
      <c r="F72" s="256"/>
      <c r="G72" s="256"/>
      <c r="H72" s="256"/>
      <c r="I72" s="256"/>
      <c r="J72" s="257"/>
    </row>
    <row r="73" spans="1:10" ht="15.75" customHeight="1">
      <c r="A73" s="239" t="s">
        <v>85</v>
      </c>
      <c r="B73" s="239" t="s">
        <v>45</v>
      </c>
      <c r="C73" s="249" t="s">
        <v>46</v>
      </c>
      <c r="D73" s="250"/>
      <c r="E73" s="250"/>
      <c r="F73" s="250"/>
      <c r="G73" s="250"/>
      <c r="H73" s="250"/>
      <c r="I73" s="250"/>
      <c r="J73" s="251"/>
    </row>
    <row r="74" spans="1:10" ht="28.5" customHeight="1">
      <c r="A74" s="239"/>
      <c r="B74" s="239"/>
      <c r="C74" s="249" t="s">
        <v>47</v>
      </c>
      <c r="D74" s="250"/>
      <c r="E74" s="250"/>
      <c r="F74" s="250"/>
      <c r="G74" s="250"/>
      <c r="H74" s="250"/>
      <c r="I74" s="250"/>
      <c r="J74" s="251"/>
    </row>
    <row r="75" spans="1:10">
      <c r="A75" s="27"/>
      <c r="B75" s="28"/>
      <c r="C75" s="28"/>
      <c r="D75" s="28"/>
      <c r="E75" s="28"/>
      <c r="F75" s="28"/>
      <c r="G75" s="28"/>
      <c r="H75" s="28"/>
      <c r="I75" s="28"/>
      <c r="J75" s="29"/>
    </row>
    <row r="76" spans="1:10">
      <c r="A76" s="25"/>
      <c r="J76" s="30"/>
    </row>
    <row r="77" spans="1:10">
      <c r="A77" s="36"/>
      <c r="B77" s="222"/>
      <c r="C77" s="222"/>
      <c r="D77" s="222"/>
      <c r="E77" s="222"/>
      <c r="F77" s="222"/>
      <c r="G77" s="37"/>
      <c r="H77" s="37"/>
      <c r="I77" s="222"/>
      <c r="J77" s="223"/>
    </row>
    <row r="78" spans="1:10">
      <c r="A78" s="26"/>
      <c r="B78" s="224" t="s">
        <v>141</v>
      </c>
      <c r="C78" s="224"/>
      <c r="D78" s="224"/>
      <c r="E78" s="224" t="s">
        <v>142</v>
      </c>
      <c r="F78" s="224"/>
      <c r="G78" s="224" t="s">
        <v>142</v>
      </c>
      <c r="H78" s="224"/>
      <c r="I78" s="224" t="s">
        <v>143</v>
      </c>
      <c r="J78" s="228"/>
    </row>
    <row r="79" spans="1:10" ht="30" customHeight="1">
      <c r="A79" s="26"/>
      <c r="B79" s="227"/>
      <c r="C79" s="227"/>
      <c r="D79" s="227"/>
      <c r="E79" s="227"/>
      <c r="F79" s="227"/>
      <c r="G79" s="227"/>
      <c r="H79" s="227"/>
      <c r="I79" s="227"/>
      <c r="J79" s="229"/>
    </row>
    <row r="80" spans="1:10" ht="33" customHeight="1">
      <c r="A80" s="26"/>
      <c r="B80" s="227"/>
      <c r="C80" s="227"/>
      <c r="D80" s="227"/>
      <c r="E80" s="227"/>
      <c r="F80" s="227"/>
      <c r="G80" s="227"/>
      <c r="H80" s="227"/>
      <c r="I80" s="227"/>
      <c r="J80" s="229"/>
    </row>
    <row r="81" spans="1:10">
      <c r="A81" s="26"/>
      <c r="B81" s="227"/>
      <c r="C81" s="227"/>
      <c r="D81" s="227"/>
      <c r="E81" s="227"/>
      <c r="F81" s="227"/>
      <c r="G81" s="227"/>
      <c r="H81" s="227"/>
      <c r="I81" s="227"/>
      <c r="J81" s="229"/>
    </row>
    <row r="82" spans="1:10" s="16" customFormat="1" ht="29.1" customHeight="1">
      <c r="A82" s="31"/>
      <c r="B82" s="219" t="s">
        <v>129</v>
      </c>
      <c r="C82" s="219"/>
      <c r="D82" s="219"/>
      <c r="E82" s="220" t="s">
        <v>120</v>
      </c>
      <c r="F82" s="220"/>
      <c r="G82" s="220" t="s">
        <v>121</v>
      </c>
      <c r="H82" s="220"/>
      <c r="I82" s="220" t="s">
        <v>144</v>
      </c>
      <c r="J82" s="225"/>
    </row>
    <row r="83" spans="1:10" ht="50.25" customHeight="1">
      <c r="A83" s="26"/>
      <c r="B83" s="221" t="s">
        <v>147</v>
      </c>
      <c r="C83" s="221"/>
      <c r="D83" s="221"/>
      <c r="E83" s="221" t="s">
        <v>145</v>
      </c>
      <c r="F83" s="221"/>
      <c r="G83" s="221" t="s">
        <v>137</v>
      </c>
      <c r="H83" s="221"/>
      <c r="I83" s="221" t="s">
        <v>146</v>
      </c>
      <c r="J83" s="226"/>
    </row>
    <row r="84" spans="1:10">
      <c r="A84" s="216"/>
      <c r="B84" s="217"/>
      <c r="C84" s="217"/>
      <c r="D84" s="217"/>
      <c r="E84" s="217"/>
      <c r="F84" s="217"/>
      <c r="G84" s="217"/>
      <c r="H84" s="217"/>
      <c r="I84" s="217"/>
      <c r="J84" s="218"/>
    </row>
    <row r="85" spans="1:10">
      <c r="A85" s="27"/>
      <c r="B85" s="222"/>
      <c r="C85" s="222"/>
      <c r="D85" s="222"/>
      <c r="E85" s="222"/>
      <c r="F85" s="222"/>
      <c r="G85" s="222"/>
      <c r="H85" s="222"/>
      <c r="I85" s="222"/>
      <c r="J85" s="223"/>
    </row>
    <row r="86" spans="1:10">
      <c r="A86" s="32"/>
      <c r="B86" s="224" t="s">
        <v>119</v>
      </c>
      <c r="C86" s="224"/>
      <c r="D86" s="224"/>
      <c r="E86" s="224"/>
      <c r="F86" s="224"/>
      <c r="G86" s="224" t="s">
        <v>119</v>
      </c>
      <c r="H86" s="224"/>
      <c r="I86" s="224"/>
      <c r="J86" s="228"/>
    </row>
    <row r="87" spans="1:10">
      <c r="A87" s="32"/>
      <c r="B87" s="227"/>
      <c r="C87" s="227"/>
      <c r="D87" s="227"/>
      <c r="E87" s="227"/>
      <c r="F87" s="227"/>
      <c r="G87" s="227"/>
      <c r="H87" s="227"/>
      <c r="I87" s="227"/>
      <c r="J87" s="229"/>
    </row>
    <row r="88" spans="1:10">
      <c r="A88" s="32"/>
      <c r="B88" s="227"/>
      <c r="C88" s="227"/>
      <c r="D88" s="227"/>
      <c r="E88" s="227"/>
      <c r="F88" s="227"/>
      <c r="G88" s="227"/>
      <c r="H88" s="227"/>
      <c r="I88" s="227"/>
      <c r="J88" s="229"/>
    </row>
    <row r="89" spans="1:10">
      <c r="A89" s="32"/>
      <c r="B89" s="227"/>
      <c r="C89" s="227"/>
      <c r="D89" s="227"/>
      <c r="E89" s="227"/>
      <c r="F89" s="227"/>
      <c r="G89" s="227"/>
      <c r="H89" s="227"/>
      <c r="I89" s="227"/>
      <c r="J89" s="229"/>
    </row>
    <row r="90" spans="1:10" ht="15" customHeight="1">
      <c r="A90" s="32"/>
      <c r="B90" s="220" t="s">
        <v>122</v>
      </c>
      <c r="C90" s="220"/>
      <c r="D90" s="220"/>
      <c r="E90" s="220"/>
      <c r="F90" s="220"/>
      <c r="G90" s="219" t="s">
        <v>123</v>
      </c>
      <c r="H90" s="219"/>
      <c r="I90" s="219"/>
      <c r="J90" s="230"/>
    </row>
    <row r="91" spans="1:10">
      <c r="A91" s="32"/>
      <c r="B91" s="227" t="s">
        <v>138</v>
      </c>
      <c r="C91" s="227"/>
      <c r="D91" s="227"/>
      <c r="E91" s="227"/>
      <c r="F91" s="227"/>
      <c r="G91" s="227" t="s">
        <v>139</v>
      </c>
      <c r="H91" s="227"/>
      <c r="I91" s="227"/>
      <c r="J91" s="229"/>
    </row>
    <row r="92" spans="1:10">
      <c r="A92" s="216"/>
      <c r="B92" s="217"/>
      <c r="C92" s="217"/>
      <c r="D92" s="217"/>
      <c r="E92" s="217"/>
      <c r="F92" s="217"/>
      <c r="G92" s="217"/>
      <c r="H92" s="217"/>
      <c r="I92" s="217"/>
      <c r="J92" s="218"/>
    </row>
  </sheetData>
  <mergeCells count="196">
    <mergeCell ref="A73:A74"/>
    <mergeCell ref="B73:B74"/>
    <mergeCell ref="C73:J73"/>
    <mergeCell ref="H54:J54"/>
    <mergeCell ref="H53:J53"/>
    <mergeCell ref="H56:J56"/>
    <mergeCell ref="H55:J55"/>
    <mergeCell ref="A17:A18"/>
    <mergeCell ref="B17:B18"/>
    <mergeCell ref="A19:A23"/>
    <mergeCell ref="B19:B23"/>
    <mergeCell ref="D22:G22"/>
    <mergeCell ref="A57:A70"/>
    <mergeCell ref="H51:J51"/>
    <mergeCell ref="H68:J68"/>
    <mergeCell ref="H65:J65"/>
    <mergeCell ref="C61:E66"/>
    <mergeCell ref="H66:J66"/>
    <mergeCell ref="B57:B70"/>
    <mergeCell ref="C69:G69"/>
    <mergeCell ref="H59:J59"/>
    <mergeCell ref="H61:J64"/>
    <mergeCell ref="H57:J57"/>
    <mergeCell ref="F66:G66"/>
    <mergeCell ref="H50:J50"/>
    <mergeCell ref="C45:G45"/>
    <mergeCell ref="H52:J52"/>
    <mergeCell ref="C49:G49"/>
    <mergeCell ref="H44:I44"/>
    <mergeCell ref="H45:I45"/>
    <mergeCell ref="H46:I46"/>
    <mergeCell ref="H47:I47"/>
    <mergeCell ref="H48:I48"/>
    <mergeCell ref="A53:A56"/>
    <mergeCell ref="A51:A52"/>
    <mergeCell ref="A44:A50"/>
    <mergeCell ref="F53:G53"/>
    <mergeCell ref="B53:B56"/>
    <mergeCell ref="F55:G55"/>
    <mergeCell ref="F54:G54"/>
    <mergeCell ref="C55:E56"/>
    <mergeCell ref="C51:G51"/>
    <mergeCell ref="B51:B52"/>
    <mergeCell ref="C53:E54"/>
    <mergeCell ref="F56:G56"/>
    <mergeCell ref="C52:G52"/>
    <mergeCell ref="A3:H3"/>
    <mergeCell ref="C17:G17"/>
    <mergeCell ref="C18:G18"/>
    <mergeCell ref="B24:B38"/>
    <mergeCell ref="D37:G37"/>
    <mergeCell ref="H37:J37"/>
    <mergeCell ref="B44:B50"/>
    <mergeCell ref="C44:G44"/>
    <mergeCell ref="C47:G47"/>
    <mergeCell ref="C50:G50"/>
    <mergeCell ref="H43:J43"/>
    <mergeCell ref="H42:J42"/>
    <mergeCell ref="H39:J39"/>
    <mergeCell ref="H49:J49"/>
    <mergeCell ref="H40:J40"/>
    <mergeCell ref="H41:J41"/>
    <mergeCell ref="A39:A43"/>
    <mergeCell ref="C48:G48"/>
    <mergeCell ref="B39:B43"/>
    <mergeCell ref="C42:G42"/>
    <mergeCell ref="D13:G13"/>
    <mergeCell ref="D16:G16"/>
    <mergeCell ref="G6:H6"/>
    <mergeCell ref="H10:J10"/>
    <mergeCell ref="H38:J38"/>
    <mergeCell ref="H33:J33"/>
    <mergeCell ref="D38:G38"/>
    <mergeCell ref="D30:G30"/>
    <mergeCell ref="H32:J32"/>
    <mergeCell ref="H34:J34"/>
    <mergeCell ref="H29:J29"/>
    <mergeCell ref="C31:J31"/>
    <mergeCell ref="C36:J36"/>
    <mergeCell ref="D34:G34"/>
    <mergeCell ref="H35:J35"/>
    <mergeCell ref="H30:J30"/>
    <mergeCell ref="D35:G35"/>
    <mergeCell ref="D33:G33"/>
    <mergeCell ref="D11:G11"/>
    <mergeCell ref="C8:J8"/>
    <mergeCell ref="H12:J12"/>
    <mergeCell ref="D21:G21"/>
    <mergeCell ref="D23:G23"/>
    <mergeCell ref="D27:G27"/>
    <mergeCell ref="D29:G29"/>
    <mergeCell ref="D32:G32"/>
    <mergeCell ref="H14:J14"/>
    <mergeCell ref="D14:G14"/>
    <mergeCell ref="D15:G15"/>
    <mergeCell ref="H13:J13"/>
    <mergeCell ref="H27:J27"/>
    <mergeCell ref="D28:G28"/>
    <mergeCell ref="H28:J28"/>
    <mergeCell ref="H17:J17"/>
    <mergeCell ref="H60:J60"/>
    <mergeCell ref="C74:J74"/>
    <mergeCell ref="F65:G65"/>
    <mergeCell ref="H69:J69"/>
    <mergeCell ref="C68:G68"/>
    <mergeCell ref="C70:G70"/>
    <mergeCell ref="H70:J70"/>
    <mergeCell ref="C67:G67"/>
    <mergeCell ref="H67:J67"/>
    <mergeCell ref="C72:J72"/>
    <mergeCell ref="C71:J71"/>
    <mergeCell ref="F61:G61"/>
    <mergeCell ref="C43:G43"/>
    <mergeCell ref="A2:J2"/>
    <mergeCell ref="G7:H7"/>
    <mergeCell ref="D9:G9"/>
    <mergeCell ref="D10:G10"/>
    <mergeCell ref="A24:A38"/>
    <mergeCell ref="A8:B8"/>
    <mergeCell ref="D12:G12"/>
    <mergeCell ref="D20:G20"/>
    <mergeCell ref="A9:A16"/>
    <mergeCell ref="H25:J25"/>
    <mergeCell ref="H26:J26"/>
    <mergeCell ref="H16:J16"/>
    <mergeCell ref="C19:G19"/>
    <mergeCell ref="D25:G25"/>
    <mergeCell ref="D26:G26"/>
    <mergeCell ref="C24:J24"/>
    <mergeCell ref="A7:B7"/>
    <mergeCell ref="I7:J7"/>
    <mergeCell ref="B9:B16"/>
    <mergeCell ref="H11:J11"/>
    <mergeCell ref="C7:F7"/>
    <mergeCell ref="H15:J15"/>
    <mergeCell ref="H9:J9"/>
    <mergeCell ref="A4:J4"/>
    <mergeCell ref="A5:J5"/>
    <mergeCell ref="C6:F6"/>
    <mergeCell ref="I6:J6"/>
    <mergeCell ref="A6:B6"/>
    <mergeCell ref="B77:D77"/>
    <mergeCell ref="E77:F77"/>
    <mergeCell ref="B78:D78"/>
    <mergeCell ref="E78:F78"/>
    <mergeCell ref="I77:J77"/>
    <mergeCell ref="G78:H78"/>
    <mergeCell ref="I78:J78"/>
    <mergeCell ref="C39:G39"/>
    <mergeCell ref="C41:G41"/>
    <mergeCell ref="F58:G58"/>
    <mergeCell ref="F63:G63"/>
    <mergeCell ref="H58:J58"/>
    <mergeCell ref="F60:G60"/>
    <mergeCell ref="F62:G62"/>
    <mergeCell ref="C40:G40"/>
    <mergeCell ref="F64:G64"/>
    <mergeCell ref="C57:E60"/>
    <mergeCell ref="F57:G57"/>
    <mergeCell ref="F59:G59"/>
    <mergeCell ref="B79:D79"/>
    <mergeCell ref="E79:F79"/>
    <mergeCell ref="B80:D80"/>
    <mergeCell ref="E80:F80"/>
    <mergeCell ref="B81:D81"/>
    <mergeCell ref="E81:F81"/>
    <mergeCell ref="G79:H79"/>
    <mergeCell ref="I79:J79"/>
    <mergeCell ref="G80:H80"/>
    <mergeCell ref="I80:J80"/>
    <mergeCell ref="G81:H81"/>
    <mergeCell ref="I81:J81"/>
    <mergeCell ref="A92:J92"/>
    <mergeCell ref="B82:D82"/>
    <mergeCell ref="E82:F82"/>
    <mergeCell ref="B83:D83"/>
    <mergeCell ref="E83:F83"/>
    <mergeCell ref="B85:F85"/>
    <mergeCell ref="G85:J85"/>
    <mergeCell ref="B86:F86"/>
    <mergeCell ref="G82:H82"/>
    <mergeCell ref="I82:J82"/>
    <mergeCell ref="G83:H83"/>
    <mergeCell ref="I83:J83"/>
    <mergeCell ref="A84:J84"/>
    <mergeCell ref="B87:F87"/>
    <mergeCell ref="B88:F88"/>
    <mergeCell ref="B89:F89"/>
    <mergeCell ref="B90:F90"/>
    <mergeCell ref="B91:F91"/>
    <mergeCell ref="G86:J86"/>
    <mergeCell ref="G87:J87"/>
    <mergeCell ref="G88:J88"/>
    <mergeCell ref="G89:J89"/>
    <mergeCell ref="G90:J90"/>
    <mergeCell ref="G91:J91"/>
  </mergeCells>
  <phoneticPr fontId="4" type="noConversion"/>
  <dataValidations count="3">
    <dataValidation type="list" allowBlank="1" showInputMessage="1" showErrorMessage="1" sqref="A7:B7">
      <formula1>$L$11:$L$12</formula1>
    </dataValidation>
    <dataValidation type="list" allowBlank="1" showInputMessage="1" showErrorMessage="1" sqref="G7:H7">
      <formula1>$L$14:$L$15</formula1>
    </dataValidation>
    <dataValidation type="list" allowBlank="1" showInputMessage="1" showErrorMessage="1" sqref="H32:J35 H37:J37 H25:J30">
      <formula1>#REF!</formula1>
    </dataValidation>
  </dataValidations>
  <printOptions horizontalCentered="1" gridLines="1"/>
  <pageMargins left="0.94488188976377996" right="0.47244094488188998" top="0.45866141700000002" bottom="0.41929133899999999" header="0.511811023622047" footer="0.31496062992126"/>
  <pageSetup paperSize="9" scale="65" fitToHeight="3" orientation="portrait" r:id="rId1"/>
  <headerFooter alignWithMargins="0">
    <oddFooter>&amp;RPage &amp;P of &amp;N</oddFooter>
  </headerFooter>
  <rowBreaks count="1" manualBreakCount="1">
    <brk id="60" max="10" man="1"/>
  </rowBreaks>
  <ignoredErrors>
    <ignoredError sqref="C9:C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Zeros="0" tabSelected="1" topLeftCell="B1" zoomScale="70" zoomScaleNormal="70" zoomScaleSheetLayoutView="70" workbookViewId="0">
      <pane ySplit="7" topLeftCell="A8" activePane="bottomLeft" state="frozen"/>
      <selection pane="bottomLeft" activeCell="G11" sqref="G11"/>
    </sheetView>
  </sheetViews>
  <sheetFormatPr defaultColWidth="8.7109375" defaultRowHeight="12.75"/>
  <cols>
    <col min="1" max="1" width="8.28515625" style="44" customWidth="1"/>
    <col min="2" max="2" width="16" style="44" customWidth="1"/>
    <col min="3" max="3" width="73.7109375" style="45" customWidth="1"/>
    <col min="4" max="4" width="10.28515625" style="44" customWidth="1"/>
    <col min="5" max="5" width="11.85546875" style="44" customWidth="1"/>
    <col min="6" max="6" width="13.85546875" style="44" bestFit="1" customWidth="1"/>
    <col min="7" max="7" width="18.85546875" style="46" bestFit="1" customWidth="1"/>
    <col min="8" max="10" width="18.85546875" style="46" customWidth="1"/>
    <col min="11" max="12" width="18" style="46" customWidth="1"/>
    <col min="13" max="13" width="17.85546875" style="46" bestFit="1" customWidth="1"/>
    <col min="14" max="14" width="16.85546875" style="46" customWidth="1"/>
    <col min="15" max="15" width="21" style="44" customWidth="1"/>
    <col min="16" max="16" width="13.28515625" style="40" customWidth="1"/>
    <col min="17" max="17" width="12.7109375" style="40" customWidth="1"/>
    <col min="18" max="256" width="8.7109375" style="40"/>
    <col min="257" max="257" width="8.28515625" style="40" customWidth="1"/>
    <col min="258" max="258" width="16" style="40" customWidth="1"/>
    <col min="259" max="259" width="73.7109375" style="40" customWidth="1"/>
    <col min="260" max="260" width="10.28515625" style="40" customWidth="1"/>
    <col min="261" max="261" width="13" style="40" customWidth="1"/>
    <col min="262" max="262" width="11.85546875" style="40" customWidth="1"/>
    <col min="263" max="263" width="18.85546875" style="40" bestFit="1" customWidth="1"/>
    <col min="264" max="264" width="18" style="40" customWidth="1"/>
    <col min="265" max="265" width="14.5703125" style="40" customWidth="1"/>
    <col min="266" max="266" width="12.140625" style="40" customWidth="1"/>
    <col min="267" max="267" width="12.7109375" style="40" customWidth="1"/>
    <col min="268" max="268" width="19.7109375" style="40" customWidth="1"/>
    <col min="269" max="269" width="21" style="40" customWidth="1"/>
    <col min="270" max="271" width="0" style="40" hidden="1" customWidth="1"/>
    <col min="272" max="272" width="13.28515625" style="40" customWidth="1"/>
    <col min="273" max="273" width="12.7109375" style="40" customWidth="1"/>
    <col min="274" max="512" width="8.7109375" style="40"/>
    <col min="513" max="513" width="8.28515625" style="40" customWidth="1"/>
    <col min="514" max="514" width="16" style="40" customWidth="1"/>
    <col min="515" max="515" width="73.7109375" style="40" customWidth="1"/>
    <col min="516" max="516" width="10.28515625" style="40" customWidth="1"/>
    <col min="517" max="517" width="13" style="40" customWidth="1"/>
    <col min="518" max="518" width="11.85546875" style="40" customWidth="1"/>
    <col min="519" max="519" width="18.85546875" style="40" bestFit="1" customWidth="1"/>
    <col min="520" max="520" width="18" style="40" customWidth="1"/>
    <col min="521" max="521" width="14.5703125" style="40" customWidth="1"/>
    <col min="522" max="522" width="12.140625" style="40" customWidth="1"/>
    <col min="523" max="523" width="12.7109375" style="40" customWidth="1"/>
    <col min="524" max="524" width="19.7109375" style="40" customWidth="1"/>
    <col min="525" max="525" width="21" style="40" customWidth="1"/>
    <col min="526" max="527" width="0" style="40" hidden="1" customWidth="1"/>
    <col min="528" max="528" width="13.28515625" style="40" customWidth="1"/>
    <col min="529" max="529" width="12.7109375" style="40" customWidth="1"/>
    <col min="530" max="768" width="8.7109375" style="40"/>
    <col min="769" max="769" width="8.28515625" style="40" customWidth="1"/>
    <col min="770" max="770" width="16" style="40" customWidth="1"/>
    <col min="771" max="771" width="73.7109375" style="40" customWidth="1"/>
    <col min="772" max="772" width="10.28515625" style="40" customWidth="1"/>
    <col min="773" max="773" width="13" style="40" customWidth="1"/>
    <col min="774" max="774" width="11.85546875" style="40" customWidth="1"/>
    <col min="775" max="775" width="18.85546875" style="40" bestFit="1" customWidth="1"/>
    <col min="776" max="776" width="18" style="40" customWidth="1"/>
    <col min="777" max="777" width="14.5703125" style="40" customWidth="1"/>
    <col min="778" max="778" width="12.140625" style="40" customWidth="1"/>
    <col min="779" max="779" width="12.7109375" style="40" customWidth="1"/>
    <col min="780" max="780" width="19.7109375" style="40" customWidth="1"/>
    <col min="781" max="781" width="21" style="40" customWidth="1"/>
    <col min="782" max="783" width="0" style="40" hidden="1" customWidth="1"/>
    <col min="784" max="784" width="13.28515625" style="40" customWidth="1"/>
    <col min="785" max="785" width="12.7109375" style="40" customWidth="1"/>
    <col min="786" max="1024" width="8.7109375" style="40"/>
    <col min="1025" max="1025" width="8.28515625" style="40" customWidth="1"/>
    <col min="1026" max="1026" width="16" style="40" customWidth="1"/>
    <col min="1027" max="1027" width="73.7109375" style="40" customWidth="1"/>
    <col min="1028" max="1028" width="10.28515625" style="40" customWidth="1"/>
    <col min="1029" max="1029" width="13" style="40" customWidth="1"/>
    <col min="1030" max="1030" width="11.85546875" style="40" customWidth="1"/>
    <col min="1031" max="1031" width="18.85546875" style="40" bestFit="1" customWidth="1"/>
    <col min="1032" max="1032" width="18" style="40" customWidth="1"/>
    <col min="1033" max="1033" width="14.5703125" style="40" customWidth="1"/>
    <col min="1034" max="1034" width="12.140625" style="40" customWidth="1"/>
    <col min="1035" max="1035" width="12.7109375" style="40" customWidth="1"/>
    <col min="1036" max="1036" width="19.7109375" style="40" customWidth="1"/>
    <col min="1037" max="1037" width="21" style="40" customWidth="1"/>
    <col min="1038" max="1039" width="0" style="40" hidden="1" customWidth="1"/>
    <col min="1040" max="1040" width="13.28515625" style="40" customWidth="1"/>
    <col min="1041" max="1041" width="12.7109375" style="40" customWidth="1"/>
    <col min="1042" max="1280" width="8.7109375" style="40"/>
    <col min="1281" max="1281" width="8.28515625" style="40" customWidth="1"/>
    <col min="1282" max="1282" width="16" style="40" customWidth="1"/>
    <col min="1283" max="1283" width="73.7109375" style="40" customWidth="1"/>
    <col min="1284" max="1284" width="10.28515625" style="40" customWidth="1"/>
    <col min="1285" max="1285" width="13" style="40" customWidth="1"/>
    <col min="1286" max="1286" width="11.85546875" style="40" customWidth="1"/>
    <col min="1287" max="1287" width="18.85546875" style="40" bestFit="1" customWidth="1"/>
    <col min="1288" max="1288" width="18" style="40" customWidth="1"/>
    <col min="1289" max="1289" width="14.5703125" style="40" customWidth="1"/>
    <col min="1290" max="1290" width="12.140625" style="40" customWidth="1"/>
    <col min="1291" max="1291" width="12.7109375" style="40" customWidth="1"/>
    <col min="1292" max="1292" width="19.7109375" style="40" customWidth="1"/>
    <col min="1293" max="1293" width="21" style="40" customWidth="1"/>
    <col min="1294" max="1295" width="0" style="40" hidden="1" customWidth="1"/>
    <col min="1296" max="1296" width="13.28515625" style="40" customWidth="1"/>
    <col min="1297" max="1297" width="12.7109375" style="40" customWidth="1"/>
    <col min="1298" max="1536" width="8.7109375" style="40"/>
    <col min="1537" max="1537" width="8.28515625" style="40" customWidth="1"/>
    <col min="1538" max="1538" width="16" style="40" customWidth="1"/>
    <col min="1539" max="1539" width="73.7109375" style="40" customWidth="1"/>
    <col min="1540" max="1540" width="10.28515625" style="40" customWidth="1"/>
    <col min="1541" max="1541" width="13" style="40" customWidth="1"/>
    <col min="1542" max="1542" width="11.85546875" style="40" customWidth="1"/>
    <col min="1543" max="1543" width="18.85546875" style="40" bestFit="1" customWidth="1"/>
    <col min="1544" max="1544" width="18" style="40" customWidth="1"/>
    <col min="1545" max="1545" width="14.5703125" style="40" customWidth="1"/>
    <col min="1546" max="1546" width="12.140625" style="40" customWidth="1"/>
    <col min="1547" max="1547" width="12.7109375" style="40" customWidth="1"/>
    <col min="1548" max="1548" width="19.7109375" style="40" customWidth="1"/>
    <col min="1549" max="1549" width="21" style="40" customWidth="1"/>
    <col min="1550" max="1551" width="0" style="40" hidden="1" customWidth="1"/>
    <col min="1552" max="1552" width="13.28515625" style="40" customWidth="1"/>
    <col min="1553" max="1553" width="12.7109375" style="40" customWidth="1"/>
    <col min="1554" max="1792" width="8.7109375" style="40"/>
    <col min="1793" max="1793" width="8.28515625" style="40" customWidth="1"/>
    <col min="1794" max="1794" width="16" style="40" customWidth="1"/>
    <col min="1795" max="1795" width="73.7109375" style="40" customWidth="1"/>
    <col min="1796" max="1796" width="10.28515625" style="40" customWidth="1"/>
    <col min="1797" max="1797" width="13" style="40" customWidth="1"/>
    <col min="1798" max="1798" width="11.85546875" style="40" customWidth="1"/>
    <col min="1799" max="1799" width="18.85546875" style="40" bestFit="1" customWidth="1"/>
    <col min="1800" max="1800" width="18" style="40" customWidth="1"/>
    <col min="1801" max="1801" width="14.5703125" style="40" customWidth="1"/>
    <col min="1802" max="1802" width="12.140625" style="40" customWidth="1"/>
    <col min="1803" max="1803" width="12.7109375" style="40" customWidth="1"/>
    <col min="1804" max="1804" width="19.7109375" style="40" customWidth="1"/>
    <col min="1805" max="1805" width="21" style="40" customWidth="1"/>
    <col min="1806" max="1807" width="0" style="40" hidden="1" customWidth="1"/>
    <col min="1808" max="1808" width="13.28515625" style="40" customWidth="1"/>
    <col min="1809" max="1809" width="12.7109375" style="40" customWidth="1"/>
    <col min="1810" max="2048" width="8.7109375" style="40"/>
    <col min="2049" max="2049" width="8.28515625" style="40" customWidth="1"/>
    <col min="2050" max="2050" width="16" style="40" customWidth="1"/>
    <col min="2051" max="2051" width="73.7109375" style="40" customWidth="1"/>
    <col min="2052" max="2052" width="10.28515625" style="40" customWidth="1"/>
    <col min="2053" max="2053" width="13" style="40" customWidth="1"/>
    <col min="2054" max="2054" width="11.85546875" style="40" customWidth="1"/>
    <col min="2055" max="2055" width="18.85546875" style="40" bestFit="1" customWidth="1"/>
    <col min="2056" max="2056" width="18" style="40" customWidth="1"/>
    <col min="2057" max="2057" width="14.5703125" style="40" customWidth="1"/>
    <col min="2058" max="2058" width="12.140625" style="40" customWidth="1"/>
    <col min="2059" max="2059" width="12.7109375" style="40" customWidth="1"/>
    <col min="2060" max="2060" width="19.7109375" style="40" customWidth="1"/>
    <col min="2061" max="2061" width="21" style="40" customWidth="1"/>
    <col min="2062" max="2063" width="0" style="40" hidden="1" customWidth="1"/>
    <col min="2064" max="2064" width="13.28515625" style="40" customWidth="1"/>
    <col min="2065" max="2065" width="12.7109375" style="40" customWidth="1"/>
    <col min="2066" max="2304" width="8.7109375" style="40"/>
    <col min="2305" max="2305" width="8.28515625" style="40" customWidth="1"/>
    <col min="2306" max="2306" width="16" style="40" customWidth="1"/>
    <col min="2307" max="2307" width="73.7109375" style="40" customWidth="1"/>
    <col min="2308" max="2308" width="10.28515625" style="40" customWidth="1"/>
    <col min="2309" max="2309" width="13" style="40" customWidth="1"/>
    <col min="2310" max="2310" width="11.85546875" style="40" customWidth="1"/>
    <col min="2311" max="2311" width="18.85546875" style="40" bestFit="1" customWidth="1"/>
    <col min="2312" max="2312" width="18" style="40" customWidth="1"/>
    <col min="2313" max="2313" width="14.5703125" style="40" customWidth="1"/>
    <col min="2314" max="2314" width="12.140625" style="40" customWidth="1"/>
    <col min="2315" max="2315" width="12.7109375" style="40" customWidth="1"/>
    <col min="2316" max="2316" width="19.7109375" style="40" customWidth="1"/>
    <col min="2317" max="2317" width="21" style="40" customWidth="1"/>
    <col min="2318" max="2319" width="0" style="40" hidden="1" customWidth="1"/>
    <col min="2320" max="2320" width="13.28515625" style="40" customWidth="1"/>
    <col min="2321" max="2321" width="12.7109375" style="40" customWidth="1"/>
    <col min="2322" max="2560" width="8.7109375" style="40"/>
    <col min="2561" max="2561" width="8.28515625" style="40" customWidth="1"/>
    <col min="2562" max="2562" width="16" style="40" customWidth="1"/>
    <col min="2563" max="2563" width="73.7109375" style="40" customWidth="1"/>
    <col min="2564" max="2564" width="10.28515625" style="40" customWidth="1"/>
    <col min="2565" max="2565" width="13" style="40" customWidth="1"/>
    <col min="2566" max="2566" width="11.85546875" style="40" customWidth="1"/>
    <col min="2567" max="2567" width="18.85546875" style="40" bestFit="1" customWidth="1"/>
    <col min="2568" max="2568" width="18" style="40" customWidth="1"/>
    <col min="2569" max="2569" width="14.5703125" style="40" customWidth="1"/>
    <col min="2570" max="2570" width="12.140625" style="40" customWidth="1"/>
    <col min="2571" max="2571" width="12.7109375" style="40" customWidth="1"/>
    <col min="2572" max="2572" width="19.7109375" style="40" customWidth="1"/>
    <col min="2573" max="2573" width="21" style="40" customWidth="1"/>
    <col min="2574" max="2575" width="0" style="40" hidden="1" customWidth="1"/>
    <col min="2576" max="2576" width="13.28515625" style="40" customWidth="1"/>
    <col min="2577" max="2577" width="12.7109375" style="40" customWidth="1"/>
    <col min="2578" max="2816" width="8.7109375" style="40"/>
    <col min="2817" max="2817" width="8.28515625" style="40" customWidth="1"/>
    <col min="2818" max="2818" width="16" style="40" customWidth="1"/>
    <col min="2819" max="2819" width="73.7109375" style="40" customWidth="1"/>
    <col min="2820" max="2820" width="10.28515625" style="40" customWidth="1"/>
    <col min="2821" max="2821" width="13" style="40" customWidth="1"/>
    <col min="2822" max="2822" width="11.85546875" style="40" customWidth="1"/>
    <col min="2823" max="2823" width="18.85546875" style="40" bestFit="1" customWidth="1"/>
    <col min="2824" max="2824" width="18" style="40" customWidth="1"/>
    <col min="2825" max="2825" width="14.5703125" style="40" customWidth="1"/>
    <col min="2826" max="2826" width="12.140625" style="40" customWidth="1"/>
    <col min="2827" max="2827" width="12.7109375" style="40" customWidth="1"/>
    <col min="2828" max="2828" width="19.7109375" style="40" customWidth="1"/>
    <col min="2829" max="2829" width="21" style="40" customWidth="1"/>
    <col min="2830" max="2831" width="0" style="40" hidden="1" customWidth="1"/>
    <col min="2832" max="2832" width="13.28515625" style="40" customWidth="1"/>
    <col min="2833" max="2833" width="12.7109375" style="40" customWidth="1"/>
    <col min="2834" max="3072" width="8.7109375" style="40"/>
    <col min="3073" max="3073" width="8.28515625" style="40" customWidth="1"/>
    <col min="3074" max="3074" width="16" style="40" customWidth="1"/>
    <col min="3075" max="3075" width="73.7109375" style="40" customWidth="1"/>
    <col min="3076" max="3076" width="10.28515625" style="40" customWidth="1"/>
    <col min="3077" max="3077" width="13" style="40" customWidth="1"/>
    <col min="3078" max="3078" width="11.85546875" style="40" customWidth="1"/>
    <col min="3079" max="3079" width="18.85546875" style="40" bestFit="1" customWidth="1"/>
    <col min="3080" max="3080" width="18" style="40" customWidth="1"/>
    <col min="3081" max="3081" width="14.5703125" style="40" customWidth="1"/>
    <col min="3082" max="3082" width="12.140625" style="40" customWidth="1"/>
    <col min="3083" max="3083" width="12.7109375" style="40" customWidth="1"/>
    <col min="3084" max="3084" width="19.7109375" style="40" customWidth="1"/>
    <col min="3085" max="3085" width="21" style="40" customWidth="1"/>
    <col min="3086" max="3087" width="0" style="40" hidden="1" customWidth="1"/>
    <col min="3088" max="3088" width="13.28515625" style="40" customWidth="1"/>
    <col min="3089" max="3089" width="12.7109375" style="40" customWidth="1"/>
    <col min="3090" max="3328" width="8.7109375" style="40"/>
    <col min="3329" max="3329" width="8.28515625" style="40" customWidth="1"/>
    <col min="3330" max="3330" width="16" style="40" customWidth="1"/>
    <col min="3331" max="3331" width="73.7109375" style="40" customWidth="1"/>
    <col min="3332" max="3332" width="10.28515625" style="40" customWidth="1"/>
    <col min="3333" max="3333" width="13" style="40" customWidth="1"/>
    <col min="3334" max="3334" width="11.85546875" style="40" customWidth="1"/>
    <col min="3335" max="3335" width="18.85546875" style="40" bestFit="1" customWidth="1"/>
    <col min="3336" max="3336" width="18" style="40" customWidth="1"/>
    <col min="3337" max="3337" width="14.5703125" style="40" customWidth="1"/>
    <col min="3338" max="3338" width="12.140625" style="40" customWidth="1"/>
    <col min="3339" max="3339" width="12.7109375" style="40" customWidth="1"/>
    <col min="3340" max="3340" width="19.7109375" style="40" customWidth="1"/>
    <col min="3341" max="3341" width="21" style="40" customWidth="1"/>
    <col min="3342" max="3343" width="0" style="40" hidden="1" customWidth="1"/>
    <col min="3344" max="3344" width="13.28515625" style="40" customWidth="1"/>
    <col min="3345" max="3345" width="12.7109375" style="40" customWidth="1"/>
    <col min="3346" max="3584" width="8.7109375" style="40"/>
    <col min="3585" max="3585" width="8.28515625" style="40" customWidth="1"/>
    <col min="3586" max="3586" width="16" style="40" customWidth="1"/>
    <col min="3587" max="3587" width="73.7109375" style="40" customWidth="1"/>
    <col min="3588" max="3588" width="10.28515625" style="40" customWidth="1"/>
    <col min="3589" max="3589" width="13" style="40" customWidth="1"/>
    <col min="3590" max="3590" width="11.85546875" style="40" customWidth="1"/>
    <col min="3591" max="3591" width="18.85546875" style="40" bestFit="1" customWidth="1"/>
    <col min="3592" max="3592" width="18" style="40" customWidth="1"/>
    <col min="3593" max="3593" width="14.5703125" style="40" customWidth="1"/>
    <col min="3594" max="3594" width="12.140625" style="40" customWidth="1"/>
    <col min="3595" max="3595" width="12.7109375" style="40" customWidth="1"/>
    <col min="3596" max="3596" width="19.7109375" style="40" customWidth="1"/>
    <col min="3597" max="3597" width="21" style="40" customWidth="1"/>
    <col min="3598" max="3599" width="0" style="40" hidden="1" customWidth="1"/>
    <col min="3600" max="3600" width="13.28515625" style="40" customWidth="1"/>
    <col min="3601" max="3601" width="12.7109375" style="40" customWidth="1"/>
    <col min="3602" max="3840" width="8.7109375" style="40"/>
    <col min="3841" max="3841" width="8.28515625" style="40" customWidth="1"/>
    <col min="3842" max="3842" width="16" style="40" customWidth="1"/>
    <col min="3843" max="3843" width="73.7109375" style="40" customWidth="1"/>
    <col min="3844" max="3844" width="10.28515625" style="40" customWidth="1"/>
    <col min="3845" max="3845" width="13" style="40" customWidth="1"/>
    <col min="3846" max="3846" width="11.85546875" style="40" customWidth="1"/>
    <col min="3847" max="3847" width="18.85546875" style="40" bestFit="1" customWidth="1"/>
    <col min="3848" max="3848" width="18" style="40" customWidth="1"/>
    <col min="3849" max="3849" width="14.5703125" style="40" customWidth="1"/>
    <col min="3850" max="3850" width="12.140625" style="40" customWidth="1"/>
    <col min="3851" max="3851" width="12.7109375" style="40" customWidth="1"/>
    <col min="3852" max="3852" width="19.7109375" style="40" customWidth="1"/>
    <col min="3853" max="3853" width="21" style="40" customWidth="1"/>
    <col min="3854" max="3855" width="0" style="40" hidden="1" customWidth="1"/>
    <col min="3856" max="3856" width="13.28515625" style="40" customWidth="1"/>
    <col min="3857" max="3857" width="12.7109375" style="40" customWidth="1"/>
    <col min="3858" max="4096" width="8.7109375" style="40"/>
    <col min="4097" max="4097" width="8.28515625" style="40" customWidth="1"/>
    <col min="4098" max="4098" width="16" style="40" customWidth="1"/>
    <col min="4099" max="4099" width="73.7109375" style="40" customWidth="1"/>
    <col min="4100" max="4100" width="10.28515625" style="40" customWidth="1"/>
    <col min="4101" max="4101" width="13" style="40" customWidth="1"/>
    <col min="4102" max="4102" width="11.85546875" style="40" customWidth="1"/>
    <col min="4103" max="4103" width="18.85546875" style="40" bestFit="1" customWidth="1"/>
    <col min="4104" max="4104" width="18" style="40" customWidth="1"/>
    <col min="4105" max="4105" width="14.5703125" style="40" customWidth="1"/>
    <col min="4106" max="4106" width="12.140625" style="40" customWidth="1"/>
    <col min="4107" max="4107" width="12.7109375" style="40" customWidth="1"/>
    <col min="4108" max="4108" width="19.7109375" style="40" customWidth="1"/>
    <col min="4109" max="4109" width="21" style="40" customWidth="1"/>
    <col min="4110" max="4111" width="0" style="40" hidden="1" customWidth="1"/>
    <col min="4112" max="4112" width="13.28515625" style="40" customWidth="1"/>
    <col min="4113" max="4113" width="12.7109375" style="40" customWidth="1"/>
    <col min="4114" max="4352" width="8.7109375" style="40"/>
    <col min="4353" max="4353" width="8.28515625" style="40" customWidth="1"/>
    <col min="4354" max="4354" width="16" style="40" customWidth="1"/>
    <col min="4355" max="4355" width="73.7109375" style="40" customWidth="1"/>
    <col min="4356" max="4356" width="10.28515625" style="40" customWidth="1"/>
    <col min="4357" max="4357" width="13" style="40" customWidth="1"/>
    <col min="4358" max="4358" width="11.85546875" style="40" customWidth="1"/>
    <col min="4359" max="4359" width="18.85546875" style="40" bestFit="1" customWidth="1"/>
    <col min="4360" max="4360" width="18" style="40" customWidth="1"/>
    <col min="4361" max="4361" width="14.5703125" style="40" customWidth="1"/>
    <col min="4362" max="4362" width="12.140625" style="40" customWidth="1"/>
    <col min="4363" max="4363" width="12.7109375" style="40" customWidth="1"/>
    <col min="4364" max="4364" width="19.7109375" style="40" customWidth="1"/>
    <col min="4365" max="4365" width="21" style="40" customWidth="1"/>
    <col min="4366" max="4367" width="0" style="40" hidden="1" customWidth="1"/>
    <col min="4368" max="4368" width="13.28515625" style="40" customWidth="1"/>
    <col min="4369" max="4369" width="12.7109375" style="40" customWidth="1"/>
    <col min="4370" max="4608" width="8.7109375" style="40"/>
    <col min="4609" max="4609" width="8.28515625" style="40" customWidth="1"/>
    <col min="4610" max="4610" width="16" style="40" customWidth="1"/>
    <col min="4611" max="4611" width="73.7109375" style="40" customWidth="1"/>
    <col min="4612" max="4612" width="10.28515625" style="40" customWidth="1"/>
    <col min="4613" max="4613" width="13" style="40" customWidth="1"/>
    <col min="4614" max="4614" width="11.85546875" style="40" customWidth="1"/>
    <col min="4615" max="4615" width="18.85546875" style="40" bestFit="1" customWidth="1"/>
    <col min="4616" max="4616" width="18" style="40" customWidth="1"/>
    <col min="4617" max="4617" width="14.5703125" style="40" customWidth="1"/>
    <col min="4618" max="4618" width="12.140625" style="40" customWidth="1"/>
    <col min="4619" max="4619" width="12.7109375" style="40" customWidth="1"/>
    <col min="4620" max="4620" width="19.7109375" style="40" customWidth="1"/>
    <col min="4621" max="4621" width="21" style="40" customWidth="1"/>
    <col min="4622" max="4623" width="0" style="40" hidden="1" customWidth="1"/>
    <col min="4624" max="4624" width="13.28515625" style="40" customWidth="1"/>
    <col min="4625" max="4625" width="12.7109375" style="40" customWidth="1"/>
    <col min="4626" max="4864" width="8.7109375" style="40"/>
    <col min="4865" max="4865" width="8.28515625" style="40" customWidth="1"/>
    <col min="4866" max="4866" width="16" style="40" customWidth="1"/>
    <col min="4867" max="4867" width="73.7109375" style="40" customWidth="1"/>
    <col min="4868" max="4868" width="10.28515625" style="40" customWidth="1"/>
    <col min="4869" max="4869" width="13" style="40" customWidth="1"/>
    <col min="4870" max="4870" width="11.85546875" style="40" customWidth="1"/>
    <col min="4871" max="4871" width="18.85546875" style="40" bestFit="1" customWidth="1"/>
    <col min="4872" max="4872" width="18" style="40" customWidth="1"/>
    <col min="4873" max="4873" width="14.5703125" style="40" customWidth="1"/>
    <col min="4874" max="4874" width="12.140625" style="40" customWidth="1"/>
    <col min="4875" max="4875" width="12.7109375" style="40" customWidth="1"/>
    <col min="4876" max="4876" width="19.7109375" style="40" customWidth="1"/>
    <col min="4877" max="4877" width="21" style="40" customWidth="1"/>
    <col min="4878" max="4879" width="0" style="40" hidden="1" customWidth="1"/>
    <col min="4880" max="4880" width="13.28515625" style="40" customWidth="1"/>
    <col min="4881" max="4881" width="12.7109375" style="40" customWidth="1"/>
    <col min="4882" max="5120" width="8.7109375" style="40"/>
    <col min="5121" max="5121" width="8.28515625" style="40" customWidth="1"/>
    <col min="5122" max="5122" width="16" style="40" customWidth="1"/>
    <col min="5123" max="5123" width="73.7109375" style="40" customWidth="1"/>
    <col min="5124" max="5124" width="10.28515625" style="40" customWidth="1"/>
    <col min="5125" max="5125" width="13" style="40" customWidth="1"/>
    <col min="5126" max="5126" width="11.85546875" style="40" customWidth="1"/>
    <col min="5127" max="5127" width="18.85546875" style="40" bestFit="1" customWidth="1"/>
    <col min="5128" max="5128" width="18" style="40" customWidth="1"/>
    <col min="5129" max="5129" width="14.5703125" style="40" customWidth="1"/>
    <col min="5130" max="5130" width="12.140625" style="40" customWidth="1"/>
    <col min="5131" max="5131" width="12.7109375" style="40" customWidth="1"/>
    <col min="5132" max="5132" width="19.7109375" style="40" customWidth="1"/>
    <col min="5133" max="5133" width="21" style="40" customWidth="1"/>
    <col min="5134" max="5135" width="0" style="40" hidden="1" customWidth="1"/>
    <col min="5136" max="5136" width="13.28515625" style="40" customWidth="1"/>
    <col min="5137" max="5137" width="12.7109375" style="40" customWidth="1"/>
    <col min="5138" max="5376" width="8.7109375" style="40"/>
    <col min="5377" max="5377" width="8.28515625" style="40" customWidth="1"/>
    <col min="5378" max="5378" width="16" style="40" customWidth="1"/>
    <col min="5379" max="5379" width="73.7109375" style="40" customWidth="1"/>
    <col min="5380" max="5380" width="10.28515625" style="40" customWidth="1"/>
    <col min="5381" max="5381" width="13" style="40" customWidth="1"/>
    <col min="5382" max="5382" width="11.85546875" style="40" customWidth="1"/>
    <col min="5383" max="5383" width="18.85546875" style="40" bestFit="1" customWidth="1"/>
    <col min="5384" max="5384" width="18" style="40" customWidth="1"/>
    <col min="5385" max="5385" width="14.5703125" style="40" customWidth="1"/>
    <col min="5386" max="5386" width="12.140625" style="40" customWidth="1"/>
    <col min="5387" max="5387" width="12.7109375" style="40" customWidth="1"/>
    <col min="5388" max="5388" width="19.7109375" style="40" customWidth="1"/>
    <col min="5389" max="5389" width="21" style="40" customWidth="1"/>
    <col min="5390" max="5391" width="0" style="40" hidden="1" customWidth="1"/>
    <col min="5392" max="5392" width="13.28515625" style="40" customWidth="1"/>
    <col min="5393" max="5393" width="12.7109375" style="40" customWidth="1"/>
    <col min="5394" max="5632" width="8.7109375" style="40"/>
    <col min="5633" max="5633" width="8.28515625" style="40" customWidth="1"/>
    <col min="5634" max="5634" width="16" style="40" customWidth="1"/>
    <col min="5635" max="5635" width="73.7109375" style="40" customWidth="1"/>
    <col min="5636" max="5636" width="10.28515625" style="40" customWidth="1"/>
    <col min="5637" max="5637" width="13" style="40" customWidth="1"/>
    <col min="5638" max="5638" width="11.85546875" style="40" customWidth="1"/>
    <col min="5639" max="5639" width="18.85546875" style="40" bestFit="1" customWidth="1"/>
    <col min="5640" max="5640" width="18" style="40" customWidth="1"/>
    <col min="5641" max="5641" width="14.5703125" style="40" customWidth="1"/>
    <col min="5642" max="5642" width="12.140625" style="40" customWidth="1"/>
    <col min="5643" max="5643" width="12.7109375" style="40" customWidth="1"/>
    <col min="5644" max="5644" width="19.7109375" style="40" customWidth="1"/>
    <col min="5645" max="5645" width="21" style="40" customWidth="1"/>
    <col min="5646" max="5647" width="0" style="40" hidden="1" customWidth="1"/>
    <col min="5648" max="5648" width="13.28515625" style="40" customWidth="1"/>
    <col min="5649" max="5649" width="12.7109375" style="40" customWidth="1"/>
    <col min="5650" max="5888" width="8.7109375" style="40"/>
    <col min="5889" max="5889" width="8.28515625" style="40" customWidth="1"/>
    <col min="5890" max="5890" width="16" style="40" customWidth="1"/>
    <col min="5891" max="5891" width="73.7109375" style="40" customWidth="1"/>
    <col min="5892" max="5892" width="10.28515625" style="40" customWidth="1"/>
    <col min="5893" max="5893" width="13" style="40" customWidth="1"/>
    <col min="5894" max="5894" width="11.85546875" style="40" customWidth="1"/>
    <col min="5895" max="5895" width="18.85546875" style="40" bestFit="1" customWidth="1"/>
    <col min="5896" max="5896" width="18" style="40" customWidth="1"/>
    <col min="5897" max="5897" width="14.5703125" style="40" customWidth="1"/>
    <col min="5898" max="5898" width="12.140625" style="40" customWidth="1"/>
    <col min="5899" max="5899" width="12.7109375" style="40" customWidth="1"/>
    <col min="5900" max="5900" width="19.7109375" style="40" customWidth="1"/>
    <col min="5901" max="5901" width="21" style="40" customWidth="1"/>
    <col min="5902" max="5903" width="0" style="40" hidden="1" customWidth="1"/>
    <col min="5904" max="5904" width="13.28515625" style="40" customWidth="1"/>
    <col min="5905" max="5905" width="12.7109375" style="40" customWidth="1"/>
    <col min="5906" max="6144" width="8.7109375" style="40"/>
    <col min="6145" max="6145" width="8.28515625" style="40" customWidth="1"/>
    <col min="6146" max="6146" width="16" style="40" customWidth="1"/>
    <col min="6147" max="6147" width="73.7109375" style="40" customWidth="1"/>
    <col min="6148" max="6148" width="10.28515625" style="40" customWidth="1"/>
    <col min="6149" max="6149" width="13" style="40" customWidth="1"/>
    <col min="6150" max="6150" width="11.85546875" style="40" customWidth="1"/>
    <col min="6151" max="6151" width="18.85546875" style="40" bestFit="1" customWidth="1"/>
    <col min="6152" max="6152" width="18" style="40" customWidth="1"/>
    <col min="6153" max="6153" width="14.5703125" style="40" customWidth="1"/>
    <col min="6154" max="6154" width="12.140625" style="40" customWidth="1"/>
    <col min="6155" max="6155" width="12.7109375" style="40" customWidth="1"/>
    <col min="6156" max="6156" width="19.7109375" style="40" customWidth="1"/>
    <col min="6157" max="6157" width="21" style="40" customWidth="1"/>
    <col min="6158" max="6159" width="0" style="40" hidden="1" customWidth="1"/>
    <col min="6160" max="6160" width="13.28515625" style="40" customWidth="1"/>
    <col min="6161" max="6161" width="12.7109375" style="40" customWidth="1"/>
    <col min="6162" max="6400" width="8.7109375" style="40"/>
    <col min="6401" max="6401" width="8.28515625" style="40" customWidth="1"/>
    <col min="6402" max="6402" width="16" style="40" customWidth="1"/>
    <col min="6403" max="6403" width="73.7109375" style="40" customWidth="1"/>
    <col min="6404" max="6404" width="10.28515625" style="40" customWidth="1"/>
    <col min="6405" max="6405" width="13" style="40" customWidth="1"/>
    <col min="6406" max="6406" width="11.85546875" style="40" customWidth="1"/>
    <col min="6407" max="6407" width="18.85546875" style="40" bestFit="1" customWidth="1"/>
    <col min="6408" max="6408" width="18" style="40" customWidth="1"/>
    <col min="6409" max="6409" width="14.5703125" style="40" customWidth="1"/>
    <col min="6410" max="6410" width="12.140625" style="40" customWidth="1"/>
    <col min="6411" max="6411" width="12.7109375" style="40" customWidth="1"/>
    <col min="6412" max="6412" width="19.7109375" style="40" customWidth="1"/>
    <col min="6413" max="6413" width="21" style="40" customWidth="1"/>
    <col min="6414" max="6415" width="0" style="40" hidden="1" customWidth="1"/>
    <col min="6416" max="6416" width="13.28515625" style="40" customWidth="1"/>
    <col min="6417" max="6417" width="12.7109375" style="40" customWidth="1"/>
    <col min="6418" max="6656" width="8.7109375" style="40"/>
    <col min="6657" max="6657" width="8.28515625" style="40" customWidth="1"/>
    <col min="6658" max="6658" width="16" style="40" customWidth="1"/>
    <col min="6659" max="6659" width="73.7109375" style="40" customWidth="1"/>
    <col min="6660" max="6660" width="10.28515625" style="40" customWidth="1"/>
    <col min="6661" max="6661" width="13" style="40" customWidth="1"/>
    <col min="6662" max="6662" width="11.85546875" style="40" customWidth="1"/>
    <col min="6663" max="6663" width="18.85546875" style="40" bestFit="1" customWidth="1"/>
    <col min="6664" max="6664" width="18" style="40" customWidth="1"/>
    <col min="6665" max="6665" width="14.5703125" style="40" customWidth="1"/>
    <col min="6666" max="6666" width="12.140625" style="40" customWidth="1"/>
    <col min="6667" max="6667" width="12.7109375" style="40" customWidth="1"/>
    <col min="6668" max="6668" width="19.7109375" style="40" customWidth="1"/>
    <col min="6669" max="6669" width="21" style="40" customWidth="1"/>
    <col min="6670" max="6671" width="0" style="40" hidden="1" customWidth="1"/>
    <col min="6672" max="6672" width="13.28515625" style="40" customWidth="1"/>
    <col min="6673" max="6673" width="12.7109375" style="40" customWidth="1"/>
    <col min="6674" max="6912" width="8.7109375" style="40"/>
    <col min="6913" max="6913" width="8.28515625" style="40" customWidth="1"/>
    <col min="6914" max="6914" width="16" style="40" customWidth="1"/>
    <col min="6915" max="6915" width="73.7109375" style="40" customWidth="1"/>
    <col min="6916" max="6916" width="10.28515625" style="40" customWidth="1"/>
    <col min="6917" max="6917" width="13" style="40" customWidth="1"/>
    <col min="6918" max="6918" width="11.85546875" style="40" customWidth="1"/>
    <col min="6919" max="6919" width="18.85546875" style="40" bestFit="1" customWidth="1"/>
    <col min="6920" max="6920" width="18" style="40" customWidth="1"/>
    <col min="6921" max="6921" width="14.5703125" style="40" customWidth="1"/>
    <col min="6922" max="6922" width="12.140625" style="40" customWidth="1"/>
    <col min="6923" max="6923" width="12.7109375" style="40" customWidth="1"/>
    <col min="6924" max="6924" width="19.7109375" style="40" customWidth="1"/>
    <col min="6925" max="6925" width="21" style="40" customWidth="1"/>
    <col min="6926" max="6927" width="0" style="40" hidden="1" customWidth="1"/>
    <col min="6928" max="6928" width="13.28515625" style="40" customWidth="1"/>
    <col min="6929" max="6929" width="12.7109375" style="40" customWidth="1"/>
    <col min="6930" max="7168" width="8.7109375" style="40"/>
    <col min="7169" max="7169" width="8.28515625" style="40" customWidth="1"/>
    <col min="7170" max="7170" width="16" style="40" customWidth="1"/>
    <col min="7171" max="7171" width="73.7109375" style="40" customWidth="1"/>
    <col min="7172" max="7172" width="10.28515625" style="40" customWidth="1"/>
    <col min="7173" max="7173" width="13" style="40" customWidth="1"/>
    <col min="7174" max="7174" width="11.85546875" style="40" customWidth="1"/>
    <col min="7175" max="7175" width="18.85546875" style="40" bestFit="1" customWidth="1"/>
    <col min="7176" max="7176" width="18" style="40" customWidth="1"/>
    <col min="7177" max="7177" width="14.5703125" style="40" customWidth="1"/>
    <col min="7178" max="7178" width="12.140625" style="40" customWidth="1"/>
    <col min="7179" max="7179" width="12.7109375" style="40" customWidth="1"/>
    <col min="7180" max="7180" width="19.7109375" style="40" customWidth="1"/>
    <col min="7181" max="7181" width="21" style="40" customWidth="1"/>
    <col min="7182" max="7183" width="0" style="40" hidden="1" customWidth="1"/>
    <col min="7184" max="7184" width="13.28515625" style="40" customWidth="1"/>
    <col min="7185" max="7185" width="12.7109375" style="40" customWidth="1"/>
    <col min="7186" max="7424" width="8.7109375" style="40"/>
    <col min="7425" max="7425" width="8.28515625" style="40" customWidth="1"/>
    <col min="7426" max="7426" width="16" style="40" customWidth="1"/>
    <col min="7427" max="7427" width="73.7109375" style="40" customWidth="1"/>
    <col min="7428" max="7428" width="10.28515625" style="40" customWidth="1"/>
    <col min="7429" max="7429" width="13" style="40" customWidth="1"/>
    <col min="7430" max="7430" width="11.85546875" style="40" customWidth="1"/>
    <col min="7431" max="7431" width="18.85546875" style="40" bestFit="1" customWidth="1"/>
    <col min="7432" max="7432" width="18" style="40" customWidth="1"/>
    <col min="7433" max="7433" width="14.5703125" style="40" customWidth="1"/>
    <col min="7434" max="7434" width="12.140625" style="40" customWidth="1"/>
    <col min="7435" max="7435" width="12.7109375" style="40" customWidth="1"/>
    <col min="7436" max="7436" width="19.7109375" style="40" customWidth="1"/>
    <col min="7437" max="7437" width="21" style="40" customWidth="1"/>
    <col min="7438" max="7439" width="0" style="40" hidden="1" customWidth="1"/>
    <col min="7440" max="7440" width="13.28515625" style="40" customWidth="1"/>
    <col min="7441" max="7441" width="12.7109375" style="40" customWidth="1"/>
    <col min="7442" max="7680" width="8.7109375" style="40"/>
    <col min="7681" max="7681" width="8.28515625" style="40" customWidth="1"/>
    <col min="7682" max="7682" width="16" style="40" customWidth="1"/>
    <col min="7683" max="7683" width="73.7109375" style="40" customWidth="1"/>
    <col min="7684" max="7684" width="10.28515625" style="40" customWidth="1"/>
    <col min="7685" max="7685" width="13" style="40" customWidth="1"/>
    <col min="7686" max="7686" width="11.85546875" style="40" customWidth="1"/>
    <col min="7687" max="7687" width="18.85546875" style="40" bestFit="1" customWidth="1"/>
    <col min="7688" max="7688" width="18" style="40" customWidth="1"/>
    <col min="7689" max="7689" width="14.5703125" style="40" customWidth="1"/>
    <col min="7690" max="7690" width="12.140625" style="40" customWidth="1"/>
    <col min="7691" max="7691" width="12.7109375" style="40" customWidth="1"/>
    <col min="7692" max="7692" width="19.7109375" style="40" customWidth="1"/>
    <col min="7693" max="7693" width="21" style="40" customWidth="1"/>
    <col min="7694" max="7695" width="0" style="40" hidden="1" customWidth="1"/>
    <col min="7696" max="7696" width="13.28515625" style="40" customWidth="1"/>
    <col min="7697" max="7697" width="12.7109375" style="40" customWidth="1"/>
    <col min="7698" max="7936" width="8.7109375" style="40"/>
    <col min="7937" max="7937" width="8.28515625" style="40" customWidth="1"/>
    <col min="7938" max="7938" width="16" style="40" customWidth="1"/>
    <col min="7939" max="7939" width="73.7109375" style="40" customWidth="1"/>
    <col min="7940" max="7940" width="10.28515625" style="40" customWidth="1"/>
    <col min="7941" max="7941" width="13" style="40" customWidth="1"/>
    <col min="7942" max="7942" width="11.85546875" style="40" customWidth="1"/>
    <col min="7943" max="7943" width="18.85546875" style="40" bestFit="1" customWidth="1"/>
    <col min="7944" max="7944" width="18" style="40" customWidth="1"/>
    <col min="7945" max="7945" width="14.5703125" style="40" customWidth="1"/>
    <col min="7946" max="7946" width="12.140625" style="40" customWidth="1"/>
    <col min="7947" max="7947" width="12.7109375" style="40" customWidth="1"/>
    <col min="7948" max="7948" width="19.7109375" style="40" customWidth="1"/>
    <col min="7949" max="7949" width="21" style="40" customWidth="1"/>
    <col min="7950" max="7951" width="0" style="40" hidden="1" customWidth="1"/>
    <col min="7952" max="7952" width="13.28515625" style="40" customWidth="1"/>
    <col min="7953" max="7953" width="12.7109375" style="40" customWidth="1"/>
    <col min="7954" max="8192" width="8.7109375" style="40"/>
    <col min="8193" max="8193" width="8.28515625" style="40" customWidth="1"/>
    <col min="8194" max="8194" width="16" style="40" customWidth="1"/>
    <col min="8195" max="8195" width="73.7109375" style="40" customWidth="1"/>
    <col min="8196" max="8196" width="10.28515625" style="40" customWidth="1"/>
    <col min="8197" max="8197" width="13" style="40" customWidth="1"/>
    <col min="8198" max="8198" width="11.85546875" style="40" customWidth="1"/>
    <col min="8199" max="8199" width="18.85546875" style="40" bestFit="1" customWidth="1"/>
    <col min="8200" max="8200" width="18" style="40" customWidth="1"/>
    <col min="8201" max="8201" width="14.5703125" style="40" customWidth="1"/>
    <col min="8202" max="8202" width="12.140625" style="40" customWidth="1"/>
    <col min="8203" max="8203" width="12.7109375" style="40" customWidth="1"/>
    <col min="8204" max="8204" width="19.7109375" style="40" customWidth="1"/>
    <col min="8205" max="8205" width="21" style="40" customWidth="1"/>
    <col min="8206" max="8207" width="0" style="40" hidden="1" customWidth="1"/>
    <col min="8208" max="8208" width="13.28515625" style="40" customWidth="1"/>
    <col min="8209" max="8209" width="12.7109375" style="40" customWidth="1"/>
    <col min="8210" max="8448" width="8.7109375" style="40"/>
    <col min="8449" max="8449" width="8.28515625" style="40" customWidth="1"/>
    <col min="8450" max="8450" width="16" style="40" customWidth="1"/>
    <col min="8451" max="8451" width="73.7109375" style="40" customWidth="1"/>
    <col min="8452" max="8452" width="10.28515625" style="40" customWidth="1"/>
    <col min="8453" max="8453" width="13" style="40" customWidth="1"/>
    <col min="8454" max="8454" width="11.85546875" style="40" customWidth="1"/>
    <col min="8455" max="8455" width="18.85546875" style="40" bestFit="1" customWidth="1"/>
    <col min="8456" max="8456" width="18" style="40" customWidth="1"/>
    <col min="8457" max="8457" width="14.5703125" style="40" customWidth="1"/>
    <col min="8458" max="8458" width="12.140625" style="40" customWidth="1"/>
    <col min="8459" max="8459" width="12.7109375" style="40" customWidth="1"/>
    <col min="8460" max="8460" width="19.7109375" style="40" customWidth="1"/>
    <col min="8461" max="8461" width="21" style="40" customWidth="1"/>
    <col min="8462" max="8463" width="0" style="40" hidden="1" customWidth="1"/>
    <col min="8464" max="8464" width="13.28515625" style="40" customWidth="1"/>
    <col min="8465" max="8465" width="12.7109375" style="40" customWidth="1"/>
    <col min="8466" max="8704" width="8.7109375" style="40"/>
    <col min="8705" max="8705" width="8.28515625" style="40" customWidth="1"/>
    <col min="8706" max="8706" width="16" style="40" customWidth="1"/>
    <col min="8707" max="8707" width="73.7109375" style="40" customWidth="1"/>
    <col min="8708" max="8708" width="10.28515625" style="40" customWidth="1"/>
    <col min="8709" max="8709" width="13" style="40" customWidth="1"/>
    <col min="8710" max="8710" width="11.85546875" style="40" customWidth="1"/>
    <col min="8711" max="8711" width="18.85546875" style="40" bestFit="1" customWidth="1"/>
    <col min="8712" max="8712" width="18" style="40" customWidth="1"/>
    <col min="8713" max="8713" width="14.5703125" style="40" customWidth="1"/>
    <col min="8714" max="8714" width="12.140625" style="40" customWidth="1"/>
    <col min="8715" max="8715" width="12.7109375" style="40" customWidth="1"/>
    <col min="8716" max="8716" width="19.7109375" style="40" customWidth="1"/>
    <col min="8717" max="8717" width="21" style="40" customWidth="1"/>
    <col min="8718" max="8719" width="0" style="40" hidden="1" customWidth="1"/>
    <col min="8720" max="8720" width="13.28515625" style="40" customWidth="1"/>
    <col min="8721" max="8721" width="12.7109375" style="40" customWidth="1"/>
    <col min="8722" max="8960" width="8.7109375" style="40"/>
    <col min="8961" max="8961" width="8.28515625" style="40" customWidth="1"/>
    <col min="8962" max="8962" width="16" style="40" customWidth="1"/>
    <col min="8963" max="8963" width="73.7109375" style="40" customWidth="1"/>
    <col min="8964" max="8964" width="10.28515625" style="40" customWidth="1"/>
    <col min="8965" max="8965" width="13" style="40" customWidth="1"/>
    <col min="8966" max="8966" width="11.85546875" style="40" customWidth="1"/>
    <col min="8967" max="8967" width="18.85546875" style="40" bestFit="1" customWidth="1"/>
    <col min="8968" max="8968" width="18" style="40" customWidth="1"/>
    <col min="8969" max="8969" width="14.5703125" style="40" customWidth="1"/>
    <col min="8970" max="8970" width="12.140625" style="40" customWidth="1"/>
    <col min="8971" max="8971" width="12.7109375" style="40" customWidth="1"/>
    <col min="8972" max="8972" width="19.7109375" style="40" customWidth="1"/>
    <col min="8973" max="8973" width="21" style="40" customWidth="1"/>
    <col min="8974" max="8975" width="0" style="40" hidden="1" customWidth="1"/>
    <col min="8976" max="8976" width="13.28515625" style="40" customWidth="1"/>
    <col min="8977" max="8977" width="12.7109375" style="40" customWidth="1"/>
    <col min="8978" max="9216" width="8.7109375" style="40"/>
    <col min="9217" max="9217" width="8.28515625" style="40" customWidth="1"/>
    <col min="9218" max="9218" width="16" style="40" customWidth="1"/>
    <col min="9219" max="9219" width="73.7109375" style="40" customWidth="1"/>
    <col min="9220" max="9220" width="10.28515625" style="40" customWidth="1"/>
    <col min="9221" max="9221" width="13" style="40" customWidth="1"/>
    <col min="9222" max="9222" width="11.85546875" style="40" customWidth="1"/>
    <col min="9223" max="9223" width="18.85546875" style="40" bestFit="1" customWidth="1"/>
    <col min="9224" max="9224" width="18" style="40" customWidth="1"/>
    <col min="9225" max="9225" width="14.5703125" style="40" customWidth="1"/>
    <col min="9226" max="9226" width="12.140625" style="40" customWidth="1"/>
    <col min="9227" max="9227" width="12.7109375" style="40" customWidth="1"/>
    <col min="9228" max="9228" width="19.7109375" style="40" customWidth="1"/>
    <col min="9229" max="9229" width="21" style="40" customWidth="1"/>
    <col min="9230" max="9231" width="0" style="40" hidden="1" customWidth="1"/>
    <col min="9232" max="9232" width="13.28515625" style="40" customWidth="1"/>
    <col min="9233" max="9233" width="12.7109375" style="40" customWidth="1"/>
    <col min="9234" max="9472" width="8.7109375" style="40"/>
    <col min="9473" max="9473" width="8.28515625" style="40" customWidth="1"/>
    <col min="9474" max="9474" width="16" style="40" customWidth="1"/>
    <col min="9475" max="9475" width="73.7109375" style="40" customWidth="1"/>
    <col min="9476" max="9476" width="10.28515625" style="40" customWidth="1"/>
    <col min="9477" max="9477" width="13" style="40" customWidth="1"/>
    <col min="9478" max="9478" width="11.85546875" style="40" customWidth="1"/>
    <col min="9479" max="9479" width="18.85546875" style="40" bestFit="1" customWidth="1"/>
    <col min="9480" max="9480" width="18" style="40" customWidth="1"/>
    <col min="9481" max="9481" width="14.5703125" style="40" customWidth="1"/>
    <col min="9482" max="9482" width="12.140625" style="40" customWidth="1"/>
    <col min="9483" max="9483" width="12.7109375" style="40" customWidth="1"/>
    <col min="9484" max="9484" width="19.7109375" style="40" customWidth="1"/>
    <col min="9485" max="9485" width="21" style="40" customWidth="1"/>
    <col min="9486" max="9487" width="0" style="40" hidden="1" customWidth="1"/>
    <col min="9488" max="9488" width="13.28515625" style="40" customWidth="1"/>
    <col min="9489" max="9489" width="12.7109375" style="40" customWidth="1"/>
    <col min="9490" max="9728" width="8.7109375" style="40"/>
    <col min="9729" max="9729" width="8.28515625" style="40" customWidth="1"/>
    <col min="9730" max="9730" width="16" style="40" customWidth="1"/>
    <col min="9731" max="9731" width="73.7109375" style="40" customWidth="1"/>
    <col min="9732" max="9732" width="10.28515625" style="40" customWidth="1"/>
    <col min="9733" max="9733" width="13" style="40" customWidth="1"/>
    <col min="9734" max="9734" width="11.85546875" style="40" customWidth="1"/>
    <col min="9735" max="9735" width="18.85546875" style="40" bestFit="1" customWidth="1"/>
    <col min="9736" max="9736" width="18" style="40" customWidth="1"/>
    <col min="9737" max="9737" width="14.5703125" style="40" customWidth="1"/>
    <col min="9738" max="9738" width="12.140625" style="40" customWidth="1"/>
    <col min="9739" max="9739" width="12.7109375" style="40" customWidth="1"/>
    <col min="9740" max="9740" width="19.7109375" style="40" customWidth="1"/>
    <col min="9741" max="9741" width="21" style="40" customWidth="1"/>
    <col min="9742" max="9743" width="0" style="40" hidden="1" customWidth="1"/>
    <col min="9744" max="9744" width="13.28515625" style="40" customWidth="1"/>
    <col min="9745" max="9745" width="12.7109375" style="40" customWidth="1"/>
    <col min="9746" max="9984" width="8.7109375" style="40"/>
    <col min="9985" max="9985" width="8.28515625" style="40" customWidth="1"/>
    <col min="9986" max="9986" width="16" style="40" customWidth="1"/>
    <col min="9987" max="9987" width="73.7109375" style="40" customWidth="1"/>
    <col min="9988" max="9988" width="10.28515625" style="40" customWidth="1"/>
    <col min="9989" max="9989" width="13" style="40" customWidth="1"/>
    <col min="9990" max="9990" width="11.85546875" style="40" customWidth="1"/>
    <col min="9991" max="9991" width="18.85546875" style="40" bestFit="1" customWidth="1"/>
    <col min="9992" max="9992" width="18" style="40" customWidth="1"/>
    <col min="9993" max="9993" width="14.5703125" style="40" customWidth="1"/>
    <col min="9994" max="9994" width="12.140625" style="40" customWidth="1"/>
    <col min="9995" max="9995" width="12.7109375" style="40" customWidth="1"/>
    <col min="9996" max="9996" width="19.7109375" style="40" customWidth="1"/>
    <col min="9997" max="9997" width="21" style="40" customWidth="1"/>
    <col min="9998" max="9999" width="0" style="40" hidden="1" customWidth="1"/>
    <col min="10000" max="10000" width="13.28515625" style="40" customWidth="1"/>
    <col min="10001" max="10001" width="12.7109375" style="40" customWidth="1"/>
    <col min="10002" max="10240" width="8.7109375" style="40"/>
    <col min="10241" max="10241" width="8.28515625" style="40" customWidth="1"/>
    <col min="10242" max="10242" width="16" style="40" customWidth="1"/>
    <col min="10243" max="10243" width="73.7109375" style="40" customWidth="1"/>
    <col min="10244" max="10244" width="10.28515625" style="40" customWidth="1"/>
    <col min="10245" max="10245" width="13" style="40" customWidth="1"/>
    <col min="10246" max="10246" width="11.85546875" style="40" customWidth="1"/>
    <col min="10247" max="10247" width="18.85546875" style="40" bestFit="1" customWidth="1"/>
    <col min="10248" max="10248" width="18" style="40" customWidth="1"/>
    <col min="10249" max="10249" width="14.5703125" style="40" customWidth="1"/>
    <col min="10250" max="10250" width="12.140625" style="40" customWidth="1"/>
    <col min="10251" max="10251" width="12.7109375" style="40" customWidth="1"/>
    <col min="10252" max="10252" width="19.7109375" style="40" customWidth="1"/>
    <col min="10253" max="10253" width="21" style="40" customWidth="1"/>
    <col min="10254" max="10255" width="0" style="40" hidden="1" customWidth="1"/>
    <col min="10256" max="10256" width="13.28515625" style="40" customWidth="1"/>
    <col min="10257" max="10257" width="12.7109375" style="40" customWidth="1"/>
    <col min="10258" max="10496" width="8.7109375" style="40"/>
    <col min="10497" max="10497" width="8.28515625" style="40" customWidth="1"/>
    <col min="10498" max="10498" width="16" style="40" customWidth="1"/>
    <col min="10499" max="10499" width="73.7109375" style="40" customWidth="1"/>
    <col min="10500" max="10500" width="10.28515625" style="40" customWidth="1"/>
    <col min="10501" max="10501" width="13" style="40" customWidth="1"/>
    <col min="10502" max="10502" width="11.85546875" style="40" customWidth="1"/>
    <col min="10503" max="10503" width="18.85546875" style="40" bestFit="1" customWidth="1"/>
    <col min="10504" max="10504" width="18" style="40" customWidth="1"/>
    <col min="10505" max="10505" width="14.5703125" style="40" customWidth="1"/>
    <col min="10506" max="10506" width="12.140625" style="40" customWidth="1"/>
    <col min="10507" max="10507" width="12.7109375" style="40" customWidth="1"/>
    <col min="10508" max="10508" width="19.7109375" style="40" customWidth="1"/>
    <col min="10509" max="10509" width="21" style="40" customWidth="1"/>
    <col min="10510" max="10511" width="0" style="40" hidden="1" customWidth="1"/>
    <col min="10512" max="10512" width="13.28515625" style="40" customWidth="1"/>
    <col min="10513" max="10513" width="12.7109375" style="40" customWidth="1"/>
    <col min="10514" max="10752" width="8.7109375" style="40"/>
    <col min="10753" max="10753" width="8.28515625" style="40" customWidth="1"/>
    <col min="10754" max="10754" width="16" style="40" customWidth="1"/>
    <col min="10755" max="10755" width="73.7109375" style="40" customWidth="1"/>
    <col min="10756" max="10756" width="10.28515625" style="40" customWidth="1"/>
    <col min="10757" max="10757" width="13" style="40" customWidth="1"/>
    <col min="10758" max="10758" width="11.85546875" style="40" customWidth="1"/>
    <col min="10759" max="10759" width="18.85546875" style="40" bestFit="1" customWidth="1"/>
    <col min="10760" max="10760" width="18" style="40" customWidth="1"/>
    <col min="10761" max="10761" width="14.5703125" style="40" customWidth="1"/>
    <col min="10762" max="10762" width="12.140625" style="40" customWidth="1"/>
    <col min="10763" max="10763" width="12.7109375" style="40" customWidth="1"/>
    <col min="10764" max="10764" width="19.7109375" style="40" customWidth="1"/>
    <col min="10765" max="10765" width="21" style="40" customWidth="1"/>
    <col min="10766" max="10767" width="0" style="40" hidden="1" customWidth="1"/>
    <col min="10768" max="10768" width="13.28515625" style="40" customWidth="1"/>
    <col min="10769" max="10769" width="12.7109375" style="40" customWidth="1"/>
    <col min="10770" max="11008" width="8.7109375" style="40"/>
    <col min="11009" max="11009" width="8.28515625" style="40" customWidth="1"/>
    <col min="11010" max="11010" width="16" style="40" customWidth="1"/>
    <col min="11011" max="11011" width="73.7109375" style="40" customWidth="1"/>
    <col min="11012" max="11012" width="10.28515625" style="40" customWidth="1"/>
    <col min="11013" max="11013" width="13" style="40" customWidth="1"/>
    <col min="11014" max="11014" width="11.85546875" style="40" customWidth="1"/>
    <col min="11015" max="11015" width="18.85546875" style="40" bestFit="1" customWidth="1"/>
    <col min="11016" max="11016" width="18" style="40" customWidth="1"/>
    <col min="11017" max="11017" width="14.5703125" style="40" customWidth="1"/>
    <col min="11018" max="11018" width="12.140625" style="40" customWidth="1"/>
    <col min="11019" max="11019" width="12.7109375" style="40" customWidth="1"/>
    <col min="11020" max="11020" width="19.7109375" style="40" customWidth="1"/>
    <col min="11021" max="11021" width="21" style="40" customWidth="1"/>
    <col min="11022" max="11023" width="0" style="40" hidden="1" customWidth="1"/>
    <col min="11024" max="11024" width="13.28515625" style="40" customWidth="1"/>
    <col min="11025" max="11025" width="12.7109375" style="40" customWidth="1"/>
    <col min="11026" max="11264" width="8.7109375" style="40"/>
    <col min="11265" max="11265" width="8.28515625" style="40" customWidth="1"/>
    <col min="11266" max="11266" width="16" style="40" customWidth="1"/>
    <col min="11267" max="11267" width="73.7109375" style="40" customWidth="1"/>
    <col min="11268" max="11268" width="10.28515625" style="40" customWidth="1"/>
    <col min="11269" max="11269" width="13" style="40" customWidth="1"/>
    <col min="11270" max="11270" width="11.85546875" style="40" customWidth="1"/>
    <col min="11271" max="11271" width="18.85546875" style="40" bestFit="1" customWidth="1"/>
    <col min="11272" max="11272" width="18" style="40" customWidth="1"/>
    <col min="11273" max="11273" width="14.5703125" style="40" customWidth="1"/>
    <col min="11274" max="11274" width="12.140625" style="40" customWidth="1"/>
    <col min="11275" max="11275" width="12.7109375" style="40" customWidth="1"/>
    <col min="11276" max="11276" width="19.7109375" style="40" customWidth="1"/>
    <col min="11277" max="11277" width="21" style="40" customWidth="1"/>
    <col min="11278" max="11279" width="0" style="40" hidden="1" customWidth="1"/>
    <col min="11280" max="11280" width="13.28515625" style="40" customWidth="1"/>
    <col min="11281" max="11281" width="12.7109375" style="40" customWidth="1"/>
    <col min="11282" max="11520" width="8.7109375" style="40"/>
    <col min="11521" max="11521" width="8.28515625" style="40" customWidth="1"/>
    <col min="11522" max="11522" width="16" style="40" customWidth="1"/>
    <col min="11523" max="11523" width="73.7109375" style="40" customWidth="1"/>
    <col min="11524" max="11524" width="10.28515625" style="40" customWidth="1"/>
    <col min="11525" max="11525" width="13" style="40" customWidth="1"/>
    <col min="11526" max="11526" width="11.85546875" style="40" customWidth="1"/>
    <col min="11527" max="11527" width="18.85546875" style="40" bestFit="1" customWidth="1"/>
    <col min="11528" max="11528" width="18" style="40" customWidth="1"/>
    <col min="11529" max="11529" width="14.5703125" style="40" customWidth="1"/>
    <col min="11530" max="11530" width="12.140625" style="40" customWidth="1"/>
    <col min="11531" max="11531" width="12.7109375" style="40" customWidth="1"/>
    <col min="11532" max="11532" width="19.7109375" style="40" customWidth="1"/>
    <col min="11533" max="11533" width="21" style="40" customWidth="1"/>
    <col min="11534" max="11535" width="0" style="40" hidden="1" customWidth="1"/>
    <col min="11536" max="11536" width="13.28515625" style="40" customWidth="1"/>
    <col min="11537" max="11537" width="12.7109375" style="40" customWidth="1"/>
    <col min="11538" max="11776" width="8.7109375" style="40"/>
    <col min="11777" max="11777" width="8.28515625" style="40" customWidth="1"/>
    <col min="11778" max="11778" width="16" style="40" customWidth="1"/>
    <col min="11779" max="11779" width="73.7109375" style="40" customWidth="1"/>
    <col min="11780" max="11780" width="10.28515625" style="40" customWidth="1"/>
    <col min="11781" max="11781" width="13" style="40" customWidth="1"/>
    <col min="11782" max="11782" width="11.85546875" style="40" customWidth="1"/>
    <col min="11783" max="11783" width="18.85546875" style="40" bestFit="1" customWidth="1"/>
    <col min="11784" max="11784" width="18" style="40" customWidth="1"/>
    <col min="11785" max="11785" width="14.5703125" style="40" customWidth="1"/>
    <col min="11786" max="11786" width="12.140625" style="40" customWidth="1"/>
    <col min="11787" max="11787" width="12.7109375" style="40" customWidth="1"/>
    <col min="11788" max="11788" width="19.7109375" style="40" customWidth="1"/>
    <col min="11789" max="11789" width="21" style="40" customWidth="1"/>
    <col min="11790" max="11791" width="0" style="40" hidden="1" customWidth="1"/>
    <col min="11792" max="11792" width="13.28515625" style="40" customWidth="1"/>
    <col min="11793" max="11793" width="12.7109375" style="40" customWidth="1"/>
    <col min="11794" max="12032" width="8.7109375" style="40"/>
    <col min="12033" max="12033" width="8.28515625" style="40" customWidth="1"/>
    <col min="12034" max="12034" width="16" style="40" customWidth="1"/>
    <col min="12035" max="12035" width="73.7109375" style="40" customWidth="1"/>
    <col min="12036" max="12036" width="10.28515625" style="40" customWidth="1"/>
    <col min="12037" max="12037" width="13" style="40" customWidth="1"/>
    <col min="12038" max="12038" width="11.85546875" style="40" customWidth="1"/>
    <col min="12039" max="12039" width="18.85546875" style="40" bestFit="1" customWidth="1"/>
    <col min="12040" max="12040" width="18" style="40" customWidth="1"/>
    <col min="12041" max="12041" width="14.5703125" style="40" customWidth="1"/>
    <col min="12042" max="12042" width="12.140625" style="40" customWidth="1"/>
    <col min="12043" max="12043" width="12.7109375" style="40" customWidth="1"/>
    <col min="12044" max="12044" width="19.7109375" style="40" customWidth="1"/>
    <col min="12045" max="12045" width="21" style="40" customWidth="1"/>
    <col min="12046" max="12047" width="0" style="40" hidden="1" customWidth="1"/>
    <col min="12048" max="12048" width="13.28515625" style="40" customWidth="1"/>
    <col min="12049" max="12049" width="12.7109375" style="40" customWidth="1"/>
    <col min="12050" max="12288" width="8.7109375" style="40"/>
    <col min="12289" max="12289" width="8.28515625" style="40" customWidth="1"/>
    <col min="12290" max="12290" width="16" style="40" customWidth="1"/>
    <col min="12291" max="12291" width="73.7109375" style="40" customWidth="1"/>
    <col min="12292" max="12292" width="10.28515625" style="40" customWidth="1"/>
    <col min="12293" max="12293" width="13" style="40" customWidth="1"/>
    <col min="12294" max="12294" width="11.85546875" style="40" customWidth="1"/>
    <col min="12295" max="12295" width="18.85546875" style="40" bestFit="1" customWidth="1"/>
    <col min="12296" max="12296" width="18" style="40" customWidth="1"/>
    <col min="12297" max="12297" width="14.5703125" style="40" customWidth="1"/>
    <col min="12298" max="12298" width="12.140625" style="40" customWidth="1"/>
    <col min="12299" max="12299" width="12.7109375" style="40" customWidth="1"/>
    <col min="12300" max="12300" width="19.7109375" style="40" customWidth="1"/>
    <col min="12301" max="12301" width="21" style="40" customWidth="1"/>
    <col min="12302" max="12303" width="0" style="40" hidden="1" customWidth="1"/>
    <col min="12304" max="12304" width="13.28515625" style="40" customWidth="1"/>
    <col min="12305" max="12305" width="12.7109375" style="40" customWidth="1"/>
    <col min="12306" max="12544" width="8.7109375" style="40"/>
    <col min="12545" max="12545" width="8.28515625" style="40" customWidth="1"/>
    <col min="12546" max="12546" width="16" style="40" customWidth="1"/>
    <col min="12547" max="12547" width="73.7109375" style="40" customWidth="1"/>
    <col min="12548" max="12548" width="10.28515625" style="40" customWidth="1"/>
    <col min="12549" max="12549" width="13" style="40" customWidth="1"/>
    <col min="12550" max="12550" width="11.85546875" style="40" customWidth="1"/>
    <col min="12551" max="12551" width="18.85546875" style="40" bestFit="1" customWidth="1"/>
    <col min="12552" max="12552" width="18" style="40" customWidth="1"/>
    <col min="12553" max="12553" width="14.5703125" style="40" customWidth="1"/>
    <col min="12554" max="12554" width="12.140625" style="40" customWidth="1"/>
    <col min="12555" max="12555" width="12.7109375" style="40" customWidth="1"/>
    <col min="12556" max="12556" width="19.7109375" style="40" customWidth="1"/>
    <col min="12557" max="12557" width="21" style="40" customWidth="1"/>
    <col min="12558" max="12559" width="0" style="40" hidden="1" customWidth="1"/>
    <col min="12560" max="12560" width="13.28515625" style="40" customWidth="1"/>
    <col min="12561" max="12561" width="12.7109375" style="40" customWidth="1"/>
    <col min="12562" max="12800" width="8.7109375" style="40"/>
    <col min="12801" max="12801" width="8.28515625" style="40" customWidth="1"/>
    <col min="12802" max="12802" width="16" style="40" customWidth="1"/>
    <col min="12803" max="12803" width="73.7109375" style="40" customWidth="1"/>
    <col min="12804" max="12804" width="10.28515625" style="40" customWidth="1"/>
    <col min="12805" max="12805" width="13" style="40" customWidth="1"/>
    <col min="12806" max="12806" width="11.85546875" style="40" customWidth="1"/>
    <col min="12807" max="12807" width="18.85546875" style="40" bestFit="1" customWidth="1"/>
    <col min="12808" max="12808" width="18" style="40" customWidth="1"/>
    <col min="12809" max="12809" width="14.5703125" style="40" customWidth="1"/>
    <col min="12810" max="12810" width="12.140625" style="40" customWidth="1"/>
    <col min="12811" max="12811" width="12.7109375" style="40" customWidth="1"/>
    <col min="12812" max="12812" width="19.7109375" style="40" customWidth="1"/>
    <col min="12813" max="12813" width="21" style="40" customWidth="1"/>
    <col min="12814" max="12815" width="0" style="40" hidden="1" customWidth="1"/>
    <col min="12816" max="12816" width="13.28515625" style="40" customWidth="1"/>
    <col min="12817" max="12817" width="12.7109375" style="40" customWidth="1"/>
    <col min="12818" max="13056" width="8.7109375" style="40"/>
    <col min="13057" max="13057" width="8.28515625" style="40" customWidth="1"/>
    <col min="13058" max="13058" width="16" style="40" customWidth="1"/>
    <col min="13059" max="13059" width="73.7109375" style="40" customWidth="1"/>
    <col min="13060" max="13060" width="10.28515625" style="40" customWidth="1"/>
    <col min="13061" max="13061" width="13" style="40" customWidth="1"/>
    <col min="13062" max="13062" width="11.85546875" style="40" customWidth="1"/>
    <col min="13063" max="13063" width="18.85546875" style="40" bestFit="1" customWidth="1"/>
    <col min="13064" max="13064" width="18" style="40" customWidth="1"/>
    <col min="13065" max="13065" width="14.5703125" style="40" customWidth="1"/>
    <col min="13066" max="13066" width="12.140625" style="40" customWidth="1"/>
    <col min="13067" max="13067" width="12.7109375" style="40" customWidth="1"/>
    <col min="13068" max="13068" width="19.7109375" style="40" customWidth="1"/>
    <col min="13069" max="13069" width="21" style="40" customWidth="1"/>
    <col min="13070" max="13071" width="0" style="40" hidden="1" customWidth="1"/>
    <col min="13072" max="13072" width="13.28515625" style="40" customWidth="1"/>
    <col min="13073" max="13073" width="12.7109375" style="40" customWidth="1"/>
    <col min="13074" max="13312" width="8.7109375" style="40"/>
    <col min="13313" max="13313" width="8.28515625" style="40" customWidth="1"/>
    <col min="13314" max="13314" width="16" style="40" customWidth="1"/>
    <col min="13315" max="13315" width="73.7109375" style="40" customWidth="1"/>
    <col min="13316" max="13316" width="10.28515625" style="40" customWidth="1"/>
    <col min="13317" max="13317" width="13" style="40" customWidth="1"/>
    <col min="13318" max="13318" width="11.85546875" style="40" customWidth="1"/>
    <col min="13319" max="13319" width="18.85546875" style="40" bestFit="1" customWidth="1"/>
    <col min="13320" max="13320" width="18" style="40" customWidth="1"/>
    <col min="13321" max="13321" width="14.5703125" style="40" customWidth="1"/>
    <col min="13322" max="13322" width="12.140625" style="40" customWidth="1"/>
    <col min="13323" max="13323" width="12.7109375" style="40" customWidth="1"/>
    <col min="13324" max="13324" width="19.7109375" style="40" customWidth="1"/>
    <col min="13325" max="13325" width="21" style="40" customWidth="1"/>
    <col min="13326" max="13327" width="0" style="40" hidden="1" customWidth="1"/>
    <col min="13328" max="13328" width="13.28515625" style="40" customWidth="1"/>
    <col min="13329" max="13329" width="12.7109375" style="40" customWidth="1"/>
    <col min="13330" max="13568" width="8.7109375" style="40"/>
    <col min="13569" max="13569" width="8.28515625" style="40" customWidth="1"/>
    <col min="13570" max="13570" width="16" style="40" customWidth="1"/>
    <col min="13571" max="13571" width="73.7109375" style="40" customWidth="1"/>
    <col min="13572" max="13572" width="10.28515625" style="40" customWidth="1"/>
    <col min="13573" max="13573" width="13" style="40" customWidth="1"/>
    <col min="13574" max="13574" width="11.85546875" style="40" customWidth="1"/>
    <col min="13575" max="13575" width="18.85546875" style="40" bestFit="1" customWidth="1"/>
    <col min="13576" max="13576" width="18" style="40" customWidth="1"/>
    <col min="13577" max="13577" width="14.5703125" style="40" customWidth="1"/>
    <col min="13578" max="13578" width="12.140625" style="40" customWidth="1"/>
    <col min="13579" max="13579" width="12.7109375" style="40" customWidth="1"/>
    <col min="13580" max="13580" width="19.7109375" style="40" customWidth="1"/>
    <col min="13581" max="13581" width="21" style="40" customWidth="1"/>
    <col min="13582" max="13583" width="0" style="40" hidden="1" customWidth="1"/>
    <col min="13584" max="13584" width="13.28515625" style="40" customWidth="1"/>
    <col min="13585" max="13585" width="12.7109375" style="40" customWidth="1"/>
    <col min="13586" max="13824" width="8.7109375" style="40"/>
    <col min="13825" max="13825" width="8.28515625" style="40" customWidth="1"/>
    <col min="13826" max="13826" width="16" style="40" customWidth="1"/>
    <col min="13827" max="13827" width="73.7109375" style="40" customWidth="1"/>
    <col min="13828" max="13828" width="10.28515625" style="40" customWidth="1"/>
    <col min="13829" max="13829" width="13" style="40" customWidth="1"/>
    <col min="13830" max="13830" width="11.85546875" style="40" customWidth="1"/>
    <col min="13831" max="13831" width="18.85546875" style="40" bestFit="1" customWidth="1"/>
    <col min="13832" max="13832" width="18" style="40" customWidth="1"/>
    <col min="13833" max="13833" width="14.5703125" style="40" customWidth="1"/>
    <col min="13834" max="13834" width="12.140625" style="40" customWidth="1"/>
    <col min="13835" max="13835" width="12.7109375" style="40" customWidth="1"/>
    <col min="13836" max="13836" width="19.7109375" style="40" customWidth="1"/>
    <col min="13837" max="13837" width="21" style="40" customWidth="1"/>
    <col min="13838" max="13839" width="0" style="40" hidden="1" customWidth="1"/>
    <col min="13840" max="13840" width="13.28515625" style="40" customWidth="1"/>
    <col min="13841" max="13841" width="12.7109375" style="40" customWidth="1"/>
    <col min="13842" max="14080" width="8.7109375" style="40"/>
    <col min="14081" max="14081" width="8.28515625" style="40" customWidth="1"/>
    <col min="14082" max="14082" width="16" style="40" customWidth="1"/>
    <col min="14083" max="14083" width="73.7109375" style="40" customWidth="1"/>
    <col min="14084" max="14084" width="10.28515625" style="40" customWidth="1"/>
    <col min="14085" max="14085" width="13" style="40" customWidth="1"/>
    <col min="14086" max="14086" width="11.85546875" style="40" customWidth="1"/>
    <col min="14087" max="14087" width="18.85546875" style="40" bestFit="1" customWidth="1"/>
    <col min="14088" max="14088" width="18" style="40" customWidth="1"/>
    <col min="14089" max="14089" width="14.5703125" style="40" customWidth="1"/>
    <col min="14090" max="14090" width="12.140625" style="40" customWidth="1"/>
    <col min="14091" max="14091" width="12.7109375" style="40" customWidth="1"/>
    <col min="14092" max="14092" width="19.7109375" style="40" customWidth="1"/>
    <col min="14093" max="14093" width="21" style="40" customWidth="1"/>
    <col min="14094" max="14095" width="0" style="40" hidden="1" customWidth="1"/>
    <col min="14096" max="14096" width="13.28515625" style="40" customWidth="1"/>
    <col min="14097" max="14097" width="12.7109375" style="40" customWidth="1"/>
    <col min="14098" max="14336" width="8.7109375" style="40"/>
    <col min="14337" max="14337" width="8.28515625" style="40" customWidth="1"/>
    <col min="14338" max="14338" width="16" style="40" customWidth="1"/>
    <col min="14339" max="14339" width="73.7109375" style="40" customWidth="1"/>
    <col min="14340" max="14340" width="10.28515625" style="40" customWidth="1"/>
    <col min="14341" max="14341" width="13" style="40" customWidth="1"/>
    <col min="14342" max="14342" width="11.85546875" style="40" customWidth="1"/>
    <col min="14343" max="14343" width="18.85546875" style="40" bestFit="1" customWidth="1"/>
    <col min="14344" max="14344" width="18" style="40" customWidth="1"/>
    <col min="14345" max="14345" width="14.5703125" style="40" customWidth="1"/>
    <col min="14346" max="14346" width="12.140625" style="40" customWidth="1"/>
    <col min="14347" max="14347" width="12.7109375" style="40" customWidth="1"/>
    <col min="14348" max="14348" width="19.7109375" style="40" customWidth="1"/>
    <col min="14349" max="14349" width="21" style="40" customWidth="1"/>
    <col min="14350" max="14351" width="0" style="40" hidden="1" customWidth="1"/>
    <col min="14352" max="14352" width="13.28515625" style="40" customWidth="1"/>
    <col min="14353" max="14353" width="12.7109375" style="40" customWidth="1"/>
    <col min="14354" max="14592" width="8.7109375" style="40"/>
    <col min="14593" max="14593" width="8.28515625" style="40" customWidth="1"/>
    <col min="14594" max="14594" width="16" style="40" customWidth="1"/>
    <col min="14595" max="14595" width="73.7109375" style="40" customWidth="1"/>
    <col min="14596" max="14596" width="10.28515625" style="40" customWidth="1"/>
    <col min="14597" max="14597" width="13" style="40" customWidth="1"/>
    <col min="14598" max="14598" width="11.85546875" style="40" customWidth="1"/>
    <col min="14599" max="14599" width="18.85546875" style="40" bestFit="1" customWidth="1"/>
    <col min="14600" max="14600" width="18" style="40" customWidth="1"/>
    <col min="14601" max="14601" width="14.5703125" style="40" customWidth="1"/>
    <col min="14602" max="14602" width="12.140625" style="40" customWidth="1"/>
    <col min="14603" max="14603" width="12.7109375" style="40" customWidth="1"/>
    <col min="14604" max="14604" width="19.7109375" style="40" customWidth="1"/>
    <col min="14605" max="14605" width="21" style="40" customWidth="1"/>
    <col min="14606" max="14607" width="0" style="40" hidden="1" customWidth="1"/>
    <col min="14608" max="14608" width="13.28515625" style="40" customWidth="1"/>
    <col min="14609" max="14609" width="12.7109375" style="40" customWidth="1"/>
    <col min="14610" max="14848" width="8.7109375" style="40"/>
    <col min="14849" max="14849" width="8.28515625" style="40" customWidth="1"/>
    <col min="14850" max="14850" width="16" style="40" customWidth="1"/>
    <col min="14851" max="14851" width="73.7109375" style="40" customWidth="1"/>
    <col min="14852" max="14852" width="10.28515625" style="40" customWidth="1"/>
    <col min="14853" max="14853" width="13" style="40" customWidth="1"/>
    <col min="14854" max="14854" width="11.85546875" style="40" customWidth="1"/>
    <col min="14855" max="14855" width="18.85546875" style="40" bestFit="1" customWidth="1"/>
    <col min="14856" max="14856" width="18" style="40" customWidth="1"/>
    <col min="14857" max="14857" width="14.5703125" style="40" customWidth="1"/>
    <col min="14858" max="14858" width="12.140625" style="40" customWidth="1"/>
    <col min="14859" max="14859" width="12.7109375" style="40" customWidth="1"/>
    <col min="14860" max="14860" width="19.7109375" style="40" customWidth="1"/>
    <col min="14861" max="14861" width="21" style="40" customWidth="1"/>
    <col min="14862" max="14863" width="0" style="40" hidden="1" customWidth="1"/>
    <col min="14864" max="14864" width="13.28515625" style="40" customWidth="1"/>
    <col min="14865" max="14865" width="12.7109375" style="40" customWidth="1"/>
    <col min="14866" max="15104" width="8.7109375" style="40"/>
    <col min="15105" max="15105" width="8.28515625" style="40" customWidth="1"/>
    <col min="15106" max="15106" width="16" style="40" customWidth="1"/>
    <col min="15107" max="15107" width="73.7109375" style="40" customWidth="1"/>
    <col min="15108" max="15108" width="10.28515625" style="40" customWidth="1"/>
    <col min="15109" max="15109" width="13" style="40" customWidth="1"/>
    <col min="15110" max="15110" width="11.85546875" style="40" customWidth="1"/>
    <col min="15111" max="15111" width="18.85546875" style="40" bestFit="1" customWidth="1"/>
    <col min="15112" max="15112" width="18" style="40" customWidth="1"/>
    <col min="15113" max="15113" width="14.5703125" style="40" customWidth="1"/>
    <col min="15114" max="15114" width="12.140625" style="40" customWidth="1"/>
    <col min="15115" max="15115" width="12.7109375" style="40" customWidth="1"/>
    <col min="15116" max="15116" width="19.7109375" style="40" customWidth="1"/>
    <col min="15117" max="15117" width="21" style="40" customWidth="1"/>
    <col min="15118" max="15119" width="0" style="40" hidden="1" customWidth="1"/>
    <col min="15120" max="15120" width="13.28515625" style="40" customWidth="1"/>
    <col min="15121" max="15121" width="12.7109375" style="40" customWidth="1"/>
    <col min="15122" max="15360" width="8.7109375" style="40"/>
    <col min="15361" max="15361" width="8.28515625" style="40" customWidth="1"/>
    <col min="15362" max="15362" width="16" style="40" customWidth="1"/>
    <col min="15363" max="15363" width="73.7109375" style="40" customWidth="1"/>
    <col min="15364" max="15364" width="10.28515625" style="40" customWidth="1"/>
    <col min="15365" max="15365" width="13" style="40" customWidth="1"/>
    <col min="15366" max="15366" width="11.85546875" style="40" customWidth="1"/>
    <col min="15367" max="15367" width="18.85546875" style="40" bestFit="1" customWidth="1"/>
    <col min="15368" max="15368" width="18" style="40" customWidth="1"/>
    <col min="15369" max="15369" width="14.5703125" style="40" customWidth="1"/>
    <col min="15370" max="15370" width="12.140625" style="40" customWidth="1"/>
    <col min="15371" max="15371" width="12.7109375" style="40" customWidth="1"/>
    <col min="15372" max="15372" width="19.7109375" style="40" customWidth="1"/>
    <col min="15373" max="15373" width="21" style="40" customWidth="1"/>
    <col min="15374" max="15375" width="0" style="40" hidden="1" customWidth="1"/>
    <col min="15376" max="15376" width="13.28515625" style="40" customWidth="1"/>
    <col min="15377" max="15377" width="12.7109375" style="40" customWidth="1"/>
    <col min="15378" max="15616" width="8.7109375" style="40"/>
    <col min="15617" max="15617" width="8.28515625" style="40" customWidth="1"/>
    <col min="15618" max="15618" width="16" style="40" customWidth="1"/>
    <col min="15619" max="15619" width="73.7109375" style="40" customWidth="1"/>
    <col min="15620" max="15620" width="10.28515625" style="40" customWidth="1"/>
    <col min="15621" max="15621" width="13" style="40" customWidth="1"/>
    <col min="15622" max="15622" width="11.85546875" style="40" customWidth="1"/>
    <col min="15623" max="15623" width="18.85546875" style="40" bestFit="1" customWidth="1"/>
    <col min="15624" max="15624" width="18" style="40" customWidth="1"/>
    <col min="15625" max="15625" width="14.5703125" style="40" customWidth="1"/>
    <col min="15626" max="15626" width="12.140625" style="40" customWidth="1"/>
    <col min="15627" max="15627" width="12.7109375" style="40" customWidth="1"/>
    <col min="15628" max="15628" width="19.7109375" style="40" customWidth="1"/>
    <col min="15629" max="15629" width="21" style="40" customWidth="1"/>
    <col min="15630" max="15631" width="0" style="40" hidden="1" customWidth="1"/>
    <col min="15632" max="15632" width="13.28515625" style="40" customWidth="1"/>
    <col min="15633" max="15633" width="12.7109375" style="40" customWidth="1"/>
    <col min="15634" max="15872" width="8.7109375" style="40"/>
    <col min="15873" max="15873" width="8.28515625" style="40" customWidth="1"/>
    <col min="15874" max="15874" width="16" style="40" customWidth="1"/>
    <col min="15875" max="15875" width="73.7109375" style="40" customWidth="1"/>
    <col min="15876" max="15876" width="10.28515625" style="40" customWidth="1"/>
    <col min="15877" max="15877" width="13" style="40" customWidth="1"/>
    <col min="15878" max="15878" width="11.85546875" style="40" customWidth="1"/>
    <col min="15879" max="15879" width="18.85546875" style="40" bestFit="1" customWidth="1"/>
    <col min="15880" max="15880" width="18" style="40" customWidth="1"/>
    <col min="15881" max="15881" width="14.5703125" style="40" customWidth="1"/>
    <col min="15882" max="15882" width="12.140625" style="40" customWidth="1"/>
    <col min="15883" max="15883" width="12.7109375" style="40" customWidth="1"/>
    <col min="15884" max="15884" width="19.7109375" style="40" customWidth="1"/>
    <col min="15885" max="15885" width="21" style="40" customWidth="1"/>
    <col min="15886" max="15887" width="0" style="40" hidden="1" customWidth="1"/>
    <col min="15888" max="15888" width="13.28515625" style="40" customWidth="1"/>
    <col min="15889" max="15889" width="12.7109375" style="40" customWidth="1"/>
    <col min="15890" max="16128" width="8.7109375" style="40"/>
    <col min="16129" max="16129" width="8.28515625" style="40" customWidth="1"/>
    <col min="16130" max="16130" width="16" style="40" customWidth="1"/>
    <col min="16131" max="16131" width="73.7109375" style="40" customWidth="1"/>
    <col min="16132" max="16132" width="10.28515625" style="40" customWidth="1"/>
    <col min="16133" max="16133" width="13" style="40" customWidth="1"/>
    <col min="16134" max="16134" width="11.85546875" style="40" customWidth="1"/>
    <col min="16135" max="16135" width="18.85546875" style="40" bestFit="1" customWidth="1"/>
    <col min="16136" max="16136" width="18" style="40" customWidth="1"/>
    <col min="16137" max="16137" width="14.5703125" style="40" customWidth="1"/>
    <col min="16138" max="16138" width="12.140625" style="40" customWidth="1"/>
    <col min="16139" max="16139" width="12.7109375" style="40" customWidth="1"/>
    <col min="16140" max="16140" width="19.7109375" style="40" customWidth="1"/>
    <col min="16141" max="16141" width="21" style="40" customWidth="1"/>
    <col min="16142" max="16143" width="0" style="40" hidden="1" customWidth="1"/>
    <col min="16144" max="16144" width="13.28515625" style="40" customWidth="1"/>
    <col min="16145" max="16145" width="12.7109375" style="40" customWidth="1"/>
    <col min="16146" max="16384" width="8.7109375" style="40"/>
  </cols>
  <sheetData>
    <row r="1" spans="1:15" ht="18">
      <c r="A1" s="304" t="s">
        <v>162</v>
      </c>
      <c r="B1" s="304"/>
      <c r="C1" s="304"/>
      <c r="D1" s="304"/>
      <c r="E1" s="304"/>
      <c r="F1" s="304"/>
      <c r="G1" s="304"/>
      <c r="H1" s="304"/>
      <c r="I1" s="304"/>
      <c r="J1" s="304"/>
      <c r="K1" s="304"/>
      <c r="L1" s="304"/>
      <c r="M1" s="304"/>
      <c r="N1" s="304"/>
      <c r="O1" s="304"/>
    </row>
    <row r="2" spans="1:15" ht="18">
      <c r="A2" s="310" t="s">
        <v>174</v>
      </c>
      <c r="B2" s="310"/>
      <c r="C2" s="310" t="s">
        <v>187</v>
      </c>
      <c r="D2" s="310"/>
      <c r="E2" s="310"/>
      <c r="F2" s="310"/>
      <c r="G2" s="310"/>
      <c r="H2" s="310"/>
      <c r="I2" s="310"/>
      <c r="J2" s="310"/>
      <c r="K2" s="310"/>
      <c r="L2" s="310"/>
      <c r="M2" s="310"/>
      <c r="N2" s="310"/>
      <c r="O2" s="310"/>
    </row>
    <row r="3" spans="1:15" ht="18">
      <c r="A3" s="311" t="s">
        <v>176</v>
      </c>
      <c r="B3" s="311"/>
      <c r="C3" s="316"/>
      <c r="D3" s="316"/>
      <c r="E3" s="316"/>
      <c r="F3" s="316"/>
      <c r="G3" s="316"/>
      <c r="H3" s="316"/>
      <c r="I3" s="316"/>
      <c r="J3" s="316"/>
      <c r="K3" s="316"/>
      <c r="L3" s="316"/>
      <c r="M3" s="316"/>
      <c r="N3" s="316"/>
      <c r="O3" s="316"/>
    </row>
    <row r="4" spans="1:15" ht="18">
      <c r="A4" s="311" t="s">
        <v>175</v>
      </c>
      <c r="B4" s="311"/>
      <c r="C4" s="316"/>
      <c r="D4" s="316"/>
      <c r="E4" s="316"/>
      <c r="F4" s="316"/>
      <c r="G4" s="316"/>
      <c r="H4" s="316"/>
      <c r="I4" s="316"/>
      <c r="J4" s="316"/>
      <c r="K4" s="316"/>
      <c r="L4" s="316"/>
      <c r="M4" s="316"/>
      <c r="N4" s="316"/>
      <c r="O4" s="316"/>
    </row>
    <row r="5" spans="1:15" ht="18">
      <c r="A5" s="315" t="s">
        <v>177</v>
      </c>
      <c r="B5" s="315"/>
      <c r="C5" s="317"/>
      <c r="D5" s="317"/>
      <c r="E5" s="317"/>
      <c r="F5" s="317"/>
      <c r="G5" s="317"/>
      <c r="H5" s="317"/>
      <c r="I5" s="317"/>
      <c r="J5" s="317"/>
      <c r="K5" s="317"/>
      <c r="L5" s="317"/>
      <c r="M5" s="317"/>
      <c r="N5" s="317"/>
      <c r="O5" s="317"/>
    </row>
    <row r="6" spans="1:15" s="208" customFormat="1" ht="18">
      <c r="A6" s="305" t="s">
        <v>163</v>
      </c>
      <c r="B6" s="305" t="s">
        <v>164</v>
      </c>
      <c r="C6" s="306" t="s">
        <v>165</v>
      </c>
      <c r="D6" s="305" t="s">
        <v>166</v>
      </c>
      <c r="E6" s="307" t="s">
        <v>172</v>
      </c>
      <c r="F6" s="307"/>
      <c r="G6" s="307"/>
      <c r="H6" s="307" t="s">
        <v>161</v>
      </c>
      <c r="I6" s="307"/>
      <c r="J6" s="307"/>
      <c r="K6" s="307" t="s">
        <v>173</v>
      </c>
      <c r="L6" s="307"/>
      <c r="M6" s="307"/>
      <c r="N6" s="308" t="s">
        <v>171</v>
      </c>
      <c r="O6" s="307" t="s">
        <v>167</v>
      </c>
    </row>
    <row r="7" spans="1:15" s="208" customFormat="1" ht="15.75">
      <c r="A7" s="305"/>
      <c r="B7" s="305"/>
      <c r="C7" s="306"/>
      <c r="D7" s="305"/>
      <c r="E7" s="48" t="s">
        <v>168</v>
      </c>
      <c r="F7" s="48" t="s">
        <v>315</v>
      </c>
      <c r="G7" s="48" t="s">
        <v>169</v>
      </c>
      <c r="H7" s="48" t="s">
        <v>168</v>
      </c>
      <c r="I7" s="48" t="s">
        <v>315</v>
      </c>
      <c r="J7" s="48" t="s">
        <v>169</v>
      </c>
      <c r="K7" s="48" t="s">
        <v>168</v>
      </c>
      <c r="L7" s="48" t="s">
        <v>315</v>
      </c>
      <c r="M7" s="48" t="s">
        <v>169</v>
      </c>
      <c r="N7" s="309"/>
      <c r="O7" s="307"/>
    </row>
    <row r="8" spans="1:15" s="49" customFormat="1" ht="18">
      <c r="A8" s="162"/>
      <c r="B8" s="162"/>
      <c r="C8" s="161" t="s">
        <v>286</v>
      </c>
      <c r="D8" s="162"/>
      <c r="E8" s="162"/>
      <c r="F8" s="162"/>
      <c r="G8" s="162"/>
      <c r="H8" s="162"/>
      <c r="I8" s="162"/>
      <c r="J8" s="162"/>
      <c r="K8" s="162"/>
      <c r="L8" s="162"/>
      <c r="M8" s="162"/>
      <c r="N8" s="202"/>
      <c r="O8" s="163"/>
    </row>
    <row r="9" spans="1:15" s="49" customFormat="1" ht="18">
      <c r="A9" s="162"/>
      <c r="B9" s="162"/>
      <c r="C9" s="161" t="s">
        <v>285</v>
      </c>
      <c r="D9" s="162"/>
      <c r="E9" s="162"/>
      <c r="F9" s="189"/>
      <c r="G9" s="162"/>
      <c r="H9" s="162"/>
      <c r="I9" s="162"/>
      <c r="J9" s="162"/>
      <c r="K9" s="162"/>
      <c r="L9" s="162"/>
      <c r="M9" s="162"/>
      <c r="N9" s="202"/>
      <c r="O9" s="163"/>
    </row>
    <row r="10" spans="1:15" ht="85.5">
      <c r="A10" s="42">
        <v>1</v>
      </c>
      <c r="B10" s="42"/>
      <c r="C10" s="50" t="s">
        <v>178</v>
      </c>
      <c r="D10" s="42" t="s">
        <v>283</v>
      </c>
      <c r="E10" s="42"/>
      <c r="F10" s="42"/>
      <c r="G10" s="43"/>
      <c r="H10" s="43">
        <f t="shared" ref="H10:H22" si="0">IFERROR(K10-E10,"")</f>
        <v>218.87732879999999</v>
      </c>
      <c r="I10" s="43">
        <f t="shared" ref="I10:I22" si="1">IFERROR(L10-F10,"")</f>
        <v>375</v>
      </c>
      <c r="J10" s="43">
        <f t="shared" ref="J10:J22" si="2">IFERROR(M10-G10,"")</f>
        <v>82078.998299999992</v>
      </c>
      <c r="K10" s="43">
        <v>218.87732879999999</v>
      </c>
      <c r="L10" s="43">
        <v>375</v>
      </c>
      <c r="M10" s="43">
        <f>L10*K10</f>
        <v>82078.998299999992</v>
      </c>
      <c r="N10" s="47" t="str">
        <f t="shared" ref="N10:N25" si="3">IFERROR(J10/G10,"")</f>
        <v/>
      </c>
      <c r="O10" s="42"/>
    </row>
    <row r="11" spans="1:15" ht="75">
      <c r="A11" s="42">
        <v>2</v>
      </c>
      <c r="B11" s="42"/>
      <c r="C11" s="50" t="s">
        <v>317</v>
      </c>
      <c r="D11" s="42" t="s">
        <v>283</v>
      </c>
      <c r="E11" s="42"/>
      <c r="F11" s="42"/>
      <c r="G11" s="43"/>
      <c r="H11" s="43">
        <f t="shared" si="0"/>
        <v>164.5284</v>
      </c>
      <c r="I11" s="43">
        <f t="shared" si="1"/>
        <v>377.19610231425094</v>
      </c>
      <c r="J11" s="43">
        <f t="shared" si="2"/>
        <v>62059.471200000007</v>
      </c>
      <c r="K11" s="43">
        <v>164.5284</v>
      </c>
      <c r="L11" s="43">
        <v>377.19610231425094</v>
      </c>
      <c r="M11" s="43">
        <f t="shared" ref="M11:M22" si="4">L11*K11</f>
        <v>62059.471200000007</v>
      </c>
      <c r="N11" s="47" t="str">
        <f t="shared" si="3"/>
        <v/>
      </c>
      <c r="O11" s="312" t="s">
        <v>284</v>
      </c>
    </row>
    <row r="12" spans="1:15" ht="15">
      <c r="A12" s="42">
        <v>3</v>
      </c>
      <c r="B12" s="42"/>
      <c r="C12" s="50" t="s">
        <v>180</v>
      </c>
      <c r="D12" s="42" t="s">
        <v>283</v>
      </c>
      <c r="E12" s="42"/>
      <c r="F12" s="42"/>
      <c r="G12" s="43"/>
      <c r="H12" s="43">
        <f t="shared" si="0"/>
        <v>352.79009999999994</v>
      </c>
      <c r="I12" s="43">
        <f t="shared" si="1"/>
        <v>33</v>
      </c>
      <c r="J12" s="43">
        <f t="shared" si="2"/>
        <v>11642.073299999998</v>
      </c>
      <c r="K12" s="43">
        <v>352.79009999999994</v>
      </c>
      <c r="L12" s="43">
        <v>33</v>
      </c>
      <c r="M12" s="43">
        <f t="shared" si="4"/>
        <v>11642.073299999998</v>
      </c>
      <c r="N12" s="47" t="str">
        <f t="shared" si="3"/>
        <v/>
      </c>
      <c r="O12" s="313"/>
    </row>
    <row r="13" spans="1:15" ht="173.25">
      <c r="A13" s="42">
        <v>4</v>
      </c>
      <c r="B13" s="42"/>
      <c r="C13" s="206" t="s">
        <v>181</v>
      </c>
      <c r="D13" s="42" t="s">
        <v>283</v>
      </c>
      <c r="E13" s="42"/>
      <c r="F13" s="42"/>
      <c r="G13" s="43"/>
      <c r="H13" s="43">
        <f t="shared" si="0"/>
        <v>453</v>
      </c>
      <c r="I13" s="43">
        <f t="shared" si="1"/>
        <v>414</v>
      </c>
      <c r="J13" s="43">
        <f t="shared" si="2"/>
        <v>187542</v>
      </c>
      <c r="K13" s="43">
        <v>453</v>
      </c>
      <c r="L13" s="43">
        <v>414</v>
      </c>
      <c r="M13" s="43">
        <f t="shared" si="4"/>
        <v>187542</v>
      </c>
      <c r="N13" s="47" t="str">
        <f t="shared" si="3"/>
        <v/>
      </c>
      <c r="O13" s="313"/>
    </row>
    <row r="14" spans="1:15" ht="38.25">
      <c r="A14" s="42">
        <v>5</v>
      </c>
      <c r="B14" s="42"/>
      <c r="C14" s="207" t="s">
        <v>281</v>
      </c>
      <c r="D14" s="42" t="s">
        <v>283</v>
      </c>
      <c r="E14" s="42"/>
      <c r="F14" s="42"/>
      <c r="G14" s="43"/>
      <c r="H14" s="43">
        <f t="shared" si="0"/>
        <v>2150</v>
      </c>
      <c r="I14" s="43">
        <f t="shared" si="1"/>
        <v>34</v>
      </c>
      <c r="J14" s="43">
        <f t="shared" si="2"/>
        <v>73100</v>
      </c>
      <c r="K14" s="43">
        <v>2150</v>
      </c>
      <c r="L14" s="43">
        <v>34</v>
      </c>
      <c r="M14" s="43">
        <f t="shared" si="4"/>
        <v>73100</v>
      </c>
      <c r="N14" s="47" t="str">
        <f t="shared" si="3"/>
        <v/>
      </c>
      <c r="O14" s="313"/>
    </row>
    <row r="15" spans="1:15" ht="73.5">
      <c r="A15" s="42">
        <v>6</v>
      </c>
      <c r="B15" s="42"/>
      <c r="C15" s="50" t="s">
        <v>318</v>
      </c>
      <c r="D15" s="42" t="s">
        <v>283</v>
      </c>
      <c r="E15" s="42"/>
      <c r="F15" s="42"/>
      <c r="G15" s="43"/>
      <c r="H15" s="43">
        <f t="shared" si="0"/>
        <v>410</v>
      </c>
      <c r="I15" s="43">
        <f t="shared" si="1"/>
        <v>411</v>
      </c>
      <c r="J15" s="43">
        <f t="shared" si="2"/>
        <v>168510</v>
      </c>
      <c r="K15" s="43">
        <v>410</v>
      </c>
      <c r="L15" s="43">
        <v>411</v>
      </c>
      <c r="M15" s="43">
        <f t="shared" si="4"/>
        <v>168510</v>
      </c>
      <c r="N15" s="47" t="str">
        <f t="shared" si="3"/>
        <v/>
      </c>
      <c r="O15" s="313"/>
    </row>
    <row r="16" spans="1:15" ht="28.5">
      <c r="A16" s="42">
        <v>7</v>
      </c>
      <c r="B16" s="42"/>
      <c r="C16" s="50" t="s">
        <v>185</v>
      </c>
      <c r="D16" s="42" t="s">
        <v>283</v>
      </c>
      <c r="E16" s="42"/>
      <c r="F16" s="42"/>
      <c r="G16" s="43"/>
      <c r="H16" s="43">
        <f t="shared" si="0"/>
        <v>218.87732879999999</v>
      </c>
      <c r="I16" s="43">
        <f t="shared" si="1"/>
        <v>169</v>
      </c>
      <c r="J16" s="43">
        <f t="shared" si="2"/>
        <v>36990.268567200001</v>
      </c>
      <c r="K16" s="43">
        <v>218.87732879999999</v>
      </c>
      <c r="L16" s="43">
        <v>169</v>
      </c>
      <c r="M16" s="43">
        <f t="shared" si="4"/>
        <v>36990.268567200001</v>
      </c>
      <c r="N16" s="47" t="str">
        <f t="shared" si="3"/>
        <v/>
      </c>
      <c r="O16" s="313"/>
    </row>
    <row r="17" spans="1:15" ht="28.5">
      <c r="A17" s="42">
        <v>8</v>
      </c>
      <c r="B17" s="42"/>
      <c r="C17" s="50" t="s">
        <v>287</v>
      </c>
      <c r="D17" s="42" t="s">
        <v>288</v>
      </c>
      <c r="E17" s="42"/>
      <c r="F17" s="42"/>
      <c r="G17" s="43"/>
      <c r="H17" s="43">
        <f t="shared" si="0"/>
        <v>1</v>
      </c>
      <c r="I17" s="43">
        <f t="shared" si="1"/>
        <v>16000</v>
      </c>
      <c r="J17" s="43">
        <f t="shared" si="2"/>
        <v>16000</v>
      </c>
      <c r="K17" s="43">
        <v>1</v>
      </c>
      <c r="L17" s="43">
        <v>16000</v>
      </c>
      <c r="M17" s="43">
        <f t="shared" si="4"/>
        <v>16000</v>
      </c>
      <c r="N17" s="47"/>
      <c r="O17" s="313"/>
    </row>
    <row r="18" spans="1:15" ht="28.5">
      <c r="A18" s="42">
        <v>9</v>
      </c>
      <c r="B18" s="42"/>
      <c r="C18" s="50" t="s">
        <v>289</v>
      </c>
      <c r="D18" s="42" t="s">
        <v>288</v>
      </c>
      <c r="E18" s="42"/>
      <c r="F18" s="42"/>
      <c r="G18" s="43"/>
      <c r="H18" s="43">
        <f t="shared" si="0"/>
        <v>1</v>
      </c>
      <c r="I18" s="43">
        <f t="shared" si="1"/>
        <v>3800</v>
      </c>
      <c r="J18" s="43">
        <f t="shared" si="2"/>
        <v>3800</v>
      </c>
      <c r="K18" s="43">
        <v>1</v>
      </c>
      <c r="L18" s="43">
        <v>3800</v>
      </c>
      <c r="M18" s="43">
        <f t="shared" si="4"/>
        <v>3800</v>
      </c>
      <c r="N18" s="47"/>
      <c r="O18" s="313"/>
    </row>
    <row r="19" spans="1:15" ht="28.5">
      <c r="A19" s="42">
        <v>10</v>
      </c>
      <c r="B19" s="42"/>
      <c r="C19" s="50" t="s">
        <v>291</v>
      </c>
      <c r="D19" s="42" t="s">
        <v>288</v>
      </c>
      <c r="E19" s="42"/>
      <c r="F19" s="42"/>
      <c r="G19" s="43"/>
      <c r="H19" s="43">
        <f t="shared" si="0"/>
        <v>1</v>
      </c>
      <c r="I19" s="43">
        <f t="shared" si="1"/>
        <v>7000</v>
      </c>
      <c r="J19" s="43">
        <f t="shared" si="2"/>
        <v>7000</v>
      </c>
      <c r="K19" s="43">
        <v>1</v>
      </c>
      <c r="L19" s="43">
        <v>7000</v>
      </c>
      <c r="M19" s="43">
        <f t="shared" si="4"/>
        <v>7000</v>
      </c>
      <c r="N19" s="47"/>
      <c r="O19" s="313"/>
    </row>
    <row r="20" spans="1:15" ht="28.5">
      <c r="A20" s="42">
        <v>11</v>
      </c>
      <c r="B20" s="42"/>
      <c r="C20" s="50" t="s">
        <v>290</v>
      </c>
      <c r="D20" s="42" t="s">
        <v>283</v>
      </c>
      <c r="E20" s="42"/>
      <c r="F20" s="42"/>
      <c r="G20" s="43"/>
      <c r="H20" s="43">
        <f t="shared" si="0"/>
        <v>65</v>
      </c>
      <c r="I20" s="43">
        <f t="shared" si="1"/>
        <v>110</v>
      </c>
      <c r="J20" s="43">
        <f t="shared" si="2"/>
        <v>7150</v>
      </c>
      <c r="K20" s="43">
        <v>65</v>
      </c>
      <c r="L20" s="43">
        <v>110</v>
      </c>
      <c r="M20" s="43">
        <f t="shared" si="4"/>
        <v>7150</v>
      </c>
      <c r="N20" s="47"/>
      <c r="O20" s="313"/>
    </row>
    <row r="21" spans="1:15" ht="60">
      <c r="A21" s="42">
        <v>12</v>
      </c>
      <c r="B21" s="42"/>
      <c r="C21" s="164" t="s">
        <v>319</v>
      </c>
      <c r="D21" s="42" t="s">
        <v>210</v>
      </c>
      <c r="E21" s="42"/>
      <c r="F21" s="42"/>
      <c r="G21" s="43"/>
      <c r="H21" s="43">
        <f t="shared" si="0"/>
        <v>350</v>
      </c>
      <c r="I21" s="43">
        <f t="shared" si="1"/>
        <v>330</v>
      </c>
      <c r="J21" s="43">
        <f t="shared" si="2"/>
        <v>115500</v>
      </c>
      <c r="K21" s="43">
        <v>350</v>
      </c>
      <c r="L21" s="43">
        <v>330</v>
      </c>
      <c r="M21" s="43">
        <f t="shared" si="4"/>
        <v>115500</v>
      </c>
      <c r="N21" s="47"/>
      <c r="O21" s="313"/>
    </row>
    <row r="22" spans="1:15" ht="30">
      <c r="A22" s="42">
        <v>13</v>
      </c>
      <c r="B22" s="42"/>
      <c r="C22" s="164" t="s">
        <v>294</v>
      </c>
      <c r="D22" s="42" t="s">
        <v>283</v>
      </c>
      <c r="E22" s="42"/>
      <c r="F22" s="42"/>
      <c r="G22" s="43"/>
      <c r="H22" s="43">
        <f t="shared" si="0"/>
        <v>1800</v>
      </c>
      <c r="I22" s="43">
        <f t="shared" si="1"/>
        <v>25</v>
      </c>
      <c r="J22" s="43">
        <f t="shared" si="2"/>
        <v>45000</v>
      </c>
      <c r="K22" s="43">
        <v>1800</v>
      </c>
      <c r="L22" s="43">
        <v>25</v>
      </c>
      <c r="M22" s="43">
        <f t="shared" si="4"/>
        <v>45000</v>
      </c>
      <c r="N22" s="47"/>
      <c r="O22" s="314"/>
    </row>
    <row r="23" spans="1:15" ht="15">
      <c r="A23" s="42"/>
      <c r="B23" s="42"/>
      <c r="C23" s="164"/>
      <c r="D23" s="42"/>
      <c r="E23" s="42"/>
      <c r="F23" s="42"/>
      <c r="G23" s="43"/>
      <c r="H23" s="43"/>
      <c r="I23" s="43"/>
      <c r="J23" s="43"/>
      <c r="K23" s="157"/>
      <c r="L23" s="157"/>
      <c r="M23" s="43"/>
      <c r="N23" s="201"/>
      <c r="O23" s="183"/>
    </row>
    <row r="24" spans="1:15" s="191" customFormat="1" ht="18">
      <c r="A24" s="203"/>
      <c r="B24" s="184"/>
      <c r="C24" s="185" t="s">
        <v>316</v>
      </c>
      <c r="D24" s="186"/>
      <c r="E24" s="187"/>
      <c r="F24" s="190"/>
      <c r="G24" s="192">
        <f>SUM(G10:G23)</f>
        <v>0</v>
      </c>
      <c r="H24" s="203"/>
      <c r="I24" s="203"/>
      <c r="J24" s="192">
        <f>SUM(J10:J23)</f>
        <v>816372.81136719999</v>
      </c>
      <c r="K24" s="203"/>
      <c r="L24" s="203"/>
      <c r="M24" s="192">
        <f>SUM(M10:M23)</f>
        <v>816372.81136719999</v>
      </c>
      <c r="N24" s="204"/>
      <c r="O24" s="205"/>
    </row>
    <row r="25" spans="1:15" ht="15">
      <c r="A25" s="42"/>
      <c r="B25" s="42"/>
      <c r="C25" s="41"/>
      <c r="D25" s="42"/>
      <c r="E25" s="42"/>
      <c r="F25" s="42"/>
      <c r="G25" s="43"/>
      <c r="H25" s="43"/>
      <c r="I25" s="43"/>
      <c r="J25" s="43"/>
      <c r="K25" s="42">
        <f>H25+E25</f>
        <v>0</v>
      </c>
      <c r="L25" s="42"/>
      <c r="M25" s="43"/>
      <c r="N25" s="47" t="str">
        <f t="shared" si="3"/>
        <v/>
      </c>
      <c r="O25" s="42"/>
    </row>
    <row r="26" spans="1:15" s="200" customFormat="1" ht="15.75">
      <c r="A26" s="193"/>
      <c r="B26" s="193"/>
      <c r="C26" s="194" t="s">
        <v>170</v>
      </c>
      <c r="D26" s="194"/>
      <c r="E26" s="194"/>
      <c r="F26" s="195"/>
      <c r="G26" s="196">
        <v>4902753</v>
      </c>
      <c r="H26" s="196"/>
      <c r="I26" s="196"/>
      <c r="J26" s="196">
        <v>857772.81136719999</v>
      </c>
      <c r="K26" s="197"/>
      <c r="L26" s="197"/>
      <c r="M26" s="196">
        <v>5760525.8113671998</v>
      </c>
      <c r="N26" s="198"/>
      <c r="O26" s="199"/>
    </row>
    <row r="29" spans="1:15">
      <c r="I29" s="46">
        <f>J26/G26</f>
        <v>0.17495737830708583</v>
      </c>
      <c r="K29" s="209"/>
    </row>
    <row r="30" spans="1:15" s="49" customFormat="1">
      <c r="A30" s="188"/>
      <c r="B30" s="212" t="s">
        <v>320</v>
      </c>
      <c r="C30" s="214" t="s">
        <v>321</v>
      </c>
      <c r="D30" s="212" t="s">
        <v>322</v>
      </c>
      <c r="E30" s="212" t="s">
        <v>323</v>
      </c>
      <c r="F30" s="212" t="s">
        <v>324</v>
      </c>
      <c r="G30" s="213"/>
      <c r="H30" s="213"/>
      <c r="I30" s="213"/>
      <c r="J30" s="213"/>
      <c r="K30" s="213"/>
      <c r="L30" s="213"/>
      <c r="M30" s="213"/>
      <c r="N30" s="213"/>
      <c r="O30" s="188"/>
    </row>
    <row r="31" spans="1:15">
      <c r="B31" s="210">
        <v>1</v>
      </c>
      <c r="C31" s="215" t="s">
        <v>196</v>
      </c>
      <c r="D31" s="211">
        <f>G26</f>
        <v>4902753</v>
      </c>
      <c r="E31" s="211">
        <f>F31-D31</f>
        <v>857772.81136719976</v>
      </c>
      <c r="F31" s="211">
        <f>M26</f>
        <v>5760525.8113671998</v>
      </c>
    </row>
  </sheetData>
  <autoFilter ref="A7:WVZ26"/>
  <mergeCells count="19">
    <mergeCell ref="O11:O22"/>
    <mergeCell ref="O6:O7"/>
    <mergeCell ref="A4:B4"/>
    <mergeCell ref="A5:B5"/>
    <mergeCell ref="C2:O2"/>
    <mergeCell ref="C3:O3"/>
    <mergeCell ref="C4:O4"/>
    <mergeCell ref="C5:O5"/>
    <mergeCell ref="A1:O1"/>
    <mergeCell ref="A6:A7"/>
    <mergeCell ref="B6:B7"/>
    <mergeCell ref="C6:C7"/>
    <mergeCell ref="D6:D7"/>
    <mergeCell ref="E6:G6"/>
    <mergeCell ref="N6:N7"/>
    <mergeCell ref="H6:J6"/>
    <mergeCell ref="A2:B2"/>
    <mergeCell ref="A3:B3"/>
    <mergeCell ref="K6:M6"/>
  </mergeCells>
  <pageMargins left="0.7" right="0.7" top="0.75" bottom="0.75" header="0.3" footer="0.3"/>
  <pageSetup scale="31" orientation="portrait" r:id="rId1"/>
  <ignoredErrors>
    <ignoredError sqref="K2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workbookViewId="0">
      <selection activeCell="H89" sqref="H89"/>
    </sheetView>
  </sheetViews>
  <sheetFormatPr defaultColWidth="9" defaultRowHeight="15"/>
  <cols>
    <col min="1" max="1" width="9" style="53"/>
    <col min="2" max="2" width="45.28515625" style="53" customWidth="1"/>
    <col min="3" max="8" width="9" style="53"/>
    <col min="9" max="9" width="11.7109375" style="53" customWidth="1"/>
    <col min="10" max="16384" width="9" style="53"/>
  </cols>
  <sheetData>
    <row r="1" spans="1:9" ht="15.75">
      <c r="A1" s="318" t="s">
        <v>188</v>
      </c>
      <c r="B1" s="319"/>
      <c r="C1" s="319"/>
      <c r="D1" s="319"/>
      <c r="E1" s="319"/>
      <c r="F1" s="319"/>
      <c r="G1" s="319"/>
      <c r="H1" s="319"/>
      <c r="I1" s="320"/>
    </row>
    <row r="2" spans="1:9">
      <c r="A2" s="321" t="s">
        <v>186</v>
      </c>
      <c r="B2" s="322"/>
      <c r="C2" s="322"/>
      <c r="D2" s="322"/>
      <c r="E2" s="322"/>
      <c r="F2" s="322"/>
      <c r="G2" s="322"/>
      <c r="H2" s="322"/>
      <c r="I2" s="323"/>
    </row>
    <row r="3" spans="1:9" ht="27" customHeight="1">
      <c r="A3" s="54" t="s">
        <v>189</v>
      </c>
      <c r="B3" s="55" t="s">
        <v>190</v>
      </c>
      <c r="C3" s="56" t="s">
        <v>191</v>
      </c>
      <c r="D3" s="56" t="s">
        <v>97</v>
      </c>
      <c r="E3" s="57" t="s">
        <v>192</v>
      </c>
      <c r="F3" s="57" t="s">
        <v>193</v>
      </c>
      <c r="G3" s="58" t="s">
        <v>194</v>
      </c>
      <c r="H3" s="58" t="s">
        <v>195</v>
      </c>
      <c r="I3" s="59" t="s">
        <v>167</v>
      </c>
    </row>
    <row r="4" spans="1:9" ht="112.15" customHeight="1">
      <c r="A4" s="60">
        <v>1</v>
      </c>
      <c r="B4" s="61" t="s">
        <v>178</v>
      </c>
      <c r="C4" s="62"/>
      <c r="D4" s="62"/>
      <c r="E4" s="63"/>
      <c r="F4" s="62"/>
      <c r="G4" s="62"/>
      <c r="H4" s="62"/>
      <c r="I4" s="64"/>
    </row>
    <row r="5" spans="1:9">
      <c r="A5" s="65"/>
      <c r="B5" s="66" t="s">
        <v>196</v>
      </c>
      <c r="C5" s="67" t="s">
        <v>197</v>
      </c>
      <c r="D5" s="67">
        <v>1</v>
      </c>
      <c r="E5" s="68">
        <v>18.7</v>
      </c>
      <c r="F5" s="67"/>
      <c r="G5" s="68">
        <v>0.96</v>
      </c>
      <c r="H5" s="68">
        <f>PRODUCT(D5:G5)</f>
        <v>17.951999999999998</v>
      </c>
      <c r="I5" s="64"/>
    </row>
    <row r="6" spans="1:9">
      <c r="A6" s="65"/>
      <c r="B6" s="66" t="s">
        <v>198</v>
      </c>
      <c r="C6" s="67" t="s">
        <v>197</v>
      </c>
      <c r="D6" s="67">
        <v>2</v>
      </c>
      <c r="E6" s="68">
        <v>2.77</v>
      </c>
      <c r="F6" s="67"/>
      <c r="G6" s="68">
        <v>0.43</v>
      </c>
      <c r="H6" s="68">
        <f>PRODUCT(D6:G6)</f>
        <v>2.3822000000000001</v>
      </c>
      <c r="I6" s="64"/>
    </row>
    <row r="7" spans="1:9" ht="15.75" thickBot="1">
      <c r="A7" s="65"/>
      <c r="B7" s="66"/>
      <c r="C7" s="67"/>
      <c r="D7" s="67"/>
      <c r="E7" s="68"/>
      <c r="F7" s="67"/>
      <c r="G7" s="68"/>
      <c r="H7" s="68"/>
      <c r="I7" s="64"/>
    </row>
    <row r="8" spans="1:9">
      <c r="A8" s="69"/>
      <c r="B8" s="70" t="s">
        <v>199</v>
      </c>
      <c r="C8" s="71" t="s">
        <v>197</v>
      </c>
      <c r="D8" s="70"/>
      <c r="E8" s="70"/>
      <c r="F8" s="70"/>
      <c r="G8" s="72"/>
      <c r="H8" s="73">
        <f>SUM(H5:H7)</f>
        <v>20.334199999999999</v>
      </c>
      <c r="I8" s="74"/>
    </row>
    <row r="9" spans="1:9" ht="15.75" thickBot="1">
      <c r="A9" s="75"/>
      <c r="B9" s="76" t="s">
        <v>200</v>
      </c>
      <c r="C9" s="77" t="s">
        <v>201</v>
      </c>
      <c r="D9" s="76"/>
      <c r="E9" s="76"/>
      <c r="F9" s="76"/>
      <c r="G9" s="176">
        <v>10.763999999999999</v>
      </c>
      <c r="H9" s="79">
        <f>H8*G9</f>
        <v>218.87732879999999</v>
      </c>
      <c r="I9" s="80"/>
    </row>
    <row r="10" spans="1:9" ht="15.75" thickBot="1">
      <c r="A10" s="81"/>
      <c r="I10" s="82"/>
    </row>
    <row r="11" spans="1:9" ht="108" customHeight="1">
      <c r="A11" s="83">
        <v>2</v>
      </c>
      <c r="B11" s="84" t="s">
        <v>179</v>
      </c>
      <c r="C11" s="85"/>
      <c r="D11" s="85"/>
      <c r="E11" s="85"/>
      <c r="F11" s="85"/>
      <c r="G11" s="85"/>
      <c r="H11" s="85"/>
      <c r="I11" s="86"/>
    </row>
    <row r="12" spans="1:9">
      <c r="A12" s="87"/>
      <c r="B12" s="88" t="s">
        <v>202</v>
      </c>
      <c r="C12" s="88" t="s">
        <v>203</v>
      </c>
      <c r="D12" s="88">
        <v>3</v>
      </c>
      <c r="E12" s="88">
        <v>3.71</v>
      </c>
      <c r="F12" s="88"/>
      <c r="G12" s="88"/>
      <c r="H12" s="68">
        <f t="shared" ref="H12:H18" si="0">PRODUCT(D12:G12)</f>
        <v>11.129999999999999</v>
      </c>
      <c r="I12" s="89"/>
    </row>
    <row r="13" spans="1:9">
      <c r="A13" s="87"/>
      <c r="B13" s="88" t="s">
        <v>204</v>
      </c>
      <c r="C13" s="88" t="s">
        <v>203</v>
      </c>
      <c r="D13" s="88">
        <v>1</v>
      </c>
      <c r="E13" s="88">
        <v>10.02</v>
      </c>
      <c r="F13" s="88"/>
      <c r="G13" s="88"/>
      <c r="H13" s="68">
        <f t="shared" si="0"/>
        <v>10.02</v>
      </c>
      <c r="I13" s="89"/>
    </row>
    <row r="14" spans="1:9">
      <c r="A14" s="87"/>
      <c r="B14" s="88" t="s">
        <v>205</v>
      </c>
      <c r="C14" s="88" t="s">
        <v>203</v>
      </c>
      <c r="D14" s="88">
        <v>3</v>
      </c>
      <c r="E14" s="88">
        <v>3.71</v>
      </c>
      <c r="F14" s="88"/>
      <c r="G14" s="88"/>
      <c r="H14" s="68">
        <f t="shared" si="0"/>
        <v>11.129999999999999</v>
      </c>
      <c r="I14" s="89"/>
    </row>
    <row r="15" spans="1:9">
      <c r="A15" s="87"/>
      <c r="B15" s="88" t="s">
        <v>206</v>
      </c>
      <c r="C15" s="88" t="s">
        <v>203</v>
      </c>
      <c r="D15" s="88">
        <v>1</v>
      </c>
      <c r="E15" s="88">
        <v>7.82</v>
      </c>
      <c r="F15" s="88"/>
      <c r="G15" s="88"/>
      <c r="H15" s="68">
        <f t="shared" si="0"/>
        <v>7.82</v>
      </c>
      <c r="I15" s="89"/>
    </row>
    <row r="16" spans="1:9">
      <c r="A16" s="87"/>
      <c r="B16" s="88" t="s">
        <v>207</v>
      </c>
      <c r="C16" s="88" t="s">
        <v>203</v>
      </c>
      <c r="D16" s="88">
        <v>1</v>
      </c>
      <c r="E16" s="90">
        <v>1.7</v>
      </c>
      <c r="F16" s="88"/>
      <c r="G16" s="88"/>
      <c r="H16" s="68">
        <f t="shared" si="0"/>
        <v>1.7</v>
      </c>
      <c r="I16" s="89"/>
    </row>
    <row r="17" spans="1:9">
      <c r="A17" s="87"/>
      <c r="B17" s="88" t="s">
        <v>208</v>
      </c>
      <c r="C17" s="88" t="s">
        <v>203</v>
      </c>
      <c r="D17" s="88">
        <v>2</v>
      </c>
      <c r="E17" s="90">
        <v>2.4</v>
      </c>
      <c r="F17" s="88"/>
      <c r="G17" s="88"/>
      <c r="H17" s="68">
        <f t="shared" si="0"/>
        <v>4.8</v>
      </c>
      <c r="I17" s="89"/>
    </row>
    <row r="18" spans="1:9">
      <c r="A18" s="87"/>
      <c r="B18" s="88" t="s">
        <v>209</v>
      </c>
      <c r="C18" s="88" t="s">
        <v>203</v>
      </c>
      <c r="D18" s="88">
        <v>2</v>
      </c>
      <c r="E18" s="90">
        <v>1.75</v>
      </c>
      <c r="F18" s="88"/>
      <c r="G18" s="88"/>
      <c r="H18" s="68">
        <f t="shared" si="0"/>
        <v>3.5</v>
      </c>
      <c r="I18" s="89"/>
    </row>
    <row r="19" spans="1:9" ht="15.75" thickBot="1">
      <c r="A19" s="91"/>
      <c r="B19" s="92"/>
      <c r="C19" s="92"/>
      <c r="D19" s="92"/>
      <c r="E19" s="93"/>
      <c r="F19" s="92"/>
      <c r="G19" s="92"/>
      <c r="H19" s="94"/>
      <c r="I19" s="95"/>
    </row>
    <row r="20" spans="1:9">
      <c r="A20" s="69"/>
      <c r="B20" s="70" t="s">
        <v>199</v>
      </c>
      <c r="C20" s="71" t="s">
        <v>203</v>
      </c>
      <c r="D20" s="70"/>
      <c r="E20" s="70"/>
      <c r="F20" s="70"/>
      <c r="G20" s="72"/>
      <c r="H20" s="73">
        <f>SUM(H12:H18)</f>
        <v>50.1</v>
      </c>
      <c r="I20" s="74"/>
    </row>
    <row r="21" spans="1:9" ht="15.75" thickBot="1">
      <c r="A21" s="75"/>
      <c r="B21" s="76" t="s">
        <v>200</v>
      </c>
      <c r="C21" s="77" t="s">
        <v>210</v>
      </c>
      <c r="D21" s="76"/>
      <c r="E21" s="76"/>
      <c r="F21" s="76"/>
      <c r="G21" s="176">
        <v>3.2839999999999998</v>
      </c>
      <c r="H21" s="79">
        <f>H20*G21</f>
        <v>164.5284</v>
      </c>
      <c r="I21" s="80"/>
    </row>
    <row r="22" spans="1:9">
      <c r="A22" s="81"/>
      <c r="I22" s="82"/>
    </row>
    <row r="23" spans="1:9">
      <c r="A23" s="96">
        <v>3</v>
      </c>
      <c r="B23" s="97" t="s">
        <v>180</v>
      </c>
      <c r="C23" s="62"/>
      <c r="D23" s="62"/>
      <c r="E23" s="63"/>
      <c r="F23" s="62"/>
      <c r="G23" s="62"/>
      <c r="H23" s="62"/>
      <c r="I23" s="64"/>
    </row>
    <row r="24" spans="1:9">
      <c r="A24" s="65"/>
      <c r="B24" s="66" t="s">
        <v>196</v>
      </c>
      <c r="C24" s="67" t="s">
        <v>197</v>
      </c>
      <c r="D24" s="67">
        <v>1</v>
      </c>
      <c r="E24" s="68">
        <f>4.34</f>
        <v>4.34</v>
      </c>
      <c r="F24" s="67"/>
      <c r="G24" s="68">
        <f>3.75</f>
        <v>3.75</v>
      </c>
      <c r="H24" s="68">
        <f>PRODUCT(D24:G24)</f>
        <v>16.274999999999999</v>
      </c>
      <c r="I24" s="64"/>
    </row>
    <row r="25" spans="1:9" ht="15.75" thickBot="1">
      <c r="A25" s="65"/>
      <c r="B25" s="66"/>
      <c r="C25" s="67" t="s">
        <v>197</v>
      </c>
      <c r="D25" s="67">
        <v>1</v>
      </c>
      <c r="E25" s="68">
        <f>4.4</f>
        <v>4.4000000000000004</v>
      </c>
      <c r="F25" s="67"/>
      <c r="G25" s="68">
        <f>3.75</f>
        <v>3.75</v>
      </c>
      <c r="H25" s="68">
        <f>PRODUCT(D25:G25)</f>
        <v>16.5</v>
      </c>
      <c r="I25" s="64"/>
    </row>
    <row r="26" spans="1:9">
      <c r="A26" s="69"/>
      <c r="B26" s="70" t="s">
        <v>199</v>
      </c>
      <c r="C26" s="71" t="s">
        <v>197</v>
      </c>
      <c r="D26" s="70"/>
      <c r="E26" s="70"/>
      <c r="F26" s="70"/>
      <c r="G26" s="72"/>
      <c r="H26" s="73">
        <f>SUM(H24:H25)</f>
        <v>32.774999999999999</v>
      </c>
      <c r="I26" s="74"/>
    </row>
    <row r="27" spans="1:9" ht="15.75" thickBot="1">
      <c r="A27" s="75"/>
      <c r="B27" s="76" t="s">
        <v>200</v>
      </c>
      <c r="C27" s="77" t="s">
        <v>201</v>
      </c>
      <c r="D27" s="76"/>
      <c r="E27" s="76"/>
      <c r="F27" s="76"/>
      <c r="G27" s="78">
        <v>10.763999999999999</v>
      </c>
      <c r="H27" s="79">
        <f>H26*G27</f>
        <v>352.79009999999994</v>
      </c>
      <c r="I27" s="80"/>
    </row>
    <row r="28" spans="1:9" ht="15.75" thickBot="1">
      <c r="A28" s="81"/>
      <c r="I28" s="82"/>
    </row>
    <row r="29" spans="1:9" ht="166.9" customHeight="1">
      <c r="A29" s="83">
        <v>4</v>
      </c>
      <c r="B29" s="98" t="s">
        <v>181</v>
      </c>
      <c r="C29" s="99" t="s">
        <v>201</v>
      </c>
      <c r="D29" s="85"/>
      <c r="E29" s="85"/>
      <c r="F29" s="85"/>
      <c r="G29" s="85"/>
      <c r="H29" s="85"/>
      <c r="I29" s="86"/>
    </row>
    <row r="30" spans="1:9">
      <c r="A30" s="87"/>
      <c r="B30" s="88"/>
      <c r="C30" s="88"/>
      <c r="D30" s="88"/>
      <c r="E30" s="88"/>
      <c r="F30" s="88"/>
      <c r="G30" s="88"/>
      <c r="H30" s="88"/>
      <c r="I30" s="89"/>
    </row>
    <row r="31" spans="1:9">
      <c r="A31" s="65"/>
      <c r="B31" s="66" t="s">
        <v>211</v>
      </c>
      <c r="C31" s="67" t="s">
        <v>197</v>
      </c>
      <c r="D31" s="67">
        <v>1</v>
      </c>
      <c r="E31" s="68">
        <v>18.7</v>
      </c>
      <c r="F31" s="67"/>
      <c r="G31" s="68">
        <v>0.96</v>
      </c>
      <c r="H31" s="68">
        <f>PRODUCT(D31:G31)</f>
        <v>17.951999999999998</v>
      </c>
      <c r="I31" s="64"/>
    </row>
    <row r="32" spans="1:9">
      <c r="A32" s="65"/>
      <c r="B32" s="66" t="s">
        <v>198</v>
      </c>
      <c r="C32" s="67" t="s">
        <v>197</v>
      </c>
      <c r="D32" s="67">
        <v>2</v>
      </c>
      <c r="E32" s="68">
        <v>2.77</v>
      </c>
      <c r="F32" s="67"/>
      <c r="G32" s="68">
        <v>0.43</v>
      </c>
      <c r="H32" s="68">
        <f>PRODUCT(D32:G32)</f>
        <v>2.3822000000000001</v>
      </c>
      <c r="I32" s="64"/>
    </row>
    <row r="33" spans="1:9">
      <c r="A33" s="65"/>
      <c r="B33" s="66" t="s">
        <v>212</v>
      </c>
      <c r="C33" s="67" t="s">
        <v>197</v>
      </c>
      <c r="D33" s="67">
        <v>1</v>
      </c>
      <c r="E33" s="68">
        <v>19.8</v>
      </c>
      <c r="F33" s="67"/>
      <c r="G33" s="68">
        <v>1.1000000000000001</v>
      </c>
      <c r="H33" s="68">
        <f>PRODUCT(D33:G33)</f>
        <v>21.78</v>
      </c>
      <c r="I33" s="64"/>
    </row>
    <row r="34" spans="1:9" ht="15.75" thickBot="1">
      <c r="A34" s="65"/>
      <c r="B34" s="66"/>
      <c r="C34" s="67"/>
      <c r="D34" s="67"/>
      <c r="E34" s="68"/>
      <c r="F34" s="67"/>
      <c r="G34" s="68"/>
      <c r="H34" s="68"/>
      <c r="I34" s="64"/>
    </row>
    <row r="35" spans="1:9">
      <c r="A35" s="69"/>
      <c r="B35" s="70" t="s">
        <v>199</v>
      </c>
      <c r="C35" s="71" t="s">
        <v>197</v>
      </c>
      <c r="D35" s="70"/>
      <c r="E35" s="70"/>
      <c r="F35" s="70"/>
      <c r="G35" s="72"/>
      <c r="H35" s="73">
        <f>SUM(H31:H34)</f>
        <v>42.114199999999997</v>
      </c>
      <c r="I35" s="74"/>
    </row>
    <row r="36" spans="1:9" ht="15.75" thickBot="1">
      <c r="A36" s="75"/>
      <c r="B36" s="76" t="s">
        <v>200</v>
      </c>
      <c r="C36" s="77" t="s">
        <v>201</v>
      </c>
      <c r="D36" s="76"/>
      <c r="E36" s="76"/>
      <c r="F36" s="76"/>
      <c r="G36" s="176">
        <v>10.76</v>
      </c>
      <c r="H36" s="79">
        <f>ROUND((H35*G36),0)</f>
        <v>453</v>
      </c>
      <c r="I36" s="80"/>
    </row>
    <row r="37" spans="1:9" ht="15.75" thickBot="1">
      <c r="A37" s="158"/>
      <c r="B37" s="100"/>
      <c r="C37" s="100"/>
      <c r="D37" s="100"/>
      <c r="E37" s="100"/>
      <c r="F37" s="100"/>
      <c r="G37" s="100"/>
      <c r="H37" s="100"/>
      <c r="I37" s="159"/>
    </row>
    <row r="38" spans="1:9" ht="51">
      <c r="A38" s="83">
        <v>5</v>
      </c>
      <c r="B38" s="51" t="s">
        <v>281</v>
      </c>
      <c r="C38" s="99" t="s">
        <v>201</v>
      </c>
      <c r="D38" s="85"/>
      <c r="E38" s="85"/>
      <c r="F38" s="85"/>
      <c r="G38" s="85"/>
      <c r="H38" s="85"/>
      <c r="I38" s="86"/>
    </row>
    <row r="39" spans="1:9">
      <c r="A39" s="87"/>
      <c r="B39" s="180" t="s">
        <v>295</v>
      </c>
      <c r="C39" s="177" t="s">
        <v>197</v>
      </c>
      <c r="D39" s="177">
        <v>2</v>
      </c>
      <c r="E39" s="178">
        <v>9.2100000000000009</v>
      </c>
      <c r="F39" s="177">
        <v>0.8</v>
      </c>
      <c r="G39" s="179"/>
      <c r="H39" s="178">
        <f t="shared" ref="H39:H46" si="1">PRODUCT(D39:G39)</f>
        <v>14.736000000000002</v>
      </c>
      <c r="I39" s="89"/>
    </row>
    <row r="40" spans="1:9">
      <c r="A40" s="158"/>
      <c r="B40" s="181" t="s">
        <v>296</v>
      </c>
      <c r="C40" s="177" t="s">
        <v>197</v>
      </c>
      <c r="D40" s="177">
        <v>2</v>
      </c>
      <c r="E40" s="178">
        <v>8.8699999999999992</v>
      </c>
      <c r="F40" s="177">
        <v>0.8</v>
      </c>
      <c r="G40" s="179"/>
      <c r="H40" s="178">
        <f t="shared" si="1"/>
        <v>14.192</v>
      </c>
      <c r="I40" s="89"/>
    </row>
    <row r="41" spans="1:9">
      <c r="A41" s="158"/>
      <c r="B41" s="181" t="s">
        <v>297</v>
      </c>
      <c r="C41" s="177" t="s">
        <v>197</v>
      </c>
      <c r="D41" s="177">
        <v>5</v>
      </c>
      <c r="E41" s="178">
        <v>2.79</v>
      </c>
      <c r="F41" s="177">
        <v>0.8</v>
      </c>
      <c r="G41" s="179"/>
      <c r="H41" s="178">
        <f t="shared" si="1"/>
        <v>11.16</v>
      </c>
      <c r="I41" s="89"/>
    </row>
    <row r="42" spans="1:9">
      <c r="A42" s="158"/>
      <c r="B42" s="181" t="s">
        <v>298</v>
      </c>
      <c r="C42" s="177" t="s">
        <v>197</v>
      </c>
      <c r="D42" s="177">
        <v>5</v>
      </c>
      <c r="E42" s="178">
        <v>2.71</v>
      </c>
      <c r="F42" s="177">
        <v>0.8</v>
      </c>
      <c r="G42" s="179"/>
      <c r="H42" s="178">
        <f t="shared" si="1"/>
        <v>10.840000000000002</v>
      </c>
      <c r="I42" s="89"/>
    </row>
    <row r="43" spans="1:9">
      <c r="A43" s="158"/>
      <c r="B43" s="181" t="s">
        <v>299</v>
      </c>
      <c r="C43" s="177" t="s">
        <v>197</v>
      </c>
      <c r="D43" s="177">
        <v>5</v>
      </c>
      <c r="E43" s="178">
        <v>3.08</v>
      </c>
      <c r="F43" s="177">
        <v>0.8</v>
      </c>
      <c r="G43" s="179"/>
      <c r="H43" s="178">
        <f t="shared" si="1"/>
        <v>12.32</v>
      </c>
      <c r="I43" s="89"/>
    </row>
    <row r="44" spans="1:9">
      <c r="A44" s="158"/>
      <c r="B44" s="181" t="s">
        <v>300</v>
      </c>
      <c r="C44" s="177" t="s">
        <v>197</v>
      </c>
      <c r="D44" s="177">
        <v>5</v>
      </c>
      <c r="E44" s="178">
        <v>2.99</v>
      </c>
      <c r="F44" s="177">
        <v>0.8</v>
      </c>
      <c r="G44" s="179"/>
      <c r="H44" s="178">
        <f t="shared" si="1"/>
        <v>11.96</v>
      </c>
      <c r="I44" s="89"/>
    </row>
    <row r="45" spans="1:9">
      <c r="A45" s="158"/>
      <c r="B45" s="181" t="s">
        <v>301</v>
      </c>
      <c r="C45" s="177" t="s">
        <v>197</v>
      </c>
      <c r="D45" s="177">
        <v>5</v>
      </c>
      <c r="E45" s="178">
        <v>1.1850000000000001</v>
      </c>
      <c r="F45" s="177">
        <v>0.8</v>
      </c>
      <c r="G45" s="179"/>
      <c r="H45" s="178">
        <f t="shared" si="1"/>
        <v>4.7400000000000011</v>
      </c>
      <c r="I45" s="89"/>
    </row>
    <row r="46" spans="1:9">
      <c r="A46" s="158"/>
      <c r="B46" s="181" t="s">
        <v>302</v>
      </c>
      <c r="C46" s="177" t="s">
        <v>197</v>
      </c>
      <c r="D46" s="177">
        <v>5</v>
      </c>
      <c r="E46" s="178">
        <v>1.1599999999999999</v>
      </c>
      <c r="F46" s="177">
        <v>0.8</v>
      </c>
      <c r="G46" s="179"/>
      <c r="H46" s="178">
        <f t="shared" si="1"/>
        <v>4.6399999999999997</v>
      </c>
      <c r="I46" s="89"/>
    </row>
    <row r="47" spans="1:9">
      <c r="A47" s="158"/>
      <c r="B47" s="180" t="s">
        <v>305</v>
      </c>
      <c r="C47" s="177" t="s">
        <v>197</v>
      </c>
      <c r="D47" s="177">
        <v>1</v>
      </c>
      <c r="E47" s="178">
        <v>3.83</v>
      </c>
      <c r="F47" s="177"/>
      <c r="G47" s="179">
        <v>1.1499999999999999</v>
      </c>
      <c r="H47" s="178">
        <f>PRODUCT(D47:G47)</f>
        <v>4.4044999999999996</v>
      </c>
      <c r="I47" s="89"/>
    </row>
    <row r="48" spans="1:9">
      <c r="A48" s="158"/>
      <c r="B48" s="181" t="s">
        <v>303</v>
      </c>
      <c r="C48" s="177" t="s">
        <v>197</v>
      </c>
      <c r="D48" s="177">
        <v>1</v>
      </c>
      <c r="E48" s="178">
        <v>3.16</v>
      </c>
      <c r="F48" s="177"/>
      <c r="G48" s="179">
        <v>1.1499999999999999</v>
      </c>
      <c r="H48" s="178">
        <f>PRODUCT(D48:G48)</f>
        <v>3.6339999999999999</v>
      </c>
      <c r="I48" s="89"/>
    </row>
    <row r="49" spans="1:9">
      <c r="A49" s="158"/>
      <c r="B49" s="181" t="s">
        <v>304</v>
      </c>
      <c r="C49" s="177" t="s">
        <v>197</v>
      </c>
      <c r="D49" s="177">
        <v>1</v>
      </c>
      <c r="E49" s="178">
        <v>2.68</v>
      </c>
      <c r="F49" s="177"/>
      <c r="G49" s="179">
        <v>1.1499999999999999</v>
      </c>
      <c r="H49" s="178">
        <f>PRODUCT(D49:G49)</f>
        <v>3.0819999999999999</v>
      </c>
      <c r="I49" s="89"/>
    </row>
    <row r="50" spans="1:9">
      <c r="A50" s="158"/>
      <c r="B50" s="180" t="s">
        <v>306</v>
      </c>
      <c r="C50" s="177" t="s">
        <v>236</v>
      </c>
      <c r="D50" s="177">
        <v>1</v>
      </c>
      <c r="E50" s="178">
        <v>4.3</v>
      </c>
      <c r="F50" s="177">
        <v>0.45</v>
      </c>
      <c r="G50" s="179"/>
      <c r="H50" s="178">
        <f t="shared" ref="H50:H52" si="2">PRODUCT(D50:G50)</f>
        <v>1.9350000000000001</v>
      </c>
      <c r="I50" s="89"/>
    </row>
    <row r="51" spans="1:9">
      <c r="A51" s="158"/>
      <c r="B51" s="181" t="s">
        <v>303</v>
      </c>
      <c r="C51" s="177" t="s">
        <v>236</v>
      </c>
      <c r="D51" s="177">
        <v>1</v>
      </c>
      <c r="E51" s="178">
        <v>2.9</v>
      </c>
      <c r="F51" s="177">
        <v>0.45</v>
      </c>
      <c r="G51" s="179"/>
      <c r="H51" s="178">
        <f t="shared" si="2"/>
        <v>1.3049999999999999</v>
      </c>
      <c r="I51" s="89"/>
    </row>
    <row r="52" spans="1:9">
      <c r="A52" s="158"/>
      <c r="B52" s="181" t="s">
        <v>304</v>
      </c>
      <c r="C52" s="177" t="s">
        <v>236</v>
      </c>
      <c r="D52" s="177">
        <v>1</v>
      </c>
      <c r="E52" s="178">
        <v>2.5099999999999998</v>
      </c>
      <c r="F52" s="177">
        <v>0.45</v>
      </c>
      <c r="G52" s="179"/>
      <c r="H52" s="178">
        <f t="shared" si="2"/>
        <v>1.1294999999999999</v>
      </c>
      <c r="I52" s="89"/>
    </row>
    <row r="53" spans="1:9">
      <c r="A53" s="158"/>
      <c r="B53" s="180" t="s">
        <v>307</v>
      </c>
      <c r="C53" s="177" t="s">
        <v>236</v>
      </c>
      <c r="D53" s="177">
        <v>1</v>
      </c>
      <c r="E53" s="178">
        <v>4.3</v>
      </c>
      <c r="F53" s="177">
        <v>0.35</v>
      </c>
      <c r="G53" s="179"/>
      <c r="H53" s="178">
        <f t="shared" ref="H53:H63" si="3">PRODUCT(D53:G53)</f>
        <v>1.5049999999999999</v>
      </c>
      <c r="I53" s="89"/>
    </row>
    <row r="54" spans="1:9">
      <c r="A54" s="158"/>
      <c r="B54" s="181" t="s">
        <v>303</v>
      </c>
      <c r="C54" s="177" t="s">
        <v>236</v>
      </c>
      <c r="D54" s="177">
        <v>1</v>
      </c>
      <c r="E54" s="178">
        <v>2.9</v>
      </c>
      <c r="F54" s="177">
        <v>0.35</v>
      </c>
      <c r="G54" s="179"/>
      <c r="H54" s="178">
        <f t="shared" si="3"/>
        <v>1.0149999999999999</v>
      </c>
      <c r="I54" s="89"/>
    </row>
    <row r="55" spans="1:9">
      <c r="A55" s="158"/>
      <c r="B55" s="181" t="s">
        <v>304</v>
      </c>
      <c r="C55" s="177" t="s">
        <v>236</v>
      </c>
      <c r="D55" s="177">
        <v>1</v>
      </c>
      <c r="E55" s="178">
        <v>2.5099999999999998</v>
      </c>
      <c r="F55" s="177">
        <v>0.35</v>
      </c>
      <c r="G55" s="179"/>
      <c r="H55" s="178">
        <f t="shared" si="3"/>
        <v>0.87849999999999984</v>
      </c>
      <c r="I55" s="89"/>
    </row>
    <row r="56" spans="1:9">
      <c r="A56" s="158"/>
      <c r="B56" s="182" t="s">
        <v>308</v>
      </c>
      <c r="C56" s="177" t="s">
        <v>254</v>
      </c>
      <c r="D56" s="177">
        <v>2</v>
      </c>
      <c r="E56" s="178">
        <v>0.2</v>
      </c>
      <c r="F56" s="177"/>
      <c r="G56" s="179">
        <v>3.6</v>
      </c>
      <c r="H56" s="178">
        <f t="shared" si="3"/>
        <v>1.4400000000000002</v>
      </c>
      <c r="I56" s="89"/>
    </row>
    <row r="57" spans="1:9">
      <c r="A57" s="158"/>
      <c r="B57" s="182"/>
      <c r="C57" s="177" t="s">
        <v>254</v>
      </c>
      <c r="D57" s="177">
        <v>2</v>
      </c>
      <c r="E57" s="178">
        <v>0.23499999999999999</v>
      </c>
      <c r="F57" s="177"/>
      <c r="G57" s="179">
        <v>3.6</v>
      </c>
      <c r="H57" s="178">
        <f t="shared" si="3"/>
        <v>1.6919999999999999</v>
      </c>
      <c r="I57" s="89"/>
    </row>
    <row r="58" spans="1:9">
      <c r="A58" s="158"/>
      <c r="B58" s="182" t="s">
        <v>309</v>
      </c>
      <c r="C58" s="177" t="s">
        <v>254</v>
      </c>
      <c r="D58" s="177">
        <v>2</v>
      </c>
      <c r="E58" s="178">
        <v>0.2</v>
      </c>
      <c r="F58" s="177"/>
      <c r="G58" s="179">
        <v>3.6</v>
      </c>
      <c r="H58" s="178">
        <f t="shared" si="3"/>
        <v>1.4400000000000002</v>
      </c>
      <c r="I58" s="89"/>
    </row>
    <row r="59" spans="1:9">
      <c r="A59" s="158"/>
      <c r="B59" s="182"/>
      <c r="C59" s="177" t="s">
        <v>254</v>
      </c>
      <c r="D59" s="177">
        <v>2</v>
      </c>
      <c r="E59" s="178">
        <v>0.23499999999999999</v>
      </c>
      <c r="F59" s="177"/>
      <c r="G59" s="179">
        <v>3.6</v>
      </c>
      <c r="H59" s="178">
        <f t="shared" si="3"/>
        <v>1.6919999999999999</v>
      </c>
      <c r="I59" s="89"/>
    </row>
    <row r="60" spans="1:9">
      <c r="A60" s="158"/>
      <c r="B60" s="182" t="s">
        <v>310</v>
      </c>
      <c r="C60" s="177" t="s">
        <v>254</v>
      </c>
      <c r="D60" s="177">
        <v>1</v>
      </c>
      <c r="E60" s="178">
        <v>0.22500000000000001</v>
      </c>
      <c r="F60" s="177"/>
      <c r="G60" s="179">
        <v>3.6</v>
      </c>
      <c r="H60" s="178">
        <f t="shared" si="3"/>
        <v>0.81</v>
      </c>
      <c r="I60" s="89"/>
    </row>
    <row r="61" spans="1:9">
      <c r="A61" s="158"/>
      <c r="B61" s="182" t="s">
        <v>311</v>
      </c>
      <c r="C61" s="177" t="s">
        <v>254</v>
      </c>
      <c r="D61" s="177">
        <v>2</v>
      </c>
      <c r="E61" s="178">
        <v>0.27</v>
      </c>
      <c r="F61" s="177"/>
      <c r="G61" s="179">
        <v>3.6</v>
      </c>
      <c r="H61" s="178">
        <f t="shared" si="3"/>
        <v>1.9440000000000002</v>
      </c>
      <c r="I61" s="89"/>
    </row>
    <row r="62" spans="1:9">
      <c r="A62" s="158"/>
      <c r="B62" s="182" t="s">
        <v>312</v>
      </c>
      <c r="C62" s="177" t="s">
        <v>254</v>
      </c>
      <c r="D62" s="177">
        <v>1</v>
      </c>
      <c r="E62" s="178">
        <v>0.22500000000000001</v>
      </c>
      <c r="F62" s="177"/>
      <c r="G62" s="179">
        <v>3.6</v>
      </c>
      <c r="H62" s="178">
        <f t="shared" si="3"/>
        <v>0.81</v>
      </c>
      <c r="I62" s="89"/>
    </row>
    <row r="63" spans="1:9">
      <c r="A63" s="158"/>
      <c r="B63" s="182" t="s">
        <v>313</v>
      </c>
      <c r="C63" s="177" t="s">
        <v>254</v>
      </c>
      <c r="D63" s="177">
        <v>2</v>
      </c>
      <c r="E63" s="178">
        <v>0.24</v>
      </c>
      <c r="F63" s="177"/>
      <c r="G63" s="179">
        <v>3.6</v>
      </c>
      <c r="H63" s="178">
        <f t="shared" si="3"/>
        <v>1.728</v>
      </c>
      <c r="I63" s="89"/>
    </row>
    <row r="64" spans="1:9">
      <c r="A64" s="158"/>
      <c r="B64" s="88"/>
      <c r="C64" s="88"/>
      <c r="D64" s="88"/>
      <c r="E64" s="88"/>
      <c r="F64" s="88"/>
      <c r="G64" s="88"/>
      <c r="H64" s="88"/>
      <c r="I64" s="89"/>
    </row>
    <row r="65" spans="1:9" ht="15.75" thickBot="1">
      <c r="A65" s="65"/>
      <c r="B65" s="66"/>
      <c r="C65" s="67"/>
      <c r="D65" s="67"/>
      <c r="E65" s="68"/>
      <c r="F65" s="67"/>
      <c r="G65" s="68"/>
      <c r="H65" s="68"/>
      <c r="I65" s="64"/>
    </row>
    <row r="66" spans="1:9">
      <c r="A66" s="69"/>
      <c r="B66" s="70" t="s">
        <v>199</v>
      </c>
      <c r="C66" s="71" t="s">
        <v>197</v>
      </c>
      <c r="D66" s="70"/>
      <c r="E66" s="70"/>
      <c r="F66" s="70"/>
      <c r="G66" s="72"/>
      <c r="H66" s="73">
        <f>SUM(H39:H65)</f>
        <v>115.03249999999998</v>
      </c>
      <c r="I66" s="74"/>
    </row>
    <row r="67" spans="1:9" ht="15.75" thickBot="1">
      <c r="A67" s="75"/>
      <c r="B67" s="76" t="s">
        <v>200</v>
      </c>
      <c r="C67" s="77" t="s">
        <v>201</v>
      </c>
      <c r="D67" s="76"/>
      <c r="E67" s="76"/>
      <c r="F67" s="76"/>
      <c r="G67" s="176">
        <v>10.76</v>
      </c>
      <c r="H67" s="79">
        <f>ROUND((H66*G67),0)</f>
        <v>1238</v>
      </c>
      <c r="I67" s="80"/>
    </row>
    <row r="68" spans="1:9" ht="15.75" thickBot="1">
      <c r="A68" s="158"/>
      <c r="B68" s="100"/>
      <c r="C68" s="100"/>
      <c r="D68" s="100"/>
      <c r="E68" s="100"/>
      <c r="F68" s="100"/>
      <c r="G68" s="100"/>
      <c r="H68" s="100"/>
      <c r="I68" s="159"/>
    </row>
    <row r="69" spans="1:9" ht="117">
      <c r="A69" s="83">
        <v>6</v>
      </c>
      <c r="B69" s="50" t="s">
        <v>183</v>
      </c>
      <c r="C69" s="99" t="s">
        <v>201</v>
      </c>
      <c r="D69" s="85"/>
      <c r="E69" s="85"/>
      <c r="F69" s="85"/>
      <c r="G69" s="85"/>
      <c r="H69" s="85"/>
      <c r="I69" s="86"/>
    </row>
    <row r="70" spans="1:9">
      <c r="A70" s="87"/>
      <c r="B70" s="88"/>
      <c r="C70" s="88"/>
      <c r="D70" s="88"/>
      <c r="E70" s="88"/>
      <c r="F70" s="88"/>
      <c r="G70" s="88"/>
      <c r="H70" s="88"/>
      <c r="I70" s="89"/>
    </row>
    <row r="71" spans="1:9">
      <c r="A71" s="65"/>
      <c r="B71" s="66"/>
      <c r="C71" s="67"/>
      <c r="D71" s="67"/>
      <c r="E71" s="68"/>
      <c r="F71" s="67"/>
      <c r="G71" s="68"/>
      <c r="H71" s="68"/>
      <c r="I71" s="64"/>
    </row>
    <row r="72" spans="1:9">
      <c r="A72" s="65"/>
      <c r="B72" s="66"/>
      <c r="C72" s="67"/>
      <c r="D72" s="67"/>
      <c r="E72" s="68"/>
      <c r="F72" s="67"/>
      <c r="G72" s="68"/>
      <c r="H72" s="68"/>
      <c r="I72" s="64"/>
    </row>
    <row r="73" spans="1:9">
      <c r="A73" s="65"/>
      <c r="B73" s="66"/>
      <c r="C73" s="67"/>
      <c r="D73" s="67"/>
      <c r="E73" s="68"/>
      <c r="F73" s="67"/>
      <c r="G73" s="68"/>
      <c r="H73" s="68"/>
      <c r="I73" s="64"/>
    </row>
    <row r="74" spans="1:9" ht="15.75" thickBot="1">
      <c r="A74" s="65"/>
      <c r="B74" s="66"/>
      <c r="C74" s="67"/>
      <c r="D74" s="67"/>
      <c r="E74" s="68"/>
      <c r="F74" s="67"/>
      <c r="G74" s="68"/>
      <c r="H74" s="68"/>
      <c r="I74" s="64"/>
    </row>
    <row r="75" spans="1:9">
      <c r="A75" s="69"/>
      <c r="B75" s="70" t="s">
        <v>199</v>
      </c>
      <c r="C75" s="71" t="s">
        <v>197</v>
      </c>
      <c r="D75" s="70"/>
      <c r="E75" s="70"/>
      <c r="F75" s="70"/>
      <c r="G75" s="72"/>
      <c r="H75" s="73">
        <f>SUM(H71:H74)</f>
        <v>0</v>
      </c>
      <c r="I75" s="74"/>
    </row>
    <row r="76" spans="1:9" ht="15.75" thickBot="1">
      <c r="A76" s="75"/>
      <c r="B76" s="76" t="s">
        <v>200</v>
      </c>
      <c r="C76" s="77" t="s">
        <v>201</v>
      </c>
      <c r="D76" s="76"/>
      <c r="E76" s="76"/>
      <c r="F76" s="76"/>
      <c r="G76" s="176">
        <v>10.76</v>
      </c>
      <c r="H76" s="79">
        <f>ROUND((H75*G76),0)</f>
        <v>0</v>
      </c>
      <c r="I76" s="80"/>
    </row>
    <row r="77" spans="1:9">
      <c r="A77" s="158"/>
      <c r="B77" s="100"/>
      <c r="C77" s="100"/>
      <c r="D77" s="100"/>
      <c r="E77" s="100"/>
      <c r="F77" s="100"/>
      <c r="G77" s="100"/>
      <c r="H77" s="100"/>
      <c r="I77" s="159"/>
    </row>
    <row r="78" spans="1:9" ht="42.75">
      <c r="A78" s="160">
        <v>7</v>
      </c>
      <c r="B78" s="52" t="s">
        <v>184</v>
      </c>
      <c r="C78" s="88"/>
      <c r="D78" s="88"/>
      <c r="E78" s="88"/>
      <c r="F78" s="88"/>
      <c r="G78" s="88"/>
      <c r="H78" s="88"/>
      <c r="I78" s="89"/>
    </row>
    <row r="79" spans="1:9">
      <c r="A79" s="65"/>
      <c r="B79" s="66" t="s">
        <v>282</v>
      </c>
      <c r="C79" s="67" t="s">
        <v>197</v>
      </c>
      <c r="D79" s="177">
        <v>1</v>
      </c>
      <c r="E79" s="178">
        <v>18.89</v>
      </c>
      <c r="F79" s="177">
        <v>9.1999999999999993</v>
      </c>
      <c r="G79" s="179"/>
      <c r="H79" s="68">
        <f>PRODUCT(D79:G79)</f>
        <v>173.78799999999998</v>
      </c>
      <c r="I79" s="64"/>
    </row>
    <row r="80" spans="1:9" ht="15.75" thickBot="1">
      <c r="A80" s="65"/>
      <c r="B80" s="66"/>
      <c r="C80" s="67"/>
      <c r="D80" s="67"/>
      <c r="E80" s="68"/>
      <c r="F80" s="67"/>
      <c r="G80" s="68"/>
      <c r="H80" s="68"/>
      <c r="I80" s="64"/>
    </row>
    <row r="81" spans="1:9">
      <c r="A81" s="69"/>
      <c r="B81" s="70" t="s">
        <v>199</v>
      </c>
      <c r="C81" s="71" t="s">
        <v>197</v>
      </c>
      <c r="D81" s="70"/>
      <c r="E81" s="70"/>
      <c r="F81" s="70"/>
      <c r="G81" s="72"/>
      <c r="H81" s="73">
        <f>SUM(H79:H80)</f>
        <v>173.78799999999998</v>
      </c>
      <c r="I81" s="74"/>
    </row>
    <row r="82" spans="1:9" ht="15.75" thickBot="1">
      <c r="A82" s="75"/>
      <c r="B82" s="76" t="s">
        <v>200</v>
      </c>
      <c r="C82" s="77" t="s">
        <v>201</v>
      </c>
      <c r="D82" s="76"/>
      <c r="E82" s="76"/>
      <c r="F82" s="76"/>
      <c r="G82" s="78">
        <v>10.763999999999999</v>
      </c>
      <c r="H82" s="79">
        <f>H81*G82</f>
        <v>1870.6540319999997</v>
      </c>
      <c r="I82" s="80"/>
    </row>
    <row r="83" spans="1:9" ht="15.75" thickBot="1">
      <c r="A83" s="158"/>
      <c r="B83" s="100"/>
      <c r="C83" s="100"/>
      <c r="D83" s="100"/>
      <c r="E83" s="100"/>
      <c r="F83" s="100"/>
      <c r="G83" s="100"/>
      <c r="H83" s="100"/>
      <c r="I83" s="159"/>
    </row>
    <row r="84" spans="1:9" ht="42.75">
      <c r="A84" s="160">
        <v>8</v>
      </c>
      <c r="B84" s="84" t="s">
        <v>185</v>
      </c>
      <c r="C84" s="88"/>
      <c r="D84" s="88"/>
      <c r="E84" s="88"/>
      <c r="F84" s="88"/>
      <c r="G84" s="88"/>
      <c r="H84" s="88"/>
      <c r="I84" s="89"/>
    </row>
    <row r="85" spans="1:9">
      <c r="A85" s="65"/>
      <c r="B85" s="66" t="s">
        <v>196</v>
      </c>
      <c r="C85" s="67" t="s">
        <v>197</v>
      </c>
      <c r="D85" s="67">
        <v>1</v>
      </c>
      <c r="E85" s="68">
        <v>18.7</v>
      </c>
      <c r="F85" s="67"/>
      <c r="G85" s="68">
        <v>0.96</v>
      </c>
      <c r="H85" s="68">
        <f>PRODUCT(D85:G85)</f>
        <v>17.951999999999998</v>
      </c>
      <c r="I85" s="64"/>
    </row>
    <row r="86" spans="1:9">
      <c r="A86" s="65"/>
      <c r="B86" s="66" t="s">
        <v>198</v>
      </c>
      <c r="C86" s="67" t="s">
        <v>197</v>
      </c>
      <c r="D86" s="67">
        <v>2</v>
      </c>
      <c r="E86" s="68">
        <v>2.77</v>
      </c>
      <c r="F86" s="67"/>
      <c r="G86" s="68">
        <v>0.43</v>
      </c>
      <c r="H86" s="68">
        <f>PRODUCT(D86:G86)</f>
        <v>2.3822000000000001</v>
      </c>
      <c r="I86" s="64"/>
    </row>
    <row r="87" spans="1:9" ht="15.75" thickBot="1">
      <c r="A87" s="65"/>
      <c r="B87" s="66"/>
      <c r="C87" s="67"/>
      <c r="D87" s="67"/>
      <c r="E87" s="68"/>
      <c r="F87" s="67"/>
      <c r="G87" s="68"/>
      <c r="H87" s="68"/>
      <c r="I87" s="64"/>
    </row>
    <row r="88" spans="1:9">
      <c r="A88" s="69"/>
      <c r="B88" s="70" t="s">
        <v>199</v>
      </c>
      <c r="C88" s="71" t="s">
        <v>197</v>
      </c>
      <c r="D88" s="70"/>
      <c r="E88" s="70"/>
      <c r="F88" s="70"/>
      <c r="G88" s="72"/>
      <c r="H88" s="73">
        <f>SUM(H85:H87)</f>
        <v>20.334199999999999</v>
      </c>
      <c r="I88" s="74"/>
    </row>
    <row r="89" spans="1:9" ht="15.75" thickBot="1">
      <c r="A89" s="75"/>
      <c r="B89" s="76" t="s">
        <v>200</v>
      </c>
      <c r="C89" s="77" t="s">
        <v>201</v>
      </c>
      <c r="D89" s="76"/>
      <c r="E89" s="76"/>
      <c r="F89" s="76"/>
      <c r="G89" s="78">
        <v>10.763999999999999</v>
      </c>
      <c r="H89" s="79">
        <f>H88*G89</f>
        <v>218.87732879999999</v>
      </c>
      <c r="I89" s="80"/>
    </row>
  </sheetData>
  <mergeCells count="2">
    <mergeCell ref="A1:I1"/>
    <mergeCell ref="A2:I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workbookViewId="0">
      <selection activeCell="I46" sqref="I46"/>
    </sheetView>
  </sheetViews>
  <sheetFormatPr defaultColWidth="9" defaultRowHeight="15"/>
  <cols>
    <col min="1" max="1" width="9" style="53"/>
    <col min="2" max="2" width="59.28515625" style="53" customWidth="1"/>
    <col min="3" max="5" width="9" style="53"/>
    <col min="6" max="6" width="16.7109375" style="53" customWidth="1"/>
    <col min="7" max="16384" width="9" style="53"/>
  </cols>
  <sheetData>
    <row r="1" spans="1:6" ht="16.5" thickBot="1">
      <c r="A1" s="327" t="s">
        <v>293</v>
      </c>
      <c r="B1" s="328"/>
      <c r="C1" s="328"/>
      <c r="D1" s="328"/>
      <c r="E1" s="328"/>
      <c r="F1" s="329"/>
    </row>
    <row r="2" spans="1:6" ht="28.5">
      <c r="A2" s="135">
        <v>1</v>
      </c>
      <c r="B2" s="84" t="s">
        <v>184</v>
      </c>
      <c r="C2" s="136"/>
      <c r="D2" s="136"/>
      <c r="E2" s="136"/>
      <c r="F2" s="137"/>
    </row>
    <row r="3" spans="1:6">
      <c r="A3" s="138"/>
      <c r="B3" s="141"/>
      <c r="C3" s="139"/>
      <c r="D3" s="139"/>
      <c r="E3" s="139"/>
      <c r="F3" s="140"/>
    </row>
    <row r="4" spans="1:6">
      <c r="A4" s="138"/>
      <c r="B4" s="109" t="s">
        <v>276</v>
      </c>
      <c r="C4" s="139" t="s">
        <v>197</v>
      </c>
      <c r="D4" s="142">
        <v>1</v>
      </c>
      <c r="E4" s="139">
        <v>192.85</v>
      </c>
      <c r="F4" s="140">
        <f t="shared" ref="F4:F5" si="0">+E4*D4</f>
        <v>192.85</v>
      </c>
    </row>
    <row r="5" spans="1:6">
      <c r="A5" s="138"/>
      <c r="B5" s="109" t="s">
        <v>277</v>
      </c>
      <c r="C5" s="139" t="s">
        <v>197</v>
      </c>
      <c r="D5" s="142">
        <v>1</v>
      </c>
      <c r="E5" s="139">
        <v>426.07</v>
      </c>
      <c r="F5" s="140">
        <f t="shared" si="0"/>
        <v>426.07</v>
      </c>
    </row>
    <row r="6" spans="1:6">
      <c r="A6" s="138"/>
      <c r="B6" s="143"/>
      <c r="C6" s="139"/>
      <c r="D6" s="139"/>
      <c r="E6" s="139"/>
      <c r="F6" s="140"/>
    </row>
    <row r="7" spans="1:6">
      <c r="A7" s="138"/>
      <c r="B7" s="334" t="s">
        <v>274</v>
      </c>
      <c r="C7" s="335"/>
      <c r="D7" s="335"/>
      <c r="E7" s="335"/>
      <c r="F7" s="148">
        <f>F5-F4</f>
        <v>233.22</v>
      </c>
    </row>
    <row r="8" spans="1:6" ht="16.5" thickBot="1">
      <c r="A8" s="155"/>
      <c r="B8" s="330" t="s">
        <v>275</v>
      </c>
      <c r="C8" s="338"/>
      <c r="D8" s="338"/>
      <c r="E8" s="338"/>
      <c r="F8" s="156">
        <f>ROUND(+F7/10,0)</f>
        <v>23</v>
      </c>
    </row>
    <row r="9" spans="1:6" ht="15.75" thickBot="1">
      <c r="A9" s="81"/>
      <c r="F9" s="82"/>
    </row>
    <row r="10" spans="1:6" ht="97.15" customHeight="1">
      <c r="A10" s="101">
        <v>1</v>
      </c>
      <c r="B10" s="84" t="s">
        <v>178</v>
      </c>
      <c r="C10" s="102"/>
      <c r="D10" s="102"/>
      <c r="E10" s="102"/>
      <c r="F10" s="103"/>
    </row>
    <row r="11" spans="1:6" ht="46.5" customHeight="1">
      <c r="A11" s="104"/>
      <c r="B11" s="105" t="s">
        <v>213</v>
      </c>
      <c r="C11" s="106"/>
      <c r="D11" s="106"/>
      <c r="E11" s="106"/>
      <c r="F11" s="107"/>
    </row>
    <row r="12" spans="1:6" ht="15" customHeight="1">
      <c r="A12" s="104"/>
      <c r="B12" s="108" t="s">
        <v>214</v>
      </c>
      <c r="C12" s="106"/>
      <c r="D12" s="106"/>
      <c r="E12" s="106"/>
      <c r="F12" s="107"/>
    </row>
    <row r="13" spans="1:6" ht="34.9" customHeight="1">
      <c r="A13" s="104"/>
      <c r="B13" s="109" t="s">
        <v>213</v>
      </c>
      <c r="C13" s="106" t="s">
        <v>197</v>
      </c>
      <c r="D13" s="110">
        <v>10</v>
      </c>
      <c r="E13" s="106">
        <v>753</v>
      </c>
      <c r="F13" s="107">
        <f t="shared" ref="F13:F15" si="1">+E13*D13</f>
        <v>7530</v>
      </c>
    </row>
    <row r="14" spans="1:6" ht="27" customHeight="1">
      <c r="A14" s="104"/>
      <c r="B14" s="109" t="s">
        <v>215</v>
      </c>
      <c r="C14" s="106" t="s">
        <v>197</v>
      </c>
      <c r="D14" s="110">
        <f>+D13*5%</f>
        <v>0.5</v>
      </c>
      <c r="E14" s="106">
        <f>+E13</f>
        <v>753</v>
      </c>
      <c r="F14" s="107">
        <f t="shared" si="1"/>
        <v>376.5</v>
      </c>
    </row>
    <row r="15" spans="1:6" ht="27" customHeight="1">
      <c r="A15" s="104"/>
      <c r="B15" s="109" t="s">
        <v>216</v>
      </c>
      <c r="C15" s="106" t="s">
        <v>197</v>
      </c>
      <c r="D15" s="110">
        <v>126</v>
      </c>
      <c r="E15" s="106">
        <v>120</v>
      </c>
      <c r="F15" s="107">
        <f t="shared" si="1"/>
        <v>15120</v>
      </c>
    </row>
    <row r="16" spans="1:6" ht="27" customHeight="1">
      <c r="A16" s="104"/>
      <c r="B16" s="109" t="s">
        <v>215</v>
      </c>
      <c r="C16" s="106" t="s">
        <v>197</v>
      </c>
      <c r="D16" s="110">
        <f>+D15*5%</f>
        <v>6.3000000000000007</v>
      </c>
      <c r="E16" s="106">
        <v>120</v>
      </c>
      <c r="F16" s="107"/>
    </row>
    <row r="17" spans="1:6" ht="27" customHeight="1">
      <c r="A17" s="104"/>
      <c r="B17" s="109" t="s">
        <v>217</v>
      </c>
      <c r="C17" s="106" t="s">
        <v>218</v>
      </c>
      <c r="D17" s="110">
        <v>1</v>
      </c>
      <c r="E17" s="106">
        <v>3000</v>
      </c>
      <c r="F17" s="107">
        <v>2000</v>
      </c>
    </row>
    <row r="18" spans="1:6" ht="27" customHeight="1">
      <c r="A18" s="104"/>
      <c r="B18" s="108" t="s">
        <v>219</v>
      </c>
      <c r="C18" s="106"/>
      <c r="D18" s="106"/>
      <c r="E18" s="106"/>
      <c r="F18" s="107"/>
    </row>
    <row r="19" spans="1:6" ht="27" customHeight="1">
      <c r="A19" s="104"/>
      <c r="B19" s="109" t="s">
        <v>220</v>
      </c>
      <c r="C19" s="106" t="s">
        <v>221</v>
      </c>
      <c r="D19" s="110">
        <v>10</v>
      </c>
      <c r="E19" s="106">
        <f>80*10.764</f>
        <v>861.11999999999989</v>
      </c>
      <c r="F19" s="107">
        <f>+E19*D19</f>
        <v>8611.1999999999989</v>
      </c>
    </row>
    <row r="20" spans="1:6" ht="27" customHeight="1">
      <c r="A20" s="104"/>
      <c r="B20" s="109" t="s">
        <v>222</v>
      </c>
      <c r="C20" s="106" t="s">
        <v>223</v>
      </c>
      <c r="D20" s="106"/>
      <c r="E20" s="106"/>
      <c r="F20" s="107"/>
    </row>
    <row r="21" spans="1:6" ht="27" customHeight="1">
      <c r="A21" s="111"/>
      <c r="B21" s="112" t="s">
        <v>224</v>
      </c>
      <c r="C21" s="113"/>
      <c r="D21" s="113"/>
      <c r="E21" s="113"/>
      <c r="F21" s="114">
        <f>+SUM(F12:F20)</f>
        <v>33637.699999999997</v>
      </c>
    </row>
    <row r="22" spans="1:6" ht="37.5" customHeight="1">
      <c r="A22" s="104"/>
      <c r="B22" s="109" t="s">
        <v>225</v>
      </c>
      <c r="C22" s="106"/>
      <c r="D22" s="106"/>
      <c r="E22" s="106"/>
      <c r="F22" s="107"/>
    </row>
    <row r="23" spans="1:6" ht="37.5" customHeight="1">
      <c r="A23" s="104"/>
      <c r="B23" s="108" t="s">
        <v>224</v>
      </c>
      <c r="C23" s="106"/>
      <c r="D23" s="106"/>
      <c r="E23" s="106"/>
      <c r="F23" s="115">
        <f>+F22+F21</f>
        <v>33637.699999999997</v>
      </c>
    </row>
    <row r="24" spans="1:6" ht="37.5" customHeight="1">
      <c r="A24" s="104"/>
      <c r="B24" s="109" t="s">
        <v>226</v>
      </c>
      <c r="C24" s="116">
        <v>0.2</v>
      </c>
      <c r="D24" s="106"/>
      <c r="E24" s="106"/>
      <c r="F24" s="107">
        <f>+C24*F23</f>
        <v>6727.54</v>
      </c>
    </row>
    <row r="25" spans="1:6" ht="37.5" customHeight="1">
      <c r="A25" s="104"/>
      <c r="B25" s="109" t="s">
        <v>227</v>
      </c>
      <c r="C25" s="106"/>
      <c r="D25" s="106"/>
      <c r="E25" s="106"/>
      <c r="F25" s="107"/>
    </row>
    <row r="26" spans="1:6" ht="37.5" customHeight="1">
      <c r="A26" s="104"/>
      <c r="B26" s="334" t="s">
        <v>228</v>
      </c>
      <c r="C26" s="334"/>
      <c r="D26" s="334"/>
      <c r="E26" s="334"/>
      <c r="F26" s="115">
        <f>+SUM(F23:F25)</f>
        <v>40365.24</v>
      </c>
    </row>
    <row r="27" spans="1:6" ht="37.5" customHeight="1">
      <c r="A27" s="117"/>
      <c r="B27" s="336" t="s">
        <v>229</v>
      </c>
      <c r="C27" s="336"/>
      <c r="D27" s="336"/>
      <c r="E27" s="336"/>
      <c r="F27" s="118">
        <f>ROUND(+F26/10,0)</f>
        <v>4037</v>
      </c>
    </row>
    <row r="28" spans="1:6" ht="37.5" customHeight="1" thickBot="1">
      <c r="A28" s="119"/>
      <c r="B28" s="330" t="s">
        <v>230</v>
      </c>
      <c r="C28" s="330"/>
      <c r="D28" s="330"/>
      <c r="E28" s="330"/>
      <c r="F28" s="120">
        <f>ROUND(+F27/10.764,0)</f>
        <v>375</v>
      </c>
    </row>
    <row r="29" spans="1:6" ht="15.75" thickBot="1">
      <c r="A29" s="81"/>
      <c r="F29" s="82"/>
    </row>
    <row r="30" spans="1:6" ht="90">
      <c r="A30" s="101">
        <v>2</v>
      </c>
      <c r="B30" s="84" t="s">
        <v>179</v>
      </c>
      <c r="C30" s="102"/>
      <c r="D30" s="102"/>
      <c r="E30" s="102"/>
      <c r="F30" s="103"/>
    </row>
    <row r="31" spans="1:6">
      <c r="A31" s="104"/>
      <c r="B31" s="108"/>
      <c r="C31" s="106"/>
      <c r="D31" s="106"/>
      <c r="E31" s="106"/>
      <c r="F31" s="107"/>
    </row>
    <row r="32" spans="1:6">
      <c r="A32" s="104"/>
      <c r="B32" s="109" t="s">
        <v>231</v>
      </c>
      <c r="C32" s="106" t="s">
        <v>232</v>
      </c>
      <c r="D32" s="110">
        <v>14</v>
      </c>
      <c r="E32" s="106">
        <v>9</v>
      </c>
      <c r="F32" s="107">
        <f t="shared" ref="F32:F35" si="2">+E32*D32</f>
        <v>126</v>
      </c>
    </row>
    <row r="33" spans="1:6">
      <c r="A33" s="104"/>
      <c r="B33" s="109" t="s">
        <v>233</v>
      </c>
      <c r="C33" s="106" t="s">
        <v>232</v>
      </c>
      <c r="D33" s="110">
        <v>28</v>
      </c>
      <c r="E33" s="106">
        <v>1.46</v>
      </c>
      <c r="F33" s="107">
        <f t="shared" si="2"/>
        <v>40.879999999999995</v>
      </c>
    </row>
    <row r="34" spans="1:6">
      <c r="A34" s="104"/>
      <c r="B34" s="109" t="s">
        <v>234</v>
      </c>
      <c r="C34" s="106" t="s">
        <v>232</v>
      </c>
      <c r="D34" s="110">
        <v>28</v>
      </c>
      <c r="E34" s="106">
        <v>1.56</v>
      </c>
      <c r="F34" s="107">
        <f t="shared" si="2"/>
        <v>43.68</v>
      </c>
    </row>
    <row r="35" spans="1:6">
      <c r="A35" s="104"/>
      <c r="B35" s="109" t="s">
        <v>235</v>
      </c>
      <c r="C35" s="106" t="s">
        <v>232</v>
      </c>
      <c r="D35" s="110">
        <v>5.31</v>
      </c>
      <c r="E35" s="106">
        <v>70</v>
      </c>
      <c r="F35" s="107">
        <f t="shared" si="2"/>
        <v>371.7</v>
      </c>
    </row>
    <row r="36" spans="1:6">
      <c r="A36" s="104"/>
      <c r="B36" s="109" t="s">
        <v>215</v>
      </c>
      <c r="C36" s="106" t="s">
        <v>236</v>
      </c>
      <c r="D36" s="110">
        <v>1</v>
      </c>
      <c r="E36" s="106"/>
      <c r="F36" s="107"/>
    </row>
    <row r="37" spans="1:6">
      <c r="A37" s="104"/>
      <c r="B37" s="109" t="s">
        <v>237</v>
      </c>
      <c r="C37" s="106" t="s">
        <v>203</v>
      </c>
      <c r="D37" s="110">
        <v>1</v>
      </c>
      <c r="E37" s="106">
        <v>150</v>
      </c>
      <c r="F37" s="107"/>
    </row>
    <row r="38" spans="1:6">
      <c r="A38" s="104"/>
      <c r="B38" s="108" t="s">
        <v>219</v>
      </c>
      <c r="C38" s="106"/>
      <c r="D38" s="106"/>
      <c r="E38" s="106"/>
      <c r="F38" s="107"/>
    </row>
    <row r="39" spans="1:6">
      <c r="A39" s="104"/>
      <c r="B39" s="109" t="s">
        <v>238</v>
      </c>
      <c r="C39" s="106" t="s">
        <v>236</v>
      </c>
      <c r="D39" s="110">
        <v>1</v>
      </c>
      <c r="E39" s="106">
        <v>100</v>
      </c>
      <c r="F39" s="107">
        <f>+E39*D39</f>
        <v>100</v>
      </c>
    </row>
    <row r="40" spans="1:6">
      <c r="A40" s="104"/>
      <c r="B40" s="109" t="s">
        <v>222</v>
      </c>
      <c r="C40" s="106" t="s">
        <v>223</v>
      </c>
      <c r="D40" s="106"/>
      <c r="E40" s="106"/>
      <c r="F40" s="107"/>
    </row>
    <row r="41" spans="1:6">
      <c r="A41" s="104"/>
      <c r="B41" s="109" t="s">
        <v>239</v>
      </c>
      <c r="C41" s="106" t="s">
        <v>236</v>
      </c>
      <c r="D41" s="110">
        <v>1</v>
      </c>
      <c r="E41" s="106">
        <v>350</v>
      </c>
      <c r="F41" s="107">
        <f>+E41*D41</f>
        <v>350</v>
      </c>
    </row>
    <row r="42" spans="1:6">
      <c r="A42" s="104"/>
      <c r="B42" s="109"/>
      <c r="C42" s="106"/>
      <c r="D42" s="110"/>
      <c r="E42" s="106"/>
      <c r="F42" s="107"/>
    </row>
    <row r="43" spans="1:6">
      <c r="A43" s="111"/>
      <c r="B43" s="112" t="s">
        <v>224</v>
      </c>
      <c r="C43" s="113"/>
      <c r="D43" s="113"/>
      <c r="E43" s="113"/>
      <c r="F43" s="114">
        <f>+SUM(F31:F41)</f>
        <v>1032.26</v>
      </c>
    </row>
    <row r="44" spans="1:6">
      <c r="A44" s="104"/>
      <c r="B44" s="109" t="s">
        <v>225</v>
      </c>
      <c r="C44" s="106"/>
      <c r="D44" s="106"/>
      <c r="E44" s="106"/>
      <c r="F44" s="107"/>
    </row>
    <row r="45" spans="1:6">
      <c r="A45" s="104"/>
      <c r="B45" s="108" t="s">
        <v>224</v>
      </c>
      <c r="C45" s="106"/>
      <c r="D45" s="106"/>
      <c r="E45" s="106"/>
      <c r="F45" s="115">
        <f>+F44+F43</f>
        <v>1032.26</v>
      </c>
    </row>
    <row r="46" spans="1:6">
      <c r="A46" s="104"/>
      <c r="B46" s="109" t="s">
        <v>226</v>
      </c>
      <c r="C46" s="116">
        <v>0.2</v>
      </c>
      <c r="D46" s="106"/>
      <c r="E46" s="106"/>
      <c r="F46" s="107">
        <f>+C46*F45</f>
        <v>206.452</v>
      </c>
    </row>
    <row r="47" spans="1:6">
      <c r="A47" s="104"/>
      <c r="B47" s="109" t="s">
        <v>227</v>
      </c>
      <c r="C47" s="106"/>
      <c r="D47" s="106"/>
      <c r="E47" s="106"/>
      <c r="F47" s="107"/>
    </row>
    <row r="48" spans="1:6">
      <c r="A48" s="104"/>
      <c r="B48" s="334" t="s">
        <v>240</v>
      </c>
      <c r="C48" s="334"/>
      <c r="D48" s="334"/>
      <c r="E48" s="334"/>
      <c r="F48" s="115">
        <f>+SUM(F45:F47)</f>
        <v>1238.712</v>
      </c>
    </row>
    <row r="49" spans="1:6" ht="16.5" thickBot="1">
      <c r="A49" s="119"/>
      <c r="B49" s="330" t="s">
        <v>241</v>
      </c>
      <c r="C49" s="330"/>
      <c r="D49" s="330"/>
      <c r="E49" s="330"/>
      <c r="F49" s="120">
        <f>F48/3.284</f>
        <v>377.19610231425094</v>
      </c>
    </row>
    <row r="50" spans="1:6" ht="15.75" thickBot="1">
      <c r="A50" s="81"/>
      <c r="F50" s="82"/>
    </row>
    <row r="51" spans="1:6" ht="22.9" customHeight="1">
      <c r="A51" s="101">
        <v>3</v>
      </c>
      <c r="B51" s="97" t="s">
        <v>180</v>
      </c>
      <c r="C51" s="102"/>
      <c r="D51" s="102"/>
      <c r="E51" s="102"/>
      <c r="F51" s="103"/>
    </row>
    <row r="52" spans="1:6">
      <c r="A52" s="104"/>
      <c r="B52" s="108"/>
      <c r="C52" s="106"/>
      <c r="D52" s="106"/>
      <c r="E52" s="106"/>
      <c r="F52" s="107"/>
    </row>
    <row r="53" spans="1:6">
      <c r="A53" s="104"/>
      <c r="B53" s="109" t="s">
        <v>242</v>
      </c>
      <c r="C53" s="106" t="s">
        <v>201</v>
      </c>
      <c r="D53" s="110">
        <v>1</v>
      </c>
      <c r="E53" s="106">
        <v>15</v>
      </c>
      <c r="F53" s="107">
        <f>+E53*D53</f>
        <v>15</v>
      </c>
    </row>
    <row r="54" spans="1:6">
      <c r="A54" s="104"/>
      <c r="B54" s="109" t="s">
        <v>243</v>
      </c>
      <c r="C54" s="106" t="s">
        <v>201</v>
      </c>
      <c r="D54" s="110">
        <v>1</v>
      </c>
      <c r="E54" s="106">
        <v>15</v>
      </c>
      <c r="F54" s="107">
        <f>+E54*D54</f>
        <v>15</v>
      </c>
    </row>
    <row r="55" spans="1:6">
      <c r="A55" s="104"/>
      <c r="B55" s="109" t="s">
        <v>244</v>
      </c>
      <c r="C55" s="106" t="s">
        <v>201</v>
      </c>
      <c r="D55" s="110">
        <v>1</v>
      </c>
      <c r="E55" s="106">
        <v>3</v>
      </c>
      <c r="F55" s="107">
        <f>+E55*D55</f>
        <v>3</v>
      </c>
    </row>
    <row r="56" spans="1:6">
      <c r="A56" s="104"/>
      <c r="B56" s="109" t="s">
        <v>245</v>
      </c>
      <c r="C56" s="106" t="s">
        <v>201</v>
      </c>
      <c r="D56" s="110">
        <v>1</v>
      </c>
      <c r="E56" s="106">
        <v>5</v>
      </c>
      <c r="F56" s="107"/>
    </row>
    <row r="57" spans="1:6">
      <c r="A57" s="104"/>
      <c r="B57" s="108" t="s">
        <v>219</v>
      </c>
      <c r="C57" s="106"/>
      <c r="D57" s="106"/>
      <c r="E57" s="106"/>
      <c r="F57" s="107"/>
    </row>
    <row r="58" spans="1:6">
      <c r="A58" s="104"/>
      <c r="B58" s="109" t="s">
        <v>222</v>
      </c>
      <c r="C58" s="106" t="s">
        <v>223</v>
      </c>
      <c r="D58" s="106"/>
      <c r="E58" s="106"/>
      <c r="F58" s="107"/>
    </row>
    <row r="59" spans="1:6">
      <c r="A59" s="111"/>
      <c r="B59" s="112" t="s">
        <v>224</v>
      </c>
      <c r="C59" s="113"/>
      <c r="D59" s="113"/>
      <c r="E59" s="113"/>
      <c r="F59" s="114">
        <f>+SUM(F52:F58)</f>
        <v>33</v>
      </c>
    </row>
    <row r="60" spans="1:6">
      <c r="A60" s="104"/>
      <c r="B60" s="109" t="s">
        <v>225</v>
      </c>
      <c r="C60" s="106"/>
      <c r="D60" s="106"/>
      <c r="E60" s="106"/>
      <c r="F60" s="107"/>
    </row>
    <row r="61" spans="1:6">
      <c r="A61" s="104"/>
      <c r="B61" s="108" t="s">
        <v>224</v>
      </c>
      <c r="C61" s="106"/>
      <c r="D61" s="106"/>
      <c r="E61" s="106"/>
      <c r="F61" s="115">
        <f>+F60+F59</f>
        <v>33</v>
      </c>
    </row>
    <row r="62" spans="1:6">
      <c r="A62" s="104"/>
      <c r="B62" s="109" t="s">
        <v>227</v>
      </c>
      <c r="C62" s="106"/>
      <c r="D62" s="106"/>
      <c r="E62" s="106"/>
      <c r="F62" s="107"/>
    </row>
    <row r="63" spans="1:6">
      <c r="A63" s="104"/>
      <c r="B63" s="334" t="s">
        <v>246</v>
      </c>
      <c r="C63" s="334"/>
      <c r="D63" s="334"/>
      <c r="E63" s="334"/>
      <c r="F63" s="115">
        <f>+SUM(F61:F62)</f>
        <v>33</v>
      </c>
    </row>
    <row r="64" spans="1:6" ht="16.5" thickBot="1">
      <c r="A64" s="119"/>
      <c r="B64" s="330" t="s">
        <v>247</v>
      </c>
      <c r="C64" s="330"/>
      <c r="D64" s="330"/>
      <c r="E64" s="330"/>
      <c r="F64" s="120">
        <f>F63</f>
        <v>33</v>
      </c>
    </row>
    <row r="65" spans="1:6" ht="15.75" thickBot="1">
      <c r="A65" s="81"/>
      <c r="F65" s="82"/>
    </row>
    <row r="66" spans="1:6" ht="201">
      <c r="A66" s="101">
        <v>4</v>
      </c>
      <c r="B66" s="121" t="s">
        <v>248</v>
      </c>
      <c r="C66" s="102"/>
      <c r="D66" s="102"/>
      <c r="E66" s="102"/>
      <c r="F66" s="103"/>
    </row>
    <row r="67" spans="1:6">
      <c r="A67" s="104"/>
      <c r="B67" s="108"/>
      <c r="C67" s="106"/>
      <c r="D67" s="106"/>
      <c r="E67" s="106"/>
      <c r="F67" s="107"/>
    </row>
    <row r="68" spans="1:6">
      <c r="A68" s="104"/>
      <c r="B68" s="105"/>
      <c r="C68" s="106"/>
      <c r="D68" s="106"/>
      <c r="E68" s="106"/>
      <c r="F68" s="107"/>
    </row>
    <row r="69" spans="1:6">
      <c r="A69" s="104"/>
      <c r="B69" s="108" t="s">
        <v>279</v>
      </c>
      <c r="C69" s="106"/>
      <c r="D69" s="106"/>
      <c r="E69" s="106"/>
      <c r="F69" s="107"/>
    </row>
    <row r="70" spans="1:6">
      <c r="A70" s="104"/>
      <c r="B70" s="109" t="s">
        <v>280</v>
      </c>
      <c r="C70" s="106" t="s">
        <v>197</v>
      </c>
      <c r="D70" s="110">
        <v>1</v>
      </c>
      <c r="E70" s="106">
        <v>1345</v>
      </c>
      <c r="F70" s="107">
        <f t="shared" ref="F70:F75" si="3">+E70*D70</f>
        <v>1345</v>
      </c>
    </row>
    <row r="71" spans="1:6">
      <c r="A71" s="104"/>
      <c r="B71" s="109" t="s">
        <v>215</v>
      </c>
      <c r="C71" s="106" t="s">
        <v>197</v>
      </c>
      <c r="D71" s="110">
        <v>0.05</v>
      </c>
      <c r="E71" s="106">
        <f>+E70</f>
        <v>1345</v>
      </c>
      <c r="F71" s="107">
        <f t="shared" si="3"/>
        <v>67.25</v>
      </c>
    </row>
    <row r="72" spans="1:6">
      <c r="A72" s="104"/>
      <c r="B72" s="109" t="s">
        <v>251</v>
      </c>
      <c r="C72" s="106" t="s">
        <v>197</v>
      </c>
      <c r="D72" s="110">
        <f>+D70*5%</f>
        <v>0.05</v>
      </c>
      <c r="E72" s="106">
        <f>+E71</f>
        <v>1345</v>
      </c>
      <c r="F72" s="107"/>
    </row>
    <row r="73" spans="1:6">
      <c r="A73" s="104"/>
      <c r="B73" s="109"/>
      <c r="C73" s="106"/>
      <c r="D73" s="110"/>
      <c r="E73" s="106"/>
      <c r="F73" s="115">
        <f>SUM(F70:F72)</f>
        <v>1412.25</v>
      </c>
    </row>
    <row r="74" spans="1:6">
      <c r="A74" s="104"/>
      <c r="B74" s="108" t="s">
        <v>252</v>
      </c>
      <c r="C74" s="106"/>
      <c r="D74" s="110"/>
      <c r="E74" s="106"/>
      <c r="F74" s="107"/>
    </row>
    <row r="75" spans="1:6" ht="28.5">
      <c r="A75" s="104"/>
      <c r="B75" s="109" t="s">
        <v>253</v>
      </c>
      <c r="C75" s="106" t="s">
        <v>254</v>
      </c>
      <c r="D75" s="110">
        <v>1</v>
      </c>
      <c r="E75" s="106">
        <v>1550</v>
      </c>
      <c r="F75" s="107">
        <f t="shared" si="3"/>
        <v>1550</v>
      </c>
    </row>
    <row r="76" spans="1:6">
      <c r="A76" s="104"/>
      <c r="B76" s="109" t="s">
        <v>255</v>
      </c>
      <c r="C76" s="106" t="s">
        <v>197</v>
      </c>
      <c r="D76" s="110">
        <f>+D75*5%</f>
        <v>0.05</v>
      </c>
      <c r="E76" s="106">
        <v>1750</v>
      </c>
      <c r="F76" s="107"/>
    </row>
    <row r="77" spans="1:6">
      <c r="A77" s="104"/>
      <c r="B77" s="108" t="s">
        <v>219</v>
      </c>
      <c r="C77" s="106"/>
      <c r="D77" s="106"/>
      <c r="E77" s="106"/>
      <c r="F77" s="107"/>
    </row>
    <row r="78" spans="1:6">
      <c r="A78" s="104"/>
      <c r="B78" s="109" t="s">
        <v>256</v>
      </c>
      <c r="C78" s="106" t="s">
        <v>197</v>
      </c>
      <c r="D78" s="110">
        <v>1</v>
      </c>
      <c r="E78" s="106">
        <f>70*10.764</f>
        <v>753.4799999999999</v>
      </c>
      <c r="F78" s="107">
        <f>+E78*D78</f>
        <v>753.4799999999999</v>
      </c>
    </row>
    <row r="79" spans="1:6">
      <c r="A79" s="104"/>
      <c r="B79" s="109" t="s">
        <v>222</v>
      </c>
      <c r="C79" s="106" t="s">
        <v>223</v>
      </c>
      <c r="D79" s="106"/>
      <c r="E79" s="106"/>
      <c r="F79" s="107"/>
    </row>
    <row r="80" spans="1:6">
      <c r="A80" s="111"/>
      <c r="B80" s="112" t="s">
        <v>224</v>
      </c>
      <c r="C80" s="113"/>
      <c r="D80" s="113"/>
      <c r="E80" s="113"/>
      <c r="F80" s="114">
        <f>+SUM(F73:F79)</f>
        <v>3715.73</v>
      </c>
    </row>
    <row r="81" spans="1:6">
      <c r="A81" s="104"/>
      <c r="B81" s="109" t="s">
        <v>225</v>
      </c>
      <c r="C81" s="106"/>
      <c r="D81" s="106"/>
      <c r="E81" s="106"/>
      <c r="F81" s="107"/>
    </row>
    <row r="82" spans="1:6">
      <c r="A82" s="104"/>
      <c r="B82" s="108" t="s">
        <v>224</v>
      </c>
      <c r="C82" s="106"/>
      <c r="D82" s="106"/>
      <c r="E82" s="106"/>
      <c r="F82" s="115">
        <f>+F81+F80</f>
        <v>3715.73</v>
      </c>
    </row>
    <row r="83" spans="1:6">
      <c r="A83" s="104"/>
      <c r="B83" s="109" t="s">
        <v>257</v>
      </c>
      <c r="C83" s="116">
        <v>0.2</v>
      </c>
      <c r="D83" s="106"/>
      <c r="E83" s="106"/>
      <c r="F83" s="107">
        <f>+C83*F82</f>
        <v>743.14600000000007</v>
      </c>
    </row>
    <row r="84" spans="1:6">
      <c r="A84" s="104"/>
      <c r="B84" s="109" t="s">
        <v>227</v>
      </c>
      <c r="C84" s="106"/>
      <c r="D84" s="106"/>
      <c r="E84" s="106"/>
      <c r="F84" s="107"/>
    </row>
    <row r="85" spans="1:6">
      <c r="A85" s="104"/>
      <c r="B85" s="334" t="s">
        <v>228</v>
      </c>
      <c r="C85" s="334"/>
      <c r="D85" s="334"/>
      <c r="E85" s="334"/>
      <c r="F85" s="115">
        <f>+SUM(F82:F84)</f>
        <v>4458.8760000000002</v>
      </c>
    </row>
    <row r="86" spans="1:6" ht="15.75">
      <c r="A86" s="117"/>
      <c r="B86" s="336" t="s">
        <v>229</v>
      </c>
      <c r="C86" s="336"/>
      <c r="D86" s="336"/>
      <c r="E86" s="336"/>
      <c r="F86" s="118">
        <f>F85</f>
        <v>4458.8760000000002</v>
      </c>
    </row>
    <row r="87" spans="1:6" ht="16.5" thickBot="1">
      <c r="A87" s="119"/>
      <c r="B87" s="330" t="s">
        <v>230</v>
      </c>
      <c r="C87" s="330"/>
      <c r="D87" s="330"/>
      <c r="E87" s="330"/>
      <c r="F87" s="120">
        <f>ROUND(+F86/10.764,0)</f>
        <v>414</v>
      </c>
    </row>
    <row r="88" spans="1:6">
      <c r="A88" s="81"/>
      <c r="F88" s="82"/>
    </row>
    <row r="89" spans="1:6" ht="56.25">
      <c r="A89" s="165">
        <v>5</v>
      </c>
      <c r="B89" s="122" t="s">
        <v>182</v>
      </c>
      <c r="F89" s="82"/>
    </row>
    <row r="90" spans="1:6">
      <c r="A90" s="166"/>
      <c r="B90" s="124" t="s">
        <v>258</v>
      </c>
      <c r="C90" s="123"/>
      <c r="D90" s="123"/>
      <c r="E90" s="123"/>
      <c r="F90" s="167"/>
    </row>
    <row r="91" spans="1:6">
      <c r="A91" s="166"/>
      <c r="B91" s="124" t="s">
        <v>259</v>
      </c>
      <c r="C91" s="123"/>
      <c r="D91" s="123"/>
      <c r="E91" s="123"/>
      <c r="F91" s="167"/>
    </row>
    <row r="92" spans="1:6">
      <c r="A92" s="166"/>
      <c r="B92" s="125" t="s">
        <v>260</v>
      </c>
      <c r="C92" s="123"/>
      <c r="D92" s="123"/>
      <c r="E92" s="123"/>
      <c r="F92" s="167"/>
    </row>
    <row r="93" spans="1:6">
      <c r="A93" s="166"/>
      <c r="B93" s="126" t="s">
        <v>261</v>
      </c>
      <c r="C93" s="123" t="s">
        <v>262</v>
      </c>
      <c r="D93" s="127">
        <v>4</v>
      </c>
      <c r="E93" s="123">
        <v>575</v>
      </c>
      <c r="F93" s="167">
        <f t="shared" ref="F93:F96" si="4">+E93*D93</f>
        <v>2300</v>
      </c>
    </row>
    <row r="94" spans="1:6">
      <c r="A94" s="166"/>
      <c r="B94" s="126" t="s">
        <v>263</v>
      </c>
      <c r="C94" s="123" t="s">
        <v>197</v>
      </c>
      <c r="D94" s="127">
        <f>+D93*5%</f>
        <v>0.2</v>
      </c>
      <c r="E94" s="123">
        <f>+E93</f>
        <v>575</v>
      </c>
      <c r="F94" s="167"/>
    </row>
    <row r="95" spans="1:6">
      <c r="A95" s="166"/>
      <c r="B95" s="126" t="s">
        <v>264</v>
      </c>
      <c r="C95" s="123" t="s">
        <v>197</v>
      </c>
      <c r="D95" s="127">
        <v>20</v>
      </c>
      <c r="E95" s="123">
        <v>20</v>
      </c>
      <c r="F95" s="167">
        <f t="shared" si="4"/>
        <v>400</v>
      </c>
    </row>
    <row r="96" spans="1:6">
      <c r="A96" s="166"/>
      <c r="B96" s="126" t="s">
        <v>265</v>
      </c>
      <c r="C96" s="123" t="s">
        <v>262</v>
      </c>
      <c r="D96" s="127">
        <v>4</v>
      </c>
      <c r="E96" s="123">
        <v>50</v>
      </c>
      <c r="F96" s="167">
        <f t="shared" si="4"/>
        <v>200</v>
      </c>
    </row>
    <row r="97" spans="1:6">
      <c r="A97" s="166"/>
      <c r="B97" s="125" t="s">
        <v>219</v>
      </c>
      <c r="C97" s="123"/>
      <c r="D97" s="123"/>
      <c r="E97" s="123"/>
      <c r="F97" s="167"/>
    </row>
    <row r="98" spans="1:6">
      <c r="A98" s="166"/>
      <c r="B98" s="126" t="s">
        <v>266</v>
      </c>
      <c r="C98" s="123" t="s">
        <v>267</v>
      </c>
      <c r="D98" s="127">
        <v>20</v>
      </c>
      <c r="E98" s="128">
        <f>15*10.7654</f>
        <v>161.48099999999999</v>
      </c>
      <c r="F98" s="167">
        <f>+E98*D98</f>
        <v>3229.62</v>
      </c>
    </row>
    <row r="99" spans="1:6">
      <c r="A99" s="166"/>
      <c r="B99" s="126" t="s">
        <v>268</v>
      </c>
      <c r="C99" s="123" t="s">
        <v>221</v>
      </c>
      <c r="D99" s="127">
        <v>1</v>
      </c>
      <c r="E99" s="123">
        <v>550</v>
      </c>
      <c r="F99" s="167"/>
    </row>
    <row r="100" spans="1:6" ht="28.5">
      <c r="A100" s="166"/>
      <c r="B100" s="126" t="s">
        <v>269</v>
      </c>
      <c r="C100" s="123" t="s">
        <v>223</v>
      </c>
      <c r="D100" s="123"/>
      <c r="E100" s="123"/>
      <c r="F100" s="167"/>
    </row>
    <row r="101" spans="1:6">
      <c r="A101" s="168"/>
      <c r="B101" s="130" t="s">
        <v>224</v>
      </c>
      <c r="C101" s="129"/>
      <c r="D101" s="129"/>
      <c r="E101" s="129"/>
      <c r="F101" s="169">
        <f>+SUM(F92:F100)</f>
        <v>6129.62</v>
      </c>
    </row>
    <row r="102" spans="1:6">
      <c r="A102" s="170"/>
      <c r="B102" s="132" t="s">
        <v>225</v>
      </c>
      <c r="C102" s="131"/>
      <c r="D102" s="131"/>
      <c r="E102" s="131"/>
      <c r="F102" s="171"/>
    </row>
    <row r="103" spans="1:6">
      <c r="A103" s="104"/>
      <c r="B103" s="108" t="s">
        <v>224</v>
      </c>
      <c r="C103" s="106"/>
      <c r="D103" s="106"/>
      <c r="E103" s="106"/>
      <c r="F103" s="115">
        <f>+F102+F101</f>
        <v>6129.62</v>
      </c>
    </row>
    <row r="104" spans="1:6">
      <c r="A104" s="172"/>
      <c r="B104" s="134" t="s">
        <v>226</v>
      </c>
      <c r="C104" s="133"/>
      <c r="D104" s="133"/>
      <c r="E104" s="133"/>
      <c r="F104" s="173">
        <f>+F103*20%</f>
        <v>1225.924</v>
      </c>
    </row>
    <row r="105" spans="1:6">
      <c r="A105" s="170"/>
      <c r="B105" s="132" t="s">
        <v>227</v>
      </c>
      <c r="C105" s="131"/>
      <c r="D105" s="131"/>
      <c r="E105" s="131"/>
      <c r="F105" s="171"/>
    </row>
    <row r="106" spans="1:6">
      <c r="A106" s="104"/>
      <c r="B106" s="324" t="s">
        <v>258</v>
      </c>
      <c r="C106" s="325"/>
      <c r="D106" s="325"/>
      <c r="E106" s="326"/>
      <c r="F106" s="115">
        <f>+SUM(F103:F105)</f>
        <v>7355.5439999999999</v>
      </c>
    </row>
    <row r="107" spans="1:6" ht="15.75">
      <c r="A107" s="174"/>
      <c r="B107" s="331" t="s">
        <v>229</v>
      </c>
      <c r="C107" s="332"/>
      <c r="D107" s="332"/>
      <c r="E107" s="333"/>
      <c r="F107" s="175">
        <f>ROUND(+F106/20,0)</f>
        <v>368</v>
      </c>
    </row>
    <row r="108" spans="1:6" ht="15.75">
      <c r="A108" s="174"/>
      <c r="B108" s="331" t="s">
        <v>230</v>
      </c>
      <c r="C108" s="332"/>
      <c r="D108" s="332"/>
      <c r="E108" s="333"/>
      <c r="F108" s="175">
        <f>ROUND(+F107/10.764,0)</f>
        <v>34</v>
      </c>
    </row>
    <row r="109" spans="1:6" ht="15.75" thickBot="1">
      <c r="A109" s="81"/>
      <c r="F109" s="82"/>
    </row>
    <row r="110" spans="1:6" ht="87.75">
      <c r="A110" s="135">
        <v>6</v>
      </c>
      <c r="B110" s="84" t="s">
        <v>183</v>
      </c>
      <c r="C110" s="136"/>
      <c r="D110" s="136"/>
      <c r="E110" s="136"/>
      <c r="F110" s="137"/>
    </row>
    <row r="111" spans="1:6" ht="28.5">
      <c r="A111" s="138"/>
      <c r="B111" s="105" t="s">
        <v>270</v>
      </c>
      <c r="C111" s="139"/>
      <c r="D111" s="139"/>
      <c r="E111" s="139"/>
      <c r="F111" s="140"/>
    </row>
    <row r="112" spans="1:6">
      <c r="A112" s="138"/>
      <c r="B112" s="141"/>
      <c r="C112" s="139"/>
      <c r="D112" s="139"/>
      <c r="E112" s="139"/>
      <c r="F112" s="140"/>
    </row>
    <row r="113" spans="1:6">
      <c r="A113" s="138"/>
      <c r="B113" s="109" t="s">
        <v>271</v>
      </c>
      <c r="C113" s="139" t="s">
        <v>197</v>
      </c>
      <c r="D113" s="142">
        <v>1</v>
      </c>
      <c r="E113" s="139">
        <v>1345.5</v>
      </c>
      <c r="F113" s="140">
        <f t="shared" ref="F113:F114" si="5">+E113*D113</f>
        <v>1345.5</v>
      </c>
    </row>
    <row r="114" spans="1:6">
      <c r="A114" s="138"/>
      <c r="B114" s="109" t="s">
        <v>250</v>
      </c>
      <c r="C114" s="139" t="s">
        <v>197</v>
      </c>
      <c r="D114" s="142">
        <f>+D113*10%</f>
        <v>0.1</v>
      </c>
      <c r="E114" s="139">
        <f>+E113</f>
        <v>1345.5</v>
      </c>
      <c r="F114" s="140">
        <f t="shared" si="5"/>
        <v>134.55000000000001</v>
      </c>
    </row>
    <row r="115" spans="1:6">
      <c r="A115" s="138"/>
      <c r="B115" s="109" t="s">
        <v>272</v>
      </c>
      <c r="C115" s="106" t="s">
        <v>197</v>
      </c>
      <c r="D115" s="142"/>
      <c r="E115" s="139"/>
      <c r="F115" s="140"/>
    </row>
    <row r="116" spans="1:6">
      <c r="A116" s="138"/>
      <c r="B116" s="141" t="s">
        <v>219</v>
      </c>
      <c r="C116" s="139"/>
      <c r="D116" s="139"/>
      <c r="E116" s="139"/>
      <c r="F116" s="140"/>
    </row>
    <row r="117" spans="1:6">
      <c r="A117" s="138"/>
      <c r="B117" s="109" t="s">
        <v>273</v>
      </c>
      <c r="C117" s="106" t="s">
        <v>254</v>
      </c>
      <c r="D117" s="142">
        <v>1</v>
      </c>
      <c r="E117" s="139">
        <f>60*10.764</f>
        <v>645.83999999999992</v>
      </c>
      <c r="F117" s="140">
        <f>+E117*D117</f>
        <v>645.83999999999992</v>
      </c>
    </row>
    <row r="118" spans="1:6">
      <c r="A118" s="138"/>
      <c r="B118" s="143" t="s">
        <v>222</v>
      </c>
      <c r="C118" s="139" t="s">
        <v>223</v>
      </c>
      <c r="D118" s="139"/>
      <c r="E118" s="139"/>
      <c r="F118" s="140"/>
    </row>
    <row r="119" spans="1:6">
      <c r="A119" s="138"/>
      <c r="B119" s="109" t="s">
        <v>292</v>
      </c>
      <c r="C119" s="106" t="s">
        <v>254</v>
      </c>
      <c r="D119" s="142">
        <v>1</v>
      </c>
      <c r="E119" s="139">
        <v>1295</v>
      </c>
      <c r="F119" s="140">
        <f>+E119*D119</f>
        <v>1295</v>
      </c>
    </row>
    <row r="120" spans="1:6">
      <c r="A120" s="138"/>
      <c r="B120" s="143"/>
      <c r="C120" s="139"/>
      <c r="D120" s="139"/>
      <c r="E120" s="139"/>
      <c r="F120" s="140"/>
    </row>
    <row r="121" spans="1:6">
      <c r="A121" s="144"/>
      <c r="B121" s="145" t="s">
        <v>224</v>
      </c>
      <c r="C121" s="146"/>
      <c r="D121" s="146"/>
      <c r="E121" s="146"/>
      <c r="F121" s="147">
        <f>+SUM(F112:F120)</f>
        <v>3420.89</v>
      </c>
    </row>
    <row r="122" spans="1:6">
      <c r="A122" s="138"/>
      <c r="B122" s="143" t="s">
        <v>225</v>
      </c>
      <c r="C122" s="139"/>
      <c r="D122" s="139"/>
      <c r="E122" s="139"/>
      <c r="F122" s="140"/>
    </row>
    <row r="123" spans="1:6">
      <c r="A123" s="138"/>
      <c r="B123" s="141" t="s">
        <v>224</v>
      </c>
      <c r="C123" s="139"/>
      <c r="D123" s="139"/>
      <c r="E123" s="139"/>
      <c r="F123" s="148">
        <f>+F122+F121</f>
        <v>3420.89</v>
      </c>
    </row>
    <row r="124" spans="1:6">
      <c r="A124" s="138"/>
      <c r="B124" s="143" t="s">
        <v>226</v>
      </c>
      <c r="C124" s="149">
        <v>0.2</v>
      </c>
      <c r="D124" s="139"/>
      <c r="E124" s="139"/>
      <c r="F124" s="140">
        <f>+C124*F123</f>
        <v>684.178</v>
      </c>
    </row>
    <row r="125" spans="1:6">
      <c r="A125" s="138"/>
      <c r="B125" s="143" t="s">
        <v>227</v>
      </c>
      <c r="C125" s="139"/>
      <c r="D125" s="139"/>
      <c r="E125" s="139"/>
      <c r="F125" s="140"/>
    </row>
    <row r="126" spans="1:6">
      <c r="A126" s="138"/>
      <c r="B126" s="334" t="s">
        <v>274</v>
      </c>
      <c r="C126" s="335"/>
      <c r="D126" s="335"/>
      <c r="E126" s="335"/>
      <c r="F126" s="148">
        <f>+SUM(F123:F125)</f>
        <v>4105.0680000000002</v>
      </c>
    </row>
    <row r="127" spans="1:6" ht="15.75">
      <c r="A127" s="150"/>
      <c r="B127" s="336" t="s">
        <v>275</v>
      </c>
      <c r="C127" s="337"/>
      <c r="D127" s="337"/>
      <c r="E127" s="337"/>
      <c r="F127" s="151">
        <f>ROUND(+F126/10,0)</f>
        <v>411</v>
      </c>
    </row>
    <row r="128" spans="1:6" ht="15.75" thickBot="1">
      <c r="A128" s="152"/>
      <c r="B128" s="153"/>
      <c r="C128" s="153"/>
      <c r="D128" s="153"/>
      <c r="E128" s="153"/>
      <c r="F128" s="154"/>
    </row>
    <row r="129" spans="1:6" ht="15.75" thickBot="1">
      <c r="A129" s="81"/>
      <c r="F129" s="82"/>
    </row>
    <row r="130" spans="1:6" ht="28.5">
      <c r="A130" s="101">
        <v>7</v>
      </c>
      <c r="B130" s="84" t="s">
        <v>185</v>
      </c>
      <c r="C130" s="102"/>
      <c r="D130" s="102"/>
      <c r="E130" s="102"/>
      <c r="F130" s="103"/>
    </row>
    <row r="131" spans="1:6" ht="28.5">
      <c r="A131" s="104"/>
      <c r="B131" s="105" t="s">
        <v>249</v>
      </c>
      <c r="C131" s="106"/>
      <c r="D131" s="106"/>
      <c r="E131" s="106"/>
      <c r="F131" s="107"/>
    </row>
    <row r="132" spans="1:6">
      <c r="A132" s="104"/>
      <c r="B132" s="108" t="s">
        <v>214</v>
      </c>
      <c r="C132" s="106"/>
      <c r="D132" s="106"/>
      <c r="E132" s="106"/>
      <c r="F132" s="107"/>
    </row>
    <row r="133" spans="1:6" ht="28.5">
      <c r="A133" s="104"/>
      <c r="B133" s="109" t="s">
        <v>314</v>
      </c>
      <c r="C133" s="106" t="s">
        <v>197</v>
      </c>
      <c r="D133" s="110">
        <v>5</v>
      </c>
      <c r="E133" s="106">
        <v>110</v>
      </c>
      <c r="F133" s="107">
        <f t="shared" ref="F133" si="6">+E133*D133</f>
        <v>550</v>
      </c>
    </row>
    <row r="134" spans="1:6">
      <c r="A134" s="104"/>
      <c r="B134" s="109" t="s">
        <v>278</v>
      </c>
      <c r="C134" s="106" t="s">
        <v>218</v>
      </c>
      <c r="D134" s="110">
        <v>1</v>
      </c>
      <c r="E134" s="106">
        <v>300</v>
      </c>
      <c r="F134" s="107"/>
    </row>
    <row r="135" spans="1:6">
      <c r="A135" s="104"/>
      <c r="B135" s="108" t="s">
        <v>219</v>
      </c>
      <c r="C135" s="106"/>
      <c r="D135" s="106"/>
      <c r="E135" s="106"/>
      <c r="F135" s="107"/>
    </row>
    <row r="136" spans="1:6">
      <c r="A136" s="104"/>
      <c r="B136" s="109" t="s">
        <v>220</v>
      </c>
      <c r="C136" s="106" t="s">
        <v>221</v>
      </c>
      <c r="D136" s="110">
        <v>1</v>
      </c>
      <c r="E136" s="106">
        <f>80*10.764</f>
        <v>861.11999999999989</v>
      </c>
      <c r="F136" s="107">
        <f>+E136*D136</f>
        <v>861.11999999999989</v>
      </c>
    </row>
    <row r="137" spans="1:6">
      <c r="A137" s="104"/>
      <c r="B137" s="109" t="s">
        <v>222</v>
      </c>
      <c r="C137" s="106" t="s">
        <v>223</v>
      </c>
      <c r="D137" s="106"/>
      <c r="E137" s="106"/>
      <c r="F137" s="107"/>
    </row>
    <row r="138" spans="1:6">
      <c r="A138" s="111"/>
      <c r="B138" s="112" t="s">
        <v>224</v>
      </c>
      <c r="C138" s="113"/>
      <c r="D138" s="113"/>
      <c r="E138" s="113"/>
      <c r="F138" s="114">
        <f>+SUM(F132:F137)</f>
        <v>1411.12</v>
      </c>
    </row>
    <row r="139" spans="1:6">
      <c r="A139" s="104"/>
      <c r="B139" s="109" t="s">
        <v>225</v>
      </c>
      <c r="C139" s="106"/>
      <c r="D139" s="106"/>
      <c r="E139" s="106"/>
      <c r="F139" s="107"/>
    </row>
    <row r="140" spans="1:6">
      <c r="A140" s="104"/>
      <c r="B140" s="108" t="s">
        <v>224</v>
      </c>
      <c r="C140" s="106"/>
      <c r="D140" s="106"/>
      <c r="E140" s="106"/>
      <c r="F140" s="115">
        <f>+F139+F138</f>
        <v>1411.12</v>
      </c>
    </row>
    <row r="141" spans="1:6">
      <c r="A141" s="104"/>
      <c r="B141" s="109" t="s">
        <v>257</v>
      </c>
      <c r="C141" s="116">
        <v>0.2</v>
      </c>
      <c r="D141" s="106"/>
      <c r="E141" s="106"/>
      <c r="F141" s="107">
        <f>+C141*F140</f>
        <v>282.22399999999999</v>
      </c>
    </row>
    <row r="142" spans="1:6">
      <c r="A142" s="104"/>
      <c r="B142" s="109" t="s">
        <v>227</v>
      </c>
      <c r="C142" s="106"/>
      <c r="D142" s="106"/>
      <c r="E142" s="106"/>
      <c r="F142" s="107"/>
    </row>
    <row r="143" spans="1:6">
      <c r="A143" s="104"/>
      <c r="B143" s="334" t="s">
        <v>274</v>
      </c>
      <c r="C143" s="334"/>
      <c r="D143" s="334"/>
      <c r="E143" s="334"/>
      <c r="F143" s="115">
        <f>+SUM(F140:F142)</f>
        <v>1693.3439999999998</v>
      </c>
    </row>
    <row r="144" spans="1:6" ht="16.5" thickBot="1">
      <c r="A144" s="119"/>
      <c r="B144" s="330" t="s">
        <v>229</v>
      </c>
      <c r="C144" s="330"/>
      <c r="D144" s="330"/>
      <c r="E144" s="330"/>
      <c r="F144" s="120">
        <f>ROUND(+F143/10,0)</f>
        <v>169</v>
      </c>
    </row>
  </sheetData>
  <mergeCells count="20">
    <mergeCell ref="B64:E64"/>
    <mergeCell ref="B85:E85"/>
    <mergeCell ref="B86:E86"/>
    <mergeCell ref="B87:E87"/>
    <mergeCell ref="B106:E106"/>
    <mergeCell ref="A1:F1"/>
    <mergeCell ref="B144:E144"/>
    <mergeCell ref="B108:E108"/>
    <mergeCell ref="B126:E126"/>
    <mergeCell ref="B127:E127"/>
    <mergeCell ref="B7:E7"/>
    <mergeCell ref="B8:E8"/>
    <mergeCell ref="B143:E143"/>
    <mergeCell ref="B107:E107"/>
    <mergeCell ref="B26:E26"/>
    <mergeCell ref="B27:E27"/>
    <mergeCell ref="B28:E28"/>
    <mergeCell ref="B48:E48"/>
    <mergeCell ref="B49:E49"/>
    <mergeCell ref="B63:E63"/>
  </mergeCells>
  <pageMargins left="0.7" right="0.7" top="0.75" bottom="0.75" header="0.3" footer="0.3"/>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NFA-SO</vt:lpstr>
      <vt:lpstr>Variation Statement </vt:lpstr>
      <vt:lpstr>MB </vt:lpstr>
      <vt:lpstr>Rate analysis</vt:lpstr>
      <vt:lpstr>'NFA-SO'!Print_Area</vt:lpstr>
      <vt:lpstr>'Variation Statement '!Print_Area</vt:lpstr>
      <vt:lpstr>'NFA-SO'!Print_Titles</vt:lpstr>
    </vt:vector>
  </TitlesOfParts>
  <Company>pmc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2128163</dc:creator>
  <cp:lastModifiedBy>Trupti Dalvi</cp:lastModifiedBy>
  <cp:lastPrinted>2022-06-25T08:10:44Z</cp:lastPrinted>
  <dcterms:created xsi:type="dcterms:W3CDTF">2009-11-13T12:11:15Z</dcterms:created>
  <dcterms:modified xsi:type="dcterms:W3CDTF">2024-02-02T12:39:02Z</dcterms:modified>
</cp:coreProperties>
</file>