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travelfoodservices-my.sharepoint.com/personal/anil_patial_travelfoodservices_com/Documents/Desktop/UNA PROJECT/DOMINO'S/"/>
    </mc:Choice>
  </mc:AlternateContent>
  <bookViews>
    <workbookView xWindow="0" yWindow="0" windowWidth="20490" windowHeight="7500"/>
  </bookViews>
  <sheets>
    <sheet name="Civil &amp; Interior" sheetId="1" r:id="rId1"/>
    <sheet name="HVAC" sheetId="9" r:id="rId2"/>
    <sheet name="PLUMBING" sheetId="8" r:id="rId3"/>
    <sheet name="Fire Fighting" sheetId="2" r:id="rId4"/>
    <sheet name="Material Specifications" sheetId="3" r:id="rId5"/>
    <sheet name="Fire Make" sheetId="4" r:id="rId6"/>
    <sheet name="Electrical ,CCTV &amp; PA Make" sheetId="5" r:id="rId7"/>
    <sheet name="ELECTRICAL" sheetId="10" r:id="rId8"/>
    <sheet name="Toilet Specs" sheetId="7" r:id="rId9"/>
  </sheets>
  <definedNames>
    <definedName name="_xlnm._FilterDatabase" localSheetId="0" hidden="1">'Civil &amp; Interior'!$C$12:$I$218</definedName>
    <definedName name="_xlnm.Print_Area" localSheetId="0">'Civil &amp; Interior'!$A$1:$I$219</definedName>
    <definedName name="_xlnm.Print_Area" localSheetId="8">'Toilet Specs'!$A$1:$E$11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39" i="10" l="1"/>
  <c r="I238" i="10"/>
  <c r="I237" i="10"/>
  <c r="I236" i="10"/>
  <c r="I235" i="10"/>
  <c r="I234" i="10"/>
  <c r="I233" i="10"/>
  <c r="I232" i="10"/>
  <c r="I231" i="10"/>
  <c r="I230" i="10"/>
  <c r="I240" i="10" s="1"/>
  <c r="I229" i="10"/>
  <c r="I225" i="10"/>
  <c r="I224" i="10"/>
  <c r="I223" i="10"/>
  <c r="I222" i="10"/>
  <c r="I220" i="10"/>
  <c r="I219" i="10"/>
  <c r="I218" i="10"/>
  <c r="I217" i="10"/>
  <c r="I216" i="10"/>
  <c r="I215" i="10"/>
  <c r="I214" i="10"/>
  <c r="I226" i="10" s="1"/>
  <c r="I211" i="10"/>
  <c r="I210" i="10"/>
  <c r="I212" i="10" s="1"/>
  <c r="I208" i="10"/>
  <c r="I207" i="10"/>
  <c r="I204" i="10"/>
  <c r="I203" i="10"/>
  <c r="I202" i="10"/>
  <c r="I201" i="10"/>
  <c r="I199" i="10"/>
  <c r="I198" i="10"/>
  <c r="I197" i="10"/>
  <c r="I196" i="10"/>
  <c r="I195" i="10"/>
  <c r="I194" i="10"/>
  <c r="I193" i="10"/>
  <c r="I192" i="10"/>
  <c r="I205" i="10" s="1"/>
  <c r="G192" i="10"/>
  <c r="I189" i="10"/>
  <c r="I188" i="10"/>
  <c r="I187" i="10"/>
  <c r="I186" i="10"/>
  <c r="I185" i="10"/>
  <c r="I184" i="10"/>
  <c r="I183" i="10"/>
  <c r="I182" i="10"/>
  <c r="I190" i="10" s="1"/>
  <c r="I181" i="10"/>
  <c r="I180" i="10"/>
  <c r="I179" i="10"/>
  <c r="I178" i="10"/>
  <c r="I175" i="10"/>
  <c r="I174" i="10"/>
  <c r="I172" i="10"/>
  <c r="I171" i="10"/>
  <c r="I170" i="10"/>
  <c r="I167" i="10"/>
  <c r="G166" i="10"/>
  <c r="I166" i="10" s="1"/>
  <c r="I165" i="10"/>
  <c r="I164" i="10"/>
  <c r="I163" i="10"/>
  <c r="I162" i="10"/>
  <c r="G161" i="10"/>
  <c r="I161" i="10" s="1"/>
  <c r="I160" i="10"/>
  <c r="I159" i="10"/>
  <c r="I158" i="10"/>
  <c r="I157" i="10"/>
  <c r="I156" i="10"/>
  <c r="I155" i="10"/>
  <c r="I151" i="10"/>
  <c r="I150" i="10"/>
  <c r="G149" i="10"/>
  <c r="I149" i="10" s="1"/>
  <c r="G148" i="10"/>
  <c r="I148" i="10" s="1"/>
  <c r="I147" i="10"/>
  <c r="I146" i="10"/>
  <c r="I145" i="10"/>
  <c r="I144" i="10"/>
  <c r="I143" i="10"/>
  <c r="I142" i="10"/>
  <c r="I140" i="10"/>
  <c r="I139" i="10"/>
  <c r="I138" i="10"/>
  <c r="G137" i="10"/>
  <c r="I137" i="10" s="1"/>
  <c r="G136" i="10"/>
  <c r="I136" i="10" s="1"/>
  <c r="I134" i="10"/>
  <c r="I133" i="10"/>
  <c r="I131" i="10"/>
  <c r="I130" i="10"/>
  <c r="I129" i="10"/>
  <c r="I128" i="10"/>
  <c r="G125" i="10"/>
  <c r="I125" i="10" s="1"/>
  <c r="I124" i="10"/>
  <c r="I123" i="10"/>
  <c r="G123" i="10"/>
  <c r="I122" i="10"/>
  <c r="G122" i="10"/>
  <c r="I120" i="10"/>
  <c r="G119" i="10"/>
  <c r="I119" i="10" s="1"/>
  <c r="G118" i="10"/>
  <c r="I118" i="10" s="1"/>
  <c r="G117" i="10"/>
  <c r="I117" i="10" s="1"/>
  <c r="G116" i="10"/>
  <c r="I116" i="10" s="1"/>
  <c r="I113" i="10"/>
  <c r="I112" i="10"/>
  <c r="I111" i="10"/>
  <c r="I110" i="10"/>
  <c r="I109" i="10"/>
  <c r="G107" i="10"/>
  <c r="I107" i="10" s="1"/>
  <c r="I106" i="10"/>
  <c r="G105" i="10"/>
  <c r="I105" i="10" s="1"/>
  <c r="G104" i="10"/>
  <c r="I104" i="10" s="1"/>
  <c r="I103" i="10"/>
  <c r="G103" i="10"/>
  <c r="G102" i="10"/>
  <c r="I102" i="10" s="1"/>
  <c r="G99" i="10"/>
  <c r="I99" i="10" s="1"/>
  <c r="I98" i="10"/>
  <c r="I97" i="10"/>
  <c r="I96" i="10"/>
  <c r="I95" i="10"/>
  <c r="I94" i="10"/>
  <c r="I93" i="10"/>
  <c r="I92" i="10"/>
  <c r="I91" i="10"/>
  <c r="I90" i="10"/>
  <c r="I89" i="10"/>
  <c r="I88" i="10"/>
  <c r="I87" i="10"/>
  <c r="I86" i="10"/>
  <c r="I85" i="10"/>
  <c r="G84" i="10"/>
  <c r="I84" i="10" s="1"/>
  <c r="G83" i="10"/>
  <c r="I83" i="10" s="1"/>
  <c r="I82" i="10"/>
  <c r="I81" i="10"/>
  <c r="G80" i="10"/>
  <c r="I80" i="10" s="1"/>
  <c r="I79" i="10"/>
  <c r="I70" i="10"/>
  <c r="I63" i="10"/>
  <c r="I77" i="10" s="1"/>
  <c r="I56" i="10"/>
  <c r="I54" i="10"/>
  <c r="I44" i="10"/>
  <c r="I34" i="10"/>
  <c r="I26" i="10"/>
  <c r="I17" i="10"/>
  <c r="I10" i="10"/>
  <c r="I24" i="10" s="1"/>
  <c r="I3" i="10"/>
  <c r="I35" i="9"/>
  <c r="I34" i="9"/>
  <c r="I33" i="9"/>
  <c r="I32" i="9"/>
  <c r="I31" i="9"/>
  <c r="I30" i="9"/>
  <c r="I29" i="9"/>
  <c r="I28" i="9"/>
  <c r="I27" i="9"/>
  <c r="I24" i="9"/>
  <c r="I23" i="9"/>
  <c r="I22" i="9"/>
  <c r="I21" i="9"/>
  <c r="I20" i="9"/>
  <c r="I18" i="9"/>
  <c r="I17" i="9"/>
  <c r="I16" i="9"/>
  <c r="I14" i="9"/>
  <c r="I13" i="9"/>
  <c r="I12" i="9"/>
  <c r="I9" i="9"/>
  <c r="I8" i="9"/>
  <c r="I7" i="9"/>
  <c r="I5" i="9"/>
  <c r="I4" i="9"/>
  <c r="I67" i="8"/>
  <c r="I66" i="8"/>
  <c r="I65" i="8"/>
  <c r="I64" i="8"/>
  <c r="I63" i="8"/>
  <c r="I62" i="8"/>
  <c r="I61" i="8"/>
  <c r="I60" i="8"/>
  <c r="I59" i="8"/>
  <c r="I58" i="8"/>
  <c r="I57" i="8"/>
  <c r="I56" i="8"/>
  <c r="I55" i="8"/>
  <c r="I54" i="8"/>
  <c r="I53" i="8"/>
  <c r="I52" i="8"/>
  <c r="I51" i="8"/>
  <c r="I68" i="8" s="1"/>
  <c r="G47" i="8"/>
  <c r="I47" i="8" s="1"/>
  <c r="I46" i="8"/>
  <c r="I43" i="8"/>
  <c r="G42" i="8"/>
  <c r="I42" i="8" s="1"/>
  <c r="I41" i="8"/>
  <c r="G40" i="8"/>
  <c r="I40" i="8" s="1"/>
  <c r="G39" i="8"/>
  <c r="I39" i="8" s="1"/>
  <c r="I38" i="8"/>
  <c r="G37" i="8"/>
  <c r="I37" i="8" s="1"/>
  <c r="G36" i="8"/>
  <c r="I36" i="8" s="1"/>
  <c r="I35" i="8"/>
  <c r="I34" i="8"/>
  <c r="G33" i="8"/>
  <c r="I33" i="8" s="1"/>
  <c r="I32" i="8"/>
  <c r="I28" i="8"/>
  <c r="I27" i="8"/>
  <c r="I26" i="8"/>
  <c r="I24" i="8"/>
  <c r="I23" i="8"/>
  <c r="I22" i="8"/>
  <c r="G21" i="8"/>
  <c r="I21" i="8" s="1"/>
  <c r="G20" i="8"/>
  <c r="I20" i="8" s="1"/>
  <c r="G19" i="8"/>
  <c r="I19" i="8" s="1"/>
  <c r="I17" i="8"/>
  <c r="I16" i="8"/>
  <c r="I14" i="8"/>
  <c r="I13" i="8"/>
  <c r="I12" i="8"/>
  <c r="I11" i="8"/>
  <c r="I10" i="8"/>
  <c r="G8" i="8"/>
  <c r="I8" i="8" s="1"/>
  <c r="G7" i="8"/>
  <c r="I7" i="8" s="1"/>
  <c r="G6" i="8"/>
  <c r="I6" i="8" s="1"/>
  <c r="G5" i="8"/>
  <c r="I5" i="8" s="1"/>
  <c r="I4" i="8"/>
  <c r="I152" i="10" l="1"/>
  <c r="I176" i="10"/>
  <c r="I48" i="8"/>
  <c r="I44" i="8"/>
  <c r="I29" i="8"/>
  <c r="G141" i="1"/>
  <c r="G138" i="1"/>
  <c r="G83" i="1"/>
  <c r="G79" i="1"/>
  <c r="G75" i="1" l="1"/>
  <c r="G167" i="1" l="1"/>
  <c r="G41" i="1"/>
  <c r="G31" i="1"/>
  <c r="G28" i="1"/>
  <c r="G24" i="1"/>
  <c r="G33" i="1" l="1"/>
  <c r="G55" i="1" l="1"/>
  <c r="G151" i="1" l="1"/>
  <c r="G136" i="1"/>
  <c r="G80" i="1" l="1"/>
  <c r="G150" i="1" l="1"/>
  <c r="G146" i="1"/>
  <c r="G144" i="1"/>
  <c r="G118" i="1"/>
  <c r="G117" i="1"/>
  <c r="G116" i="1"/>
  <c r="G74" i="1"/>
  <c r="G49" i="1" l="1"/>
  <c r="G40" i="1" l="1"/>
  <c r="G26" i="1"/>
  <c r="G17" i="1"/>
  <c r="G16" i="1"/>
  <c r="G43" i="1" l="1"/>
  <c r="I159" i="1"/>
  <c r="I24" i="1" l="1"/>
  <c r="K74" i="2" l="1"/>
  <c r="K73" i="2"/>
  <c r="K72" i="2"/>
  <c r="K71" i="2"/>
  <c r="K70" i="2"/>
  <c r="K68" i="2"/>
  <c r="K66" i="2"/>
  <c r="K65" i="2"/>
  <c r="K62" i="2"/>
  <c r="K60" i="2"/>
  <c r="K58" i="2"/>
  <c r="K56" i="2"/>
  <c r="K55" i="2"/>
  <c r="K53" i="2"/>
  <c r="K46" i="2"/>
  <c r="K44" i="2"/>
  <c r="K42" i="2"/>
  <c r="K40" i="2"/>
  <c r="K37" i="2"/>
  <c r="K34" i="2"/>
  <c r="K33" i="2"/>
  <c r="K32" i="2"/>
  <c r="K28" i="2"/>
  <c r="K27" i="2"/>
  <c r="K26" i="2"/>
  <c r="K23" i="2"/>
  <c r="K22" i="2"/>
  <c r="K21" i="2"/>
  <c r="K20" i="2"/>
  <c r="K19" i="2"/>
  <c r="K18" i="2"/>
  <c r="K17" i="2"/>
  <c r="K16" i="2"/>
  <c r="K6" i="2"/>
  <c r="K12" i="2" s="1"/>
  <c r="K50" i="2" l="1"/>
  <c r="K75" i="2"/>
  <c r="I207" i="1"/>
  <c r="I208" i="1"/>
  <c r="I206" i="1"/>
  <c r="I205" i="1"/>
  <c r="I216" i="1"/>
  <c r="I215" i="1"/>
  <c r="I214" i="1"/>
  <c r="I213" i="1"/>
  <c r="I212" i="1"/>
  <c r="I211" i="1"/>
  <c r="I210" i="1"/>
  <c r="I209" i="1"/>
  <c r="I204" i="1"/>
  <c r="I203" i="1"/>
  <c r="I202" i="1"/>
  <c r="I201" i="1"/>
  <c r="I200" i="1"/>
  <c r="I199" i="1"/>
  <c r="I198" i="1"/>
  <c r="I197" i="1"/>
  <c r="I196" i="1"/>
  <c r="I195" i="1"/>
  <c r="I194" i="1"/>
  <c r="I193" i="1"/>
  <c r="I192" i="1"/>
  <c r="I191" i="1"/>
  <c r="I190" i="1"/>
  <c r="I189" i="1"/>
  <c r="I188" i="1"/>
  <c r="I187" i="1"/>
  <c r="I186" i="1"/>
  <c r="I185" i="1"/>
  <c r="I184" i="1"/>
  <c r="K76" i="2" l="1"/>
  <c r="I218" i="1"/>
  <c r="I181" i="1" l="1"/>
  <c r="I180" i="1"/>
  <c r="I179" i="1"/>
  <c r="I178" i="1"/>
  <c r="I177" i="1"/>
  <c r="I176" i="1"/>
  <c r="I175" i="1"/>
  <c r="I174" i="1"/>
  <c r="I173" i="1"/>
  <c r="I172" i="1"/>
  <c r="I171" i="1"/>
  <c r="I170" i="1"/>
  <c r="I169" i="1"/>
  <c r="I168" i="1"/>
  <c r="I167" i="1"/>
  <c r="I182" i="1" l="1"/>
  <c r="I158" i="1"/>
  <c r="I156" i="1"/>
  <c r="I161" i="1" l="1"/>
  <c r="I152" i="1" l="1"/>
  <c r="I149" i="1"/>
  <c r="I140" i="1"/>
  <c r="I138" i="1"/>
  <c r="I136" i="1"/>
  <c r="I139" i="1"/>
  <c r="I137" i="1"/>
  <c r="I135" i="1"/>
  <c r="I134" i="1"/>
  <c r="I133" i="1"/>
  <c r="I127" i="1"/>
  <c r="I118" i="1" l="1"/>
  <c r="I132" i="1" l="1"/>
  <c r="I117" i="1" l="1"/>
  <c r="I112" i="1"/>
  <c r="I110" i="1"/>
  <c r="I105" i="1" l="1"/>
  <c r="I106" i="1" l="1"/>
  <c r="I93" i="1" l="1"/>
  <c r="I92" i="1"/>
  <c r="I89" i="1"/>
  <c r="I88" i="1"/>
  <c r="I87" i="1"/>
  <c r="I96" i="1" l="1"/>
  <c r="I90" i="1"/>
  <c r="I82" i="1"/>
  <c r="I55" i="1"/>
  <c r="I58" i="1"/>
  <c r="I57" i="1"/>
  <c r="I56" i="1"/>
  <c r="I54" i="1"/>
  <c r="I53" i="1"/>
  <c r="I50" i="1"/>
  <c r="I49" i="1"/>
  <c r="I48" i="1"/>
  <c r="I41" i="1"/>
  <c r="I40" i="1"/>
  <c r="I33" i="1"/>
  <c r="I28" i="1"/>
  <c r="I27" i="1"/>
  <c r="I26" i="1"/>
  <c r="I25" i="1"/>
  <c r="I22" i="1"/>
  <c r="I21" i="1"/>
  <c r="I20" i="1"/>
  <c r="I19" i="1"/>
  <c r="I17" i="1"/>
  <c r="I16" i="1"/>
  <c r="I47" i="1"/>
  <c r="I46" i="1"/>
  <c r="I51" i="1" l="1"/>
  <c r="I59" i="1"/>
  <c r="I18" i="1" l="1"/>
  <c r="I29" i="1" s="1"/>
  <c r="A86" i="5" l="1"/>
  <c r="A87" i="5" s="1"/>
  <c r="A88" i="5" s="1"/>
  <c r="A89" i="5" s="1"/>
  <c r="A90" i="5" s="1"/>
  <c r="A91" i="5" s="1"/>
  <c r="A92" i="5" s="1"/>
  <c r="A93" i="5" s="1"/>
  <c r="A94" i="5" s="1"/>
  <c r="A95" i="5" s="1"/>
  <c r="A96" i="5" s="1"/>
  <c r="I101" i="1" l="1"/>
  <c r="I100" i="1"/>
  <c r="I113" i="1" l="1"/>
  <c r="I146" i="1" l="1"/>
  <c r="I102" i="1"/>
  <c r="I160" i="1"/>
  <c r="I162" i="1"/>
  <c r="I131" i="1"/>
  <c r="I116" i="1"/>
  <c r="I115" i="1"/>
  <c r="I109" i="1"/>
  <c r="I111" i="1"/>
  <c r="I126" i="1"/>
  <c r="I114" i="1"/>
  <c r="I108" i="1" l="1"/>
  <c r="I103" i="1"/>
  <c r="I98" i="1"/>
  <c r="I163" i="1"/>
  <c r="I150" i="1"/>
  <c r="I151" i="1"/>
  <c r="I141" i="1"/>
  <c r="I142" i="1" s="1"/>
  <c r="I31" i="1"/>
  <c r="I34" i="1" s="1"/>
  <c r="I144" i="1"/>
  <c r="I145" i="1"/>
  <c r="I157" i="1" l="1"/>
  <c r="I164" i="1" s="1"/>
  <c r="I37" i="1"/>
  <c r="I153" i="1"/>
  <c r="I38" i="1" l="1"/>
  <c r="I61" i="1" l="1"/>
  <c r="I62" i="1" l="1"/>
  <c r="I43" i="1"/>
  <c r="I44" i="1" s="1"/>
  <c r="I107" i="1"/>
  <c r="I64" i="1" l="1"/>
  <c r="I65" i="1"/>
  <c r="I66" i="1"/>
  <c r="I67" i="1" l="1"/>
  <c r="I68" i="1" l="1"/>
  <c r="I69" i="1" l="1"/>
  <c r="I70" i="1" l="1"/>
  <c r="I71" i="1" l="1"/>
  <c r="I72" i="1"/>
  <c r="I73" i="1"/>
  <c r="I74" i="1" l="1"/>
  <c r="I78" i="1"/>
  <c r="I75" i="1" l="1"/>
  <c r="I76" i="1" l="1"/>
  <c r="I77" i="1" l="1"/>
  <c r="I119" i="1" l="1"/>
  <c r="I123" i="1" l="1"/>
  <c r="I79" i="1"/>
  <c r="I124" i="1" l="1"/>
  <c r="I120" i="1"/>
  <c r="I83" i="1"/>
  <c r="I121" i="1" l="1"/>
  <c r="I125" i="1"/>
  <c r="I80" i="1"/>
  <c r="I122" i="1" l="1"/>
  <c r="I129" i="1" s="1"/>
  <c r="I81" i="1"/>
  <c r="I63" i="1" l="1"/>
  <c r="I84" i="1" s="1"/>
  <c r="I219" i="1" s="1"/>
</calcChain>
</file>

<file path=xl/sharedStrings.xml><?xml version="1.0" encoding="utf-8"?>
<sst xmlns="http://schemas.openxmlformats.org/spreadsheetml/2006/main" count="2223" uniqueCount="1292">
  <si>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</si>
  <si>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</si>
  <si>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</si>
  <si>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</si>
  <si>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</si>
  <si>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</si>
  <si>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8. All Items Rates are inclusive of material lead &amp; lift charges.</t>
  </si>
  <si>
    <t>Name of Item</t>
  </si>
  <si>
    <t>Description of Item</t>
  </si>
  <si>
    <t>Quantity</t>
  </si>
  <si>
    <t>Unit</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</si>
  <si>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</si>
  <si>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</si>
  <si>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</si>
  <si>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</si>
  <si>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</si>
  <si>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</si>
  <si>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</si>
  <si>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</si>
  <si>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</si>
  <si>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</si>
  <si>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a.2</t>
  </si>
  <si>
    <t>Removal PCC of thickness upto 5 inches</t>
  </si>
  <si>
    <t>a.3</t>
  </si>
  <si>
    <t>Removal PCC of thickness between 6 inches to 12 inches</t>
  </si>
  <si>
    <t>a.4</t>
  </si>
  <si>
    <t>False Ceiling removing inclusive wire &amp; Light</t>
  </si>
  <si>
    <t>a.5</t>
  </si>
  <si>
    <t>Façade (Including Glass ,Signgage ,Window ,Frames and ACP boxing etc)</t>
  </si>
  <si>
    <t>a.6</t>
  </si>
  <si>
    <t>Existing Rolling shutter removing</t>
  </si>
  <si>
    <t>a.7</t>
  </si>
  <si>
    <t>Existing Cable Trays ,Duct Removing from the site and carting away from the site</t>
  </si>
  <si>
    <t>b</t>
  </si>
  <si>
    <t>Making Core Cut</t>
  </si>
  <si>
    <t>Making Core cut with Diamond cutter &amp; clearing the debris and carting away the same from site.</t>
  </si>
  <si>
    <t>b.1</t>
  </si>
  <si>
    <t>Making core cutting of 75 dia</t>
  </si>
  <si>
    <t>Making core cutting of 150 dia</t>
  </si>
  <si>
    <t>Nos.</t>
  </si>
  <si>
    <t>b.2</t>
  </si>
  <si>
    <t>Making core cutting of 100 dia</t>
  </si>
  <si>
    <t>Making core cutting of 200 dia</t>
  </si>
  <si>
    <t>b.3</t>
  </si>
  <si>
    <t>b.4</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</si>
  <si>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</si>
  <si>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</si>
  <si>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</si>
  <si>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</si>
  <si>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</si>
  <si>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</si>
  <si>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</si>
  <si>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</si>
  <si>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</si>
  <si>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RCC with reinforcement</t>
  </si>
  <si>
    <t xml:space="preserve">Provinding &amp; Laying in position Reinforced cement concrete of specified grade (M15) including the cost centering, shuttering , steel bending with binding wire (18 G annealed Steel wire) ,cutting  &amp; curing.Approved make cement is PPC (ACC, Ultra tech , Birla) </t>
  </si>
  <si>
    <t>1:2:4 (1 cement : 2 coarse sand :6 graded stone aggregate 20mm nominal size)- M15. In Shelves , counters, lintels, beams, waist slab etc.</t>
  </si>
  <si>
    <t>A.3.0</t>
  </si>
  <si>
    <t>Brick Wall and Plaster</t>
  </si>
  <si>
    <t>4" thick AAC (Autoclaved Aerated Concrete) Block</t>
  </si>
  <si>
    <t>Providing and laying autoclaved aerated cement blocks masonry with 100 mm thick AAC blocks in super structure above plinth level in cement mortar 1:4 (1 cement : 4 coarse sand ). The rate includes providing and placing in position 2 Nos 8 mm dia M.S. bars at every third course of masonry work.</t>
  </si>
  <si>
    <t>Sq.Ft</t>
  </si>
  <si>
    <t>6" thick AAC (Autoclaved Aerated Concrete) Block</t>
  </si>
  <si>
    <t>Providing and laying autoclaved aerated cement blocks masonry with 150 mm thick AAC blocks in super structure above plinth level in cement mortar 1:4 (1 cement : 4 coarse sand ). The rate includes providing and placing in position 2 Nos 8 mm dia M.S. bars at every third course of masonry work.</t>
  </si>
  <si>
    <t>d</t>
  </si>
  <si>
    <t>115mm thick Brick Masonry</t>
  </si>
  <si>
    <t>e</t>
  </si>
  <si>
    <t>230 mm thick Brick Masonry</t>
  </si>
  <si>
    <t>Providing and laying 9" brick masonry work with well burnt 1st class table moulded, good quality approved bricks in 1:6 Cement Mortar (1 Cement : 6 Coarse Sand by volume) in true line, level and plumb for wall foundations, trenches, pedestals, columns, compound walls, steps, pillars etc., complete with necessary scaffolding, raking of joints, curing etc., complete as directed and specified upto plinth level. Rate to include soaking of bricks adequately before construction, complete as directed and specified.</t>
  </si>
  <si>
    <t>Sub Total of A.3.0</t>
  </si>
  <si>
    <t>A.4.0</t>
  </si>
  <si>
    <t>Brickbat Coba and Water proofing</t>
  </si>
  <si>
    <t>Raised Brickbat Coba (Toilets)</t>
  </si>
  <si>
    <t>Cinder Filling</t>
  </si>
  <si>
    <t>Filling motar Light weight cinder  with cement salary - Providing and laying Cinder Coba,cm 1:3  base coat, cinder filling as per site requirement &amp; 1:4 top-finish coat. the mortar for the cinder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</si>
  <si>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c.1</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</si>
  <si>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</si>
  <si>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</si>
  <si>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</si>
  <si>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c.2</t>
  </si>
  <si>
    <t xml:space="preserve">Water proofing (Toilet &amp; Kitchen sink area)with Membrane </t>
  </si>
  <si>
    <t>c.3</t>
  </si>
  <si>
    <t>A.5.0</t>
  </si>
  <si>
    <t>Rolling Shutter , Awning &amp; Mild Steel work</t>
  </si>
  <si>
    <t>Motorized Rolling Shutter for entrance</t>
  </si>
  <si>
    <t>Manual Rolling Shutter  with gear Box for entrance</t>
  </si>
  <si>
    <t>HEAVY M.S Work &amp; Framework</t>
  </si>
  <si>
    <t>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t>
  </si>
  <si>
    <t>KG</t>
  </si>
  <si>
    <t>M.s louvers with approved Paint</t>
  </si>
  <si>
    <t xml:space="preserve">Providing and Fabricating M.S louvers as per detail drawing and site engineer for Gas Bank and AC Outdoor </t>
  </si>
  <si>
    <t>Aluminum louvers with approved Paint</t>
  </si>
  <si>
    <t>Providing and Fabricating Aluminium louvers as per detail drawing and site engineer for Gas Bank and AC Outdoor / diffuser 2ft x 2ft in sqft.</t>
  </si>
  <si>
    <t>g</t>
  </si>
  <si>
    <t>Motorized Poly 
Carbonate Shutter</t>
  </si>
  <si>
    <t>Providing &amp; fixing Motorized Poly carbonate (minimimum 3mm thickness) Rolling Shutter including motarized mechanism to be operated with key/switch  of min.  including floor locks, guide rail, Rate including cost of transportation, loading, unloading, scaffolding, wastage, taxes etc. as mentioned in drawings  directed by Site Engineer.</t>
  </si>
  <si>
    <t>Sub Total of A.5.0</t>
  </si>
  <si>
    <t>A.6.0</t>
  </si>
  <si>
    <t>Flooring and Cladding</t>
  </si>
  <si>
    <t>f</t>
  </si>
  <si>
    <t xml:space="preserve">Tread &amp; Riser in 
Johnson Endura Stepping Stone - Dona Paula Plain (Outdoor area) </t>
  </si>
  <si>
    <t>h</t>
  </si>
  <si>
    <t xml:space="preserve"> Tiles in 
Johnson Endura Stepping Stone - Dona Paula Tread (Outdoor area) or Largo Riser Verde</t>
  </si>
  <si>
    <t>Rft</t>
  </si>
  <si>
    <t>i</t>
  </si>
  <si>
    <t>j</t>
  </si>
  <si>
    <t>k</t>
  </si>
  <si>
    <t>l</t>
  </si>
  <si>
    <t>m</t>
  </si>
  <si>
    <t>n</t>
  </si>
  <si>
    <t>o</t>
  </si>
  <si>
    <t>p</t>
  </si>
  <si>
    <t>Dado in 
Johnson Endura Stepping Stone - Dona Paula Plain (Outdoor area) or Somany Largo Riser Verde</t>
  </si>
  <si>
    <t>q</t>
  </si>
  <si>
    <t>r</t>
  </si>
  <si>
    <t>s</t>
  </si>
  <si>
    <t>Granite (Jet Black) Frame</t>
  </si>
  <si>
    <t>RFt</t>
  </si>
  <si>
    <t>t</t>
  </si>
  <si>
    <t>u</t>
  </si>
  <si>
    <t xml:space="preserve">Providing and Fixing 19mm thick black granite on floor. Rate to include cutting/moulding/polishing/Installation/Transport etc. Complete as specified in the drawing &amp; to the satisfaction of the Architect &amp; Site-in-charge.(required mortar bed is 25mm thk) </t>
  </si>
  <si>
    <t>sq ft</t>
  </si>
  <si>
    <t>v</t>
  </si>
  <si>
    <t>B</t>
  </si>
  <si>
    <t>Interior Head</t>
  </si>
  <si>
    <t>B.1.0</t>
  </si>
  <si>
    <t>False Ceiling</t>
  </si>
  <si>
    <t xml:space="preserve">Gypsum False Ceiling             </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</si>
  <si>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t>
  </si>
  <si>
    <t xml:space="preserve">Bison False ceiling </t>
  </si>
  <si>
    <t>sqft</t>
  </si>
  <si>
    <t>B.2.0</t>
  </si>
  <si>
    <t>Ceiling Elements</t>
  </si>
  <si>
    <t>Ceiling Suspended metal framing (Community Seating Ceiling )</t>
  </si>
  <si>
    <t>Baffles Ceiling -Wooden  rafter with rubber wood/Ash wood (Booth seating)</t>
  </si>
  <si>
    <t>R.ft</t>
  </si>
  <si>
    <t>B.3.0</t>
  </si>
  <si>
    <t>Wall Claddings / Wall Partitions /Claddings</t>
  </si>
  <si>
    <t xml:space="preserve">Bison Panelling - PN1
</t>
  </si>
  <si>
    <t>Marine Ply</t>
  </si>
  <si>
    <t>Providing &amp; Fixing 12 mm Marine Ply on Existing Provided Surface. Rate will exclude cost of framing</t>
  </si>
  <si>
    <t>Sqft</t>
  </si>
  <si>
    <t>e.1</t>
  </si>
  <si>
    <t>Providing &amp; Fixing 19 mm Marine Ply on Existing Provided Surface. Rate will exclude cost of framing</t>
  </si>
  <si>
    <t>e.2</t>
  </si>
  <si>
    <t>Bison Boxing - PN5
For Façade</t>
  </si>
  <si>
    <t>Prelam Panelling (Base for Vinyl pasting) - PN2
Upto 2500mm level from FFL</t>
  </si>
  <si>
    <t>Prelam on Existing Surface</t>
  </si>
  <si>
    <t>WPC board (Base for Vinyl Pasting)PN2.2</t>
  </si>
  <si>
    <t>Sft</t>
  </si>
  <si>
    <t>WPC board on Existing Surface</t>
  </si>
  <si>
    <t>Providing and fixing in position Panelling made out of 12mm thk. Marine ply on one side with necessary aluminum /M.S sections  ( 25 mm x 35 mm  x 1.5 mm )framework at 600mm c/c both ways. Wood work to be treated with anti termite treatment. Complete as per decoration plan and as specified &amp; directed by Site Engineer. (Surface Area of the partition shall be measured for billing)</t>
  </si>
  <si>
    <t xml:space="preserve">Providing and fixing in position 1mm Thk. Laminate (14554 RH Hooked Holz Acasia) of merinolam make. Complete as per details in drawing and as specified &amp; directed by Site Engineer.
(surface area shall be measured for billing) on Columns upto 2500 mm  &amp; Booth seating cladding  upto 900 mm of customer area </t>
  </si>
  <si>
    <t>Laminate (in Staff changing room)</t>
  </si>
  <si>
    <t xml:space="preserve">Providing and fixing in position 1mm Thk. Laminate (21141 Snow White) of Merinolam make. Complete as per details in drawing and as specified &amp; directed by Site Engineer.
(surface area shall be measured for billing) </t>
  </si>
  <si>
    <t>R. Ft</t>
  </si>
  <si>
    <t>Floor Transition strip</t>
  </si>
  <si>
    <t>Providing and fixing in position Brick / Brick finish dado clay tile on brick wall surface  Complete as specified in the drawing &amp; to the satisfaction of the Architect &amp; Site-in-charge.(Cost will include Mortar Mixture Thick 12-15 mm, 1:4)</t>
  </si>
  <si>
    <t>Providing and fixing in position Brick / Brick finish dado clay tile on direcet brick wall surface  Complete as specified in the drawing &amp; to the satisfaction of the Architect &amp; Site-in-charge. (Cost will include Mortar Mixture Thick 12-15 mm, 1:4)</t>
  </si>
  <si>
    <t xml:space="preserve">Providing and fixing 10 mm shera board with MS section of 25 mm * 25mm *1.5 mm(18 guage) as per drawings . </t>
  </si>
  <si>
    <t>B.4.0</t>
  </si>
  <si>
    <t>Doors &amp; Windows</t>
  </si>
  <si>
    <t>Providing and fixing 12 mm toufghed glass door with patch fitting ,Pivot , lock and floor spring (Ozone FS-9400 STD), SS Handle H Type Ozone/Equivalent 12 Inches ,Collar seal.</t>
  </si>
  <si>
    <t>Single Leaf Flush Door -With Vision Panel (SDP Entry) With Teak wood frame- 3ft wide</t>
  </si>
  <si>
    <t>Providing and Fixing in position 35 mm Thk. wooden flush door including Vision Panel size of ( 300 x 500 mm ) &amp; section on Teak Wood Door Frame of specified size, section well notched &amp; screwed with cutting of grooves, edges, mouldings over rough ground including necessary hardware, fittings, fixtures, conch bolt, 150 mm high, 2mm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engineer-in-charge.(Cost will include all the hardwares mentioned above including brush seal)</t>
  </si>
  <si>
    <t xml:space="preserve">Providing and Fixing in position 35 mm Thk. wooden flush door including Vision Panel size of ( 300 x 500 mm ) with Granite frame including necessary hardware, fittings,pivot hinges ,fixtures, conch bolt, 150 mm high ,2 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and brush seal) </t>
  </si>
  <si>
    <t>Single Leaf Fire Rated Flush Door -D2V With Vision Panel without door frame ( Back Exit)</t>
  </si>
  <si>
    <t xml:space="preserve">Providing and Fixing in position 35 mm Thk. Fire Rated wooden flush door including vision panel (300*500 mm) including necessary hardware, fittings, fixtures, conch bolt, 150 mm high ,2 mm thick s.s kick Plate, Door closure ,Handle,Lock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engineer-in-charge.(Cost will include all the hardwares mentioned above)  size as per site </t>
  </si>
  <si>
    <t>Single Leaf Flush Door -D2(Back Exit Door ,Toilet )</t>
  </si>
  <si>
    <t xml:space="preserve">Providing and Fixing in position 35 mm Thk. wooden flush door &amp; section on Teak Wood Door Frame of specified size, section well notched &amp; screwed with cutting of grooves, edges, mouldings over rough ground  including necessary hardware, fittings, fixtures, conch bolt, 150 mm high s.s kick Plate (1.5 thickness), Door closure ,Handle,Lock as mentioned in drg, bitumen paint to non exposed surface, matt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</si>
  <si>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Single Leaf Flush Door -D2 without Door Frame (Back Exit Door ,Toilet )</t>
  </si>
  <si>
    <t xml:space="preserve">Providing and Fixing in position 35 mm Thk. wooden flush door including necessary hardware, fittings, fixtures, conch bolt, 150 mm high s.s kick Plate  (1.5 thickness), Door closure ,Handle,Lock as mentioned in drg, bitumen paint to non exposed surface, matt Lacquer /melamine polish matching to Laminate on door frames &amp; Horizontal grain Laminate on the panel from both sides of approved make &amp; shade, etc. complete as per detail drawing, as specified and as directed by engineer-in-charge. (Cost will include all the hardwares mentioned above, including brush seal) </t>
  </si>
  <si>
    <t>D</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</si>
  <si>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</si>
  <si>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</si>
  <si>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Fire Exit door</t>
  </si>
  <si>
    <t>Metal fire door 2 hr fire rating  with 35-40 mm thickness , vision panel (300*300) mm with push type panic bar, powder coated (Off white)As specified by project incharge(Navair/Shakti/Radiant)(FRG Glass- Saint Gobain/Asahi/Equivalent)</t>
  </si>
  <si>
    <t>d.1</t>
  </si>
  <si>
    <t xml:space="preserve">Swing Single Leaf Flush Door -D2SV without door Frame (Kitchen to BOH) </t>
  </si>
  <si>
    <t>Counter Swing Door</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</si>
  <si>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</si>
  <si>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</si>
  <si>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</si>
  <si>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</si>
  <si>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</si>
  <si>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 xml:space="preserve">Providing and applying Lustre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</si>
  <si>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Providing and applying textured Paint on wall of two coates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</si>
  <si>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Painting - Plastic Emulsion Paint (Ceiling)
</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</si>
  <si>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</si>
  <si>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Enamel Paint</t>
  </si>
  <si>
    <t>sq.ft</t>
  </si>
  <si>
    <t>Duco Paint</t>
  </si>
  <si>
    <t>C</t>
  </si>
  <si>
    <t>C.1.0</t>
  </si>
  <si>
    <t>Screen Module at Entrance</t>
  </si>
  <si>
    <t>Providing and fixing in position screen module as per details in drawing . Provision for Glass panel shutter made up from 19 mm Marine PLY frame &amp; 10 mm toughened Glass and Ply framing boxing to be made with necessary locking arrangement, Hinges,150x 150 mm ,fastener &amp; Dorma Patch Fitting for Shutter .Complete as per detail drawing and as specified &amp; directed by Site Engineer. 
(Length &amp; width of the partition shall be measured for billing.)</t>
  </si>
  <si>
    <t>Nos</t>
  </si>
  <si>
    <t>Promo Panel</t>
  </si>
  <si>
    <t>Fixed Glass with Aluminium Frame at entrance</t>
  </si>
  <si>
    <t>25 x 25mm Duco Painted</t>
  </si>
  <si>
    <t>Providing and fixing in position metal section of 25 x 25 x1.5 mm Duco Painted in matt finish blue  Paint.</t>
  </si>
  <si>
    <t>Trap door for rolling shutter</t>
  </si>
  <si>
    <t xml:space="preserve">Providing and fixing in position Trap door for rolling shutter made out of 8mm thk bison board  finished with approved paint, shade to match white brick cladding. complete as per details in drawing and as specified &amp; directed by Site Engineer. </t>
  </si>
  <si>
    <t>Wood Work</t>
  </si>
  <si>
    <t>D.1.0</t>
  </si>
  <si>
    <t>Furniture /WOOD Work</t>
  </si>
  <si>
    <t>Order Counter</t>
  </si>
  <si>
    <t>RFT</t>
  </si>
  <si>
    <t>Order Counter with Glass Slider/Openable</t>
  </si>
  <si>
    <t>Make line</t>
  </si>
  <si>
    <t>MOP/Janitor storage</t>
  </si>
  <si>
    <t xml:space="preserve">SoftBoard </t>
  </si>
  <si>
    <t>Staff Lunch Table</t>
  </si>
  <si>
    <t>M S railing</t>
  </si>
  <si>
    <t>S S railing</t>
  </si>
  <si>
    <t>Removing &amp; Re-fixing existing M.s/ S. S. Railing</t>
  </si>
  <si>
    <t>LS</t>
  </si>
  <si>
    <t xml:space="preserve">Mirror </t>
  </si>
  <si>
    <t>No.</t>
  </si>
  <si>
    <t>Hood Graphic Panel</t>
  </si>
  <si>
    <t>Providing and fixing in place Hood Graphic Panel made out of approved shade powder coated sheet metal Complete as per details in drawing
Reference Drawing No. 960</t>
  </si>
  <si>
    <t>Computer Holder above Dough Tray &amp; Router</t>
  </si>
  <si>
    <t>Providing and fixing ceiling mounted ,Metal fabricated Computer Holder for Thin clients above Dough Tray &amp; Router. Complete in all respect as per detailed drawing.</t>
  </si>
  <si>
    <t>Computer Holder Wall Mounted for SDP &amp; Makeline</t>
  </si>
  <si>
    <t>Providing and fixing Wall mounted ,Metal fabricated Computer Holder for Thin clients above Dough Tray &amp; Router. Complete in all respect as per detailed drawing.</t>
  </si>
  <si>
    <t>rft</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</si>
  <si>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</si>
  <si>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</si>
  <si>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</si>
  <si>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</si>
  <si>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</si>
  <si>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</si>
  <si>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20mm nominal bore for sink+ gyser+ RO+ Basin+papsi machine</t>
  </si>
  <si>
    <t>25mm nominal bore for main water supply</t>
  </si>
  <si>
    <t>32mm nominal bore</t>
  </si>
  <si>
    <t>40mm nominal bore</t>
  </si>
  <si>
    <t>Providing &amp; fixing on walls / ceiling / floors,C class  G I C class pipe of diameter as mentioned below with screwed sockets, joints &amp; necessary.  (Supreme / Prince/Astral or as approved. )</t>
  </si>
  <si>
    <t>25MM nominal bore</t>
  </si>
  <si>
    <t>50 MM nominal bore</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</si>
  <si>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</si>
  <si>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</si>
  <si>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</si>
  <si>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32mm class 1.0</t>
  </si>
  <si>
    <t>c.4</t>
  </si>
  <si>
    <t xml:space="preserve">40mm class 1.0 </t>
  </si>
  <si>
    <t>c.5</t>
  </si>
  <si>
    <t>50 mm class 1.0</t>
  </si>
  <si>
    <t>Providing &amp; Fixing 15 mm C.P brass angle valve with C.P copper connecting pipe 375 mm long and nuts washer and C.P brass flange complete ,including cutting and making good the walls where required</t>
  </si>
  <si>
    <t>Providing and fixing brass ball balve with SS 304 stem and ball,teflon seat complete.</t>
  </si>
  <si>
    <t>25 mm nominal bore</t>
  </si>
  <si>
    <t>32 mm nominal bore</t>
  </si>
  <si>
    <t>e.3</t>
  </si>
  <si>
    <t>40 mm nominal bore</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</si>
  <si>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</si>
  <si>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</si>
  <si>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</si>
  <si>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32 mm dia</t>
  </si>
  <si>
    <t>40 mm dia</t>
  </si>
  <si>
    <t>50 mm dia.</t>
  </si>
  <si>
    <t xml:space="preserve">65mm dia </t>
  </si>
  <si>
    <t>75 mm dia.</t>
  </si>
  <si>
    <t>110 mm dia.</t>
  </si>
  <si>
    <t xml:space="preserve">Providing ,laying, testing &amp; commissioning of approved Multi floor trap / Nahani trap with Chilly trap  of required sizes, including jointing etc. complete and as directed. (GMGR/Chilly or equivalent) 
</t>
  </si>
  <si>
    <t>Providing and fixing of PVC water storage tanks of the approved quality, including making solid  work complete in all respects with gate valve and necessary accessiories(Sintex or equivalent make )</t>
  </si>
  <si>
    <t>Ltr</t>
  </si>
  <si>
    <t>E.3.0</t>
  </si>
  <si>
    <t>EXTERNAL SEWERAGE</t>
  </si>
  <si>
    <t>Constructing brick masonry manhole with 1st class bricks in cement mortar 1:5(1 cement:5 fine sand) RCC top slab with 1:2:4 mix (1 cement :2coarse sand:4graded stone aggregate 20mm nominal size) foundation concrete 1:4:8 mix (1 cement:4 coarse sand :8 graded stone aggregate 40mm nominal size) inside and out side plastering 12mm thick with cement mortar 1:3(1 cement :3 coarse sand) finished with a floating coat of neat cement  inside and rough plaster on outside and making channels in cement concrete 1:2:4 mix(1 cement:2 coarse sand:4 graded stone aggregate 20mm nominal size) neatly finished complete as per standard design including excavation refilling and disposal of surplus earth.Inside size 80X80 cms and 60 cms  deep including C.I cover with frame (light duty) 455 x 610 mm internal dimensions total  weight of cover and frame not less than 38 kg(wt. Of cover 23 kg and wt.of frame15kg).</t>
  </si>
  <si>
    <t>Each</t>
  </si>
  <si>
    <t>Gt (18" x18") with 1 st Class brick in cement mortar 1:5 (1 cement : 5 cement) m.s grating  with pcc &amp; SS  Cover, 18" x 18" inside size complete and inside chamber base finish in PCC and brick surface to be  finished with tile</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</si>
  <si>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</si>
  <si>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</si>
  <si>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</si>
  <si>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t>WC</t>
  </si>
  <si>
    <t>Cocealed Cistern with flush plate</t>
  </si>
  <si>
    <t>Wash Basin</t>
  </si>
  <si>
    <t>Toilet accessories</t>
  </si>
  <si>
    <t>Soap Dispenser</t>
  </si>
  <si>
    <t>Tissue Dispenser</t>
  </si>
  <si>
    <t>Dolphy Multifold Stainless Steel Towel Paper Dispenser</t>
  </si>
  <si>
    <t>a.8</t>
  </si>
  <si>
    <t>Pillar Cock for Wash Basin</t>
  </si>
  <si>
    <t>a.9</t>
  </si>
  <si>
    <t>Bib cock</t>
  </si>
  <si>
    <t>a.10</t>
  </si>
  <si>
    <t>a.11</t>
  </si>
  <si>
    <t>Bottle Trap</t>
  </si>
  <si>
    <t>Hindware-Addons - Bottle Trap 32mm With 125mm &amp; 175mm Long Wall Connection Pipe &amp;Wall Flange (ECONOMY MODEL)</t>
  </si>
  <si>
    <t>a.13</t>
  </si>
  <si>
    <t>Sink Mixer For 3 way Sink</t>
  </si>
  <si>
    <t xml:space="preserve">Providing and fixing C.P brass wall mounted sink mixer with swinging spout including cutting and making good the walls where required. (3 way Sink ) </t>
  </si>
  <si>
    <t>a.14</t>
  </si>
  <si>
    <t>40 mm Dia Pipe</t>
  </si>
  <si>
    <t xml:space="preserve">40 mm CPVC Dia Pipe for 3 way sink for all inclusive fittings </t>
  </si>
  <si>
    <t>a.17</t>
  </si>
  <si>
    <t>Kitchen Paper Holder</t>
  </si>
  <si>
    <t>Waste Coupling</t>
  </si>
  <si>
    <t>Waste Coupling for 3Way sink and Makeline sink</t>
  </si>
  <si>
    <t>Waste Flexible Pipe</t>
  </si>
  <si>
    <t>PVC Waste flexible Pipe of 1.0m length and 25 mm dia (make :SBD/Shineman etc)</t>
  </si>
  <si>
    <t>Conceal Coak</t>
  </si>
  <si>
    <t>NO.</t>
  </si>
  <si>
    <t>F</t>
  </si>
  <si>
    <t>Electrical</t>
  </si>
  <si>
    <t>F.1.0</t>
  </si>
  <si>
    <t>VTPN DB</t>
  </si>
  <si>
    <t>16 Way VTPN DB - Kitchen Equipment+ Lighting+Power DB</t>
  </si>
  <si>
    <t>12 Way VTPN DB - Kitchen Equipment+ Lighting+Power DB</t>
  </si>
  <si>
    <t>8 Way VTPN DB - Kitchen Equipment+ Lighting+Power DB</t>
  </si>
  <si>
    <t>12 Way TPN DB - Kitchen Equipment+ Lighting+Power DB</t>
  </si>
  <si>
    <t>8 Way TPN DB - Kitchen Equipment+ Lighting+Power DB</t>
  </si>
  <si>
    <t xml:space="preserve">6 way TPN DB </t>
  </si>
  <si>
    <t>12 Way SPN DB - UPS DB</t>
  </si>
  <si>
    <t>8 Way SPN DB - UPS DB</t>
  </si>
  <si>
    <t>6 Way SPN DB - UPS DB</t>
  </si>
  <si>
    <t>F.2.0</t>
  </si>
  <si>
    <t>Isolators /ELCB /RCBO &amp; SWITCH SOCKETS</t>
  </si>
  <si>
    <t xml:space="preserve">Supply , installation, testing comissioning of DP isolator of 25 A </t>
  </si>
  <si>
    <t xml:space="preserve">Supply , installation, testing comissioning of DP isolator of 32 A </t>
  </si>
  <si>
    <t xml:space="preserve">Supply , installation, testing comissioning of DP isolator of 40 A </t>
  </si>
  <si>
    <t xml:space="preserve">Supply , installation, testing comissioning of DP MCB of 25 A </t>
  </si>
  <si>
    <t xml:space="preserve">Supply , installation, testing comissioning of DP MCB of 32 A </t>
  </si>
  <si>
    <t xml:space="preserve">Supply , installation, testing comissioning of DP MCB of 40 A </t>
  </si>
  <si>
    <t xml:space="preserve">Supply , installation, testing comissioning of FP ELCB of 25 A, 100mA </t>
  </si>
  <si>
    <t xml:space="preserve">Supply , installation, testing comissioning of FP ELCB of 40 A, 100mA </t>
  </si>
  <si>
    <t xml:space="preserve">Supply , installation, testing comissioning of FP RCBO of 63 A, 100mA </t>
  </si>
  <si>
    <t>a.12</t>
  </si>
  <si>
    <t xml:space="preserve">Supply, Installation, testing comissioning of 10 amp TPN MCB </t>
  </si>
  <si>
    <t xml:space="preserve">Supply, Installation, testing comissioning of 32 amp TPN MCB </t>
  </si>
  <si>
    <t>Supply, Installation, testing comissioning of 40  amp TPN MCB</t>
  </si>
  <si>
    <t>a.15</t>
  </si>
  <si>
    <t>a.16</t>
  </si>
  <si>
    <t xml:space="preserve">Providing and Fixing 16 amp single phase Industrial socket </t>
  </si>
  <si>
    <t xml:space="preserve">Providing and Fixing 25 amp single phase Industrial socket </t>
  </si>
  <si>
    <t xml:space="preserve">Providing and Fixing 25 amp three phase Industrial socket </t>
  </si>
  <si>
    <t>ISOLATOR - (BEFORE SERVO STABILIZER)</t>
  </si>
  <si>
    <t>125A FP, 25kA Thermal Magnetic based MCCB with LSIG Protection with Box (As per the instruction of the Engineer Inchrge)</t>
  </si>
  <si>
    <t>100A FP, 25kA Thermal magneticr based MCCB with LSIG Protection with Box(As per the instruction of the Engineer Inchrge)</t>
  </si>
  <si>
    <t xml:space="preserve">6/16 Amp Electrical Top </t>
  </si>
  <si>
    <t>Primary (First) light point controlled by a 6A switch.</t>
  </si>
  <si>
    <t xml:space="preserve">Nos </t>
  </si>
  <si>
    <t>d.2</t>
  </si>
  <si>
    <t>RMT</t>
  </si>
  <si>
    <t>Rmtr</t>
  </si>
  <si>
    <t xml:space="preserve">Conduiting </t>
  </si>
  <si>
    <t>Supplying and fixing of following sizes of medium class PVC conduit along with accessories in surface/recess including cutting the wall/floor  and making good the same in case of recessed conduit as required.</t>
  </si>
  <si>
    <t>20 mm</t>
  </si>
  <si>
    <t>25 mm</t>
  </si>
  <si>
    <t>32 mm</t>
  </si>
  <si>
    <t>40 mm</t>
  </si>
  <si>
    <t>50 mm</t>
  </si>
  <si>
    <t>Supplying and fixing of following sizes of MS conduit along with accessories in surface/recess including painting in case of surface conduit, or cutting the wall and making good the same 
in case of recessed conduit as required.</t>
  </si>
  <si>
    <t xml:space="preserve">Supplying &amp; erecting M.S flexible Conduit 25 mm dia.conforming to I.S. and approved make with required number of couplings, bushes, check nuts etc. </t>
  </si>
  <si>
    <t xml:space="preserve">Supplying &amp; erecting PVC flexible Conduit 50 mm dia.conforming to I.S. and approved make with required number of couplings, bushes, check nuts etc. </t>
  </si>
  <si>
    <t>Supply, Installation, Testing &amp; Commissioning of G.I Conduit 32mm dia with necessary accessories in wall/floor with chiselling appropriately as per specification.</t>
  </si>
  <si>
    <t>Supply, Installation, Testing &amp; Commissioning of G.I conduit 25 mm in dia with necessary accessories in RCC work/false ceiling/false flooring as per specification</t>
  </si>
  <si>
    <t>F.3.0</t>
  </si>
  <si>
    <t>no</t>
  </si>
  <si>
    <t>Supplying and erecting double pole metal clad switch with fuse
and neutral link 240V, 25A on iron / GI frame switch socket with  ISI mark approved make duly erected with  modular box , cover plate &amp; all wiring connections complete. (Single phase)</t>
  </si>
  <si>
    <t>F.4.0</t>
  </si>
  <si>
    <t>LT CABLES &amp; TERMINATIONS</t>
  </si>
  <si>
    <t>SUPPLY AND LAYING OF THE CABLES</t>
  </si>
  <si>
    <t>Supply, Errecting, Termination &amp; Commissioning of following sizes of 1.1 KV grade FRLS Armoured/Unarmoured Copper/ Aluminum conductor cables laid over MS supports cable racks/trays or fixing on walls including clamping the cable to supports cable racks or fixing on walls including   lugs, double compression gland   and joints complete  in an approved manner as required .</t>
  </si>
  <si>
    <t>4Cx16 Sq.mm AL Arm. XLPE</t>
  </si>
  <si>
    <t>4Cx25 Sq.mm AL Arm. XLPE</t>
  </si>
  <si>
    <t>3.5Cx35 Sq.mm AL Arm. XLPE</t>
  </si>
  <si>
    <t>3.5Cx50 Sq.mm AL Arm. XLPE</t>
  </si>
  <si>
    <t>3.5Cx70 Sq.mm AL Arm. XLPE</t>
  </si>
  <si>
    <t>3.5Cx95 Sq.mm AL Arm. XLPE</t>
  </si>
  <si>
    <t>4Cx2.5 Sq.mm Cu. Arm. XLPE</t>
  </si>
  <si>
    <t>4Cx4 Sq.mm Cu. Arm. XLPE</t>
  </si>
  <si>
    <t>4C x 6 sq.mm Cu. Arm. XLPE</t>
  </si>
  <si>
    <t>4Cx10 Sq.mm Cu. Arm. XLPE</t>
  </si>
  <si>
    <t>4C x 16 sq.mm Cu. Arm. XLPE</t>
  </si>
  <si>
    <t>CABLE TERMINATION</t>
  </si>
  <si>
    <t>2/3/3.5/4 CORES AL. CABLE WITH AL. LUGS</t>
  </si>
  <si>
    <t xml:space="preserve">35 sq.mm. </t>
  </si>
  <si>
    <t>Jt</t>
  </si>
  <si>
    <t xml:space="preserve">50 sq.mm. </t>
  </si>
  <si>
    <t xml:space="preserve">70 sq.mm. </t>
  </si>
  <si>
    <t>Multicore Flexible Cables : 1100 Volt Annealed Bare Electrolytic High, Conductivity Copper Conductor Flexible PVC Type 'A' Insulated &amp; PVC ST-1 Sheathed Cables in existing Conduit. Conforming to IS: 694:1990 including Making Both End terminations with copper lugs.</t>
  </si>
  <si>
    <t>EARTHING  (In absence of D.G.Vendor)</t>
  </si>
  <si>
    <t>Supply &amp; Laying of 25mmX3mm GI strips with necessary G. I. Clamps fixed on wall/cable/ conduit with screws in an approved manner.</t>
  </si>
  <si>
    <t>Mtrs</t>
  </si>
  <si>
    <t>Supply &amp; Laying of 25mmX3mm CU strips with necessary G. I. Clamps fixed on wall/cable/ conduit with screws in an approved manner.</t>
  </si>
  <si>
    <t>25X4 sqmm Earth Alu.Armd cable(For RoofTop) with necessary G. I. Clamps fixed on wall/cable/ conduit with screws in an approved manner.</t>
  </si>
  <si>
    <t>35X4 sqmm Earth Alu.Armd cable(For RoofTop) with necessary G. I. Clamps fixed on wall/cable/ conduit with screws in an approved manner.</t>
  </si>
  <si>
    <t>8 SWG GI Earth Wire with necessary G. I. Clamps fixed on wall/cable/ conduit with screws in an approved manner.</t>
  </si>
  <si>
    <t>8 SWG Cu Wire with necessary G. I. Clamps fixed on wall/cable/ conduit with screws in an approved manner.</t>
  </si>
  <si>
    <t>Supply, Installation, Testing &amp; Commissioning of  long life,  Maintenance Free advance chemical  Earthing System with 20 year service warranty  with 8 feet Vertical Pipe in pipe GI Not less than 1.5” (40mm) ID and not less than 1.5mm wall thickness, &amp; 20x2mm tape inside, which does not require manual addition of water including earthing chamber  (300m x 300mm x 300 deep)with cover. The complete systems supported by SEM-20 STRONG based certified advance soil enhancement material. Including all civil works for pit. UOM - Each. This should be done till upto 3 mtr.(Earth resistance value shall be  &lt;1 Ohm)</t>
  </si>
  <si>
    <t>No.'s</t>
  </si>
  <si>
    <t>Supply, Installation, testing and commissioning of earth pits comprising 600x600x 3mm thick G.I. electrode/plate 25 mm dia medium class watering G.I. pipe, G.I. funnel with 20 gauge GI wire mesh, masonary chamber with concrete base, CI manhole cover with frame (300m x 300mm x 300 deep) strip from earth palte to link painted  with bitumastic paint, test link joint packing  the mixture with salt  &amp;charcoal 150 mm all  around plate electrode complete as required as per IS:3043..(Earth resistance value shall be  &lt;1 Ohm)</t>
  </si>
  <si>
    <t>4.0 sq.mm. Cu. Flexible cable</t>
  </si>
  <si>
    <t>6.0 sq.mm. Cu. Flexible cable</t>
  </si>
  <si>
    <t>10 sq.mm. Cu. Flexible cable</t>
  </si>
  <si>
    <t>D.G Foundation</t>
  </si>
  <si>
    <t>Generator bedding incl of floor raising with debris (4" to 6" )with necessary brickwork at all sides/ with 1:2:4 cement sand metal morter bed as PCC/ IPS/plaster on vertical edges, complete in all respects</t>
  </si>
  <si>
    <t>F.6.0</t>
  </si>
  <si>
    <t>Supplying and erecting fresh air cum Exhaust fan of light
duty 250 V A.C. 50 cycles 300mm/400mm. 1400 RPM rust proof body
&amp; blades, wiremesh, duly erected in an approved manner.(Havells/Usha/Crompton or Orient.)</t>
  </si>
  <si>
    <t>Heavy Duty 450 mm Dia Exhaust Fan (Make Cromptoon &amp; Equivalent)</t>
  </si>
  <si>
    <t>Inline Industrial Fan 1000 CFM matching existing duct dimension</t>
  </si>
  <si>
    <t>S/I/T/C of Bracket fan- 400mm in M.S as per specs</t>
  </si>
  <si>
    <t>Providing &amp; Fixing of Limit Switches for Mizwah Air Curtain</t>
  </si>
  <si>
    <t>F.7.0</t>
  </si>
  <si>
    <t>Cable Trays</t>
  </si>
  <si>
    <t>Cable Tray -Non Perforated for Kitchen</t>
  </si>
  <si>
    <t>Raceway</t>
  </si>
  <si>
    <t>F.8.0</t>
  </si>
  <si>
    <t>Electrical Related Civil work</t>
  </si>
  <si>
    <t xml:space="preserve">Excavation/ Cheselling under floor for laying cables/ conduits in wall or floor as per requirement, complete with finishing etc </t>
  </si>
  <si>
    <t>Sq.Mtr</t>
  </si>
  <si>
    <t>F.9.0</t>
  </si>
  <si>
    <t>Geyser</t>
  </si>
  <si>
    <t xml:space="preserve">SITC of Digital instant GEYSER ABOVE SINK 3 ltr (Ao Smith or equivalent)instant with required accessories) </t>
  </si>
  <si>
    <t xml:space="preserve">SITC of Storage Geyser (25 ltr) AO smith or equivalent used above 3 way sink with required accessories </t>
  </si>
  <si>
    <t>No</t>
  </si>
  <si>
    <t>F.10.0</t>
  </si>
  <si>
    <t>Music System/ CONDUITING/WIRING FOR TELEPHONE/DATA/ MUSIC AND COMPUTER SYSTEM</t>
  </si>
  <si>
    <t>SITC of Sony Music System (DAV DZ - 350) or Equivalent Make 5.1</t>
  </si>
  <si>
    <t>Wiring to music speakers with 2 pairs 40/0.076 flexible wire (PVC insulator, annealed or surface mounted 20/25 mm PVC conduit as directed (from speaker outlet to music junction box).</t>
  </si>
  <si>
    <t>Two nos. telephone jack outlet in 2 module GI outlet -{Refer Details- Electrical (C) below}</t>
  </si>
  <si>
    <t>Providing and drawing RG-58 co-axial cable for computer system in existing PVC conduit.</t>
  </si>
  <si>
    <t>Cat-6 Cable for Switch to Camera inlcuding conduit.</t>
  </si>
  <si>
    <t xml:space="preserve">I O Plate including necessary Jack and connections </t>
  </si>
  <si>
    <t>150mm x 200 x 40mm (W x H) - (18 SWG - 2 mm) with cover with one partition.</t>
  </si>
  <si>
    <t xml:space="preserve">100 x 100 x 40mm deep with cover plate for makeline /Slap Table/Biometric </t>
  </si>
  <si>
    <t>300 x 300 x 100 mm deep boxes with cover plate for Electrical Panel</t>
  </si>
  <si>
    <t>Supplying and fixing 1.6 mm thick MS junction/outlet 450X300X100 mm deep boxes with cover plate</t>
  </si>
  <si>
    <t>G</t>
  </si>
  <si>
    <t>Fire Detection and Alarm System</t>
  </si>
  <si>
    <t>Supply, installation, testing &amp; commissioning of Conventional Type optical Smoke Detector with inbuilt scattered light measurement, rate of rise and fixed temperature based technology and LED indication should be on the centre of the detector with mounting base complete as required.</t>
  </si>
  <si>
    <t xml:space="preserve">Supply, Installation, testing &amp; commissioning of addressable type smoke Detector with floating sensitivity  Complete with all accessories like base, base box, etc. to be installed under / above false ceiling, roof and concealed space, etc. complete as required. </t>
  </si>
  <si>
    <t xml:space="preserve">Supply, Installation, testing &amp; commissioning of addressable type Heat Detector (fixed cum-rate of rise type) with fix temperature at 78 o C complete with all fixing accessories like base, base box, etc to be installed under /above false ceiling, roof and concealed space, etc complete as required. </t>
  </si>
  <si>
    <t>Supply, installation, testing &amp; commissioning of conventional Manual Call Point (break glass type)complete with push button,enclosed in box with provision of conduit/cable coupling.The unit to be painted fire red outside ,white inside and written "in case of fire break glass" or as required.</t>
  </si>
  <si>
    <t>Supply, Installation, testing &amp; commissioning of addressable type manual call point (break glass type) complete with push button, enclosed in box with provision for cable or conduit coupling. The unit to be painted fire red outside, white inside and written 'In case of fire break glass'.</t>
  </si>
  <si>
    <t>Supply, installation, testing &amp; commissioning of Conventional Hooter cum Strobe complete as required.110 cd light &amp; 85 dB adjustable at different locations complete with all fixing accessories etc under false ceiling ,roof,wall etc complete as required.</t>
  </si>
  <si>
    <t>Supply, Installation, testing &amp; commissioning of hoooters (Specification :- 110 cd light &amp; 85 dB with adjustable DB)  at different locations complete with all fixing accessories, etc under false ceiling roof, wall etc.  complete as required.</t>
  </si>
  <si>
    <t>Set</t>
  </si>
  <si>
    <t xml:space="preserve">Supplying, erecting, testing and commissioning the addressable type Fire Alarm Control Panel (FACP) with standard accessories complete </t>
  </si>
  <si>
    <t xml:space="preserve">Supplying and erecting PVC armoured cable 2 core 1.5 sq. mm FRLS copper conductor complete erected on wall / celling  as per specification </t>
  </si>
  <si>
    <t>Mtr.</t>
  </si>
  <si>
    <t>Supply installation testing and comissioning of Hood supression system(Ceasefire or equivalent).</t>
  </si>
  <si>
    <t>H</t>
  </si>
  <si>
    <t>HVAC LOW SIDE</t>
  </si>
  <si>
    <t>H.1.0</t>
  </si>
  <si>
    <t>DUCTING :  ( MAKE: ZECO/TATA/JINDAL/SAIL/ROLASTAR/NUTECH)</t>
  </si>
  <si>
    <t>24 gauge galvanized sheet(Thickness - 0.6 mm) - Up to 750 mm</t>
  </si>
  <si>
    <t>Sq.mtr</t>
  </si>
  <si>
    <t>22 gauge galvanised sheet(Thickness - 0.8 mm) - Up to 1500 mm</t>
  </si>
  <si>
    <t>22 gauge galvanized sheet - For Exhaust &amp; fresh Air Duct</t>
  </si>
  <si>
    <t>24 gauge galvanized sheet - For Exhaust &amp; fresh Air Duct</t>
  </si>
  <si>
    <t xml:space="preserve">SITC of Canvas cloth at fan mouth for  Exhaust &amp; Fresh air unit as per detail specification </t>
  </si>
  <si>
    <t>H.3.0</t>
  </si>
  <si>
    <t>THERMAL INSULATION</t>
  </si>
  <si>
    <t xml:space="preserve">Supply &amp; Installation of closed cell structure Elastomeric foam based on synthetic nitrile rubber. The insulation material  shall have fire performance of Class O acc. to building regulations. Fire propagation shall be tested acc. to BS476 Part 6:1989. It shall be FM approved &amp; UL94 tested. </t>
  </si>
  <si>
    <t xml:space="preserve">13 mm thick for External  Insulation of duct  </t>
  </si>
  <si>
    <t xml:space="preserve">09 mm thick for Internal  Insulation of duct </t>
  </si>
  <si>
    <t xml:space="preserve">09 mm thick for External Insulation of Exhaust duct </t>
  </si>
  <si>
    <t>H.4.0</t>
  </si>
  <si>
    <t>AIR DISTRIBUTION SYSTEM (MAKE: CARRIYAIR, AIRMASTER,COSMOS, RAVISTAR )</t>
  </si>
  <si>
    <t>I</t>
  </si>
  <si>
    <t>Miscellaneous work</t>
  </si>
  <si>
    <t>I.1.0</t>
  </si>
  <si>
    <t>Extra Frequent  Item</t>
  </si>
  <si>
    <t xml:space="preserve">4" x 4" S.S Pole </t>
  </si>
  <si>
    <t>SS Brush Finish pole 4" x 4" and ht as per site (and as per drawing) with Sheet thickness of 1.6 mm minimum and to be fixed on floor with S.S plate with fastner and above M.S member support to be taken from Slab till 2500 mm ht .It shall be fixed with the top slab where ever possible with minimum 6" SS 2 mm thick plate with 4 Nos 8mm Fastners and Wire should run through conduit inside pole and socket to be placed above 300 mm from finished floor level. All The material must be SS 304 and the vendor shall share the certifcate for the same. the installation shall be as per enginner incharge.</t>
  </si>
  <si>
    <t>R Ft</t>
  </si>
  <si>
    <t>Providing stand and fixing Micro wave Oven above staff lunch table to be source locally  &amp;  as approved.</t>
  </si>
  <si>
    <t>NOS</t>
  </si>
  <si>
    <t>Rubber Matt</t>
  </si>
  <si>
    <t xml:space="preserve">3mm shock proof rubber mat with 11 kVA certification required </t>
  </si>
  <si>
    <t>P/F applying Silicon sealant of approved make and colour to junctions of wall tiling with aluminium frame 5mm size.</t>
  </si>
  <si>
    <t>R ft</t>
  </si>
  <si>
    <t xml:space="preserve">P/Laying epoxy grouting in floor </t>
  </si>
  <si>
    <t>Sq. ft</t>
  </si>
  <si>
    <t>Supply, installation, testing &amp; commissioning of sensor with 180 deg coverage &amp; 1 mtr range used for air curtain complete with all required accessories.  Make: Any make readily available with min warranty of 1 year.</t>
  </si>
  <si>
    <t xml:space="preserve">S S chequered plate cladding on cold room panel as per detail drawing </t>
  </si>
  <si>
    <t>Providing and fixing water level sensor fully automatic with high and low indicator with alarm (Make : microtail ,OS or equivalent )</t>
  </si>
  <si>
    <t>S.S Buffing in Brush Finish</t>
  </si>
  <si>
    <t>I.2.0</t>
  </si>
  <si>
    <t>Fitting / Fixing of following item with necessary arrangement as directed</t>
  </si>
  <si>
    <t>Table top  fitting</t>
  </si>
  <si>
    <t>Safe/Furniture /Staff locker/IT Rack</t>
  </si>
  <si>
    <t>Money box fixing</t>
  </si>
  <si>
    <t>Air Curtain with all fixing arrangement</t>
  </si>
  <si>
    <t>Suspension &amp; hanging of Exhaust hood from ceiling</t>
  </si>
  <si>
    <t>Speaker fitting</t>
  </si>
  <si>
    <t>Pesto flash</t>
  </si>
  <si>
    <t>Computer rack</t>
  </si>
  <si>
    <t>Strip curtain for oven hood</t>
  </si>
  <si>
    <t>Job</t>
  </si>
  <si>
    <t>Strip curtain for cold room</t>
  </si>
  <si>
    <t>Makeline SS sink with fastener</t>
  </si>
  <si>
    <t>Loading/Unloading of truck (Domino's material/equipment)</t>
  </si>
  <si>
    <t>Loading/Unloading &amp; disposable of debris (per truck)</t>
  </si>
  <si>
    <t>Loading / Unloading of Servo</t>
  </si>
  <si>
    <t>Water dispenser connection with fittings</t>
  </si>
  <si>
    <t>Fixing of Provided Extinguisher</t>
  </si>
  <si>
    <t>P/F Door Stopper for Makeline /Slap Table</t>
  </si>
  <si>
    <t>Fixing Wall Shelf above Slap Table /Sink</t>
  </si>
  <si>
    <t>Fixing of Tissue Paper Holder /Helmet Stand</t>
  </si>
  <si>
    <t>L.T Panel commisioning  as per site requirement</t>
  </si>
  <si>
    <t>Servo connections as per site requirement</t>
  </si>
  <si>
    <t>Sub Total of I.2.0</t>
  </si>
  <si>
    <t>Housekeeping</t>
  </si>
  <si>
    <t>Grand Total</t>
  </si>
  <si>
    <t>Installation of Fresh air and Exhaust Unit</t>
  </si>
  <si>
    <t>Sanitizer Stand</t>
  </si>
  <si>
    <t>Bike Fixing with providing nutbolt and labour charge</t>
  </si>
  <si>
    <t>200watt Led light</t>
  </si>
  <si>
    <t>Sensor Tap</t>
  </si>
  <si>
    <t>Keyboard and Mouse</t>
  </si>
  <si>
    <t>Task No.</t>
  </si>
  <si>
    <t>Sub Task No.</t>
  </si>
  <si>
    <t>Sub Total of A.2.0</t>
  </si>
  <si>
    <t>Autoclaved Aerated Concrete Block</t>
  </si>
  <si>
    <t>Brick Work</t>
  </si>
  <si>
    <t>Plaster</t>
  </si>
  <si>
    <t>12mm to 15mm Plastering</t>
  </si>
  <si>
    <t>Sub Total of A.4.0</t>
  </si>
  <si>
    <t>d.1 (opt.)</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</si>
  <si>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</si>
  <si>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Sub Total of A.6.0</t>
  </si>
  <si>
    <t>Sub Total of B.1.0</t>
  </si>
  <si>
    <t>Providing and Fixing  125mmX25mm thick wood finish with natural clear polish make suspended from ceiling. Complete as specified in the drawing &amp; to the satisfaction of the Architect &amp; Site-in-charge.</t>
  </si>
  <si>
    <t>Sub Total of B.2.0</t>
  </si>
  <si>
    <t xml:space="preserve">Framing-Cutting of section &amp; Providing and fixing M.S frame work in built up tubular section (square hollow tubes  25 mm x 35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</si>
  <si>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Ply Partition - P2</t>
  </si>
  <si>
    <t>a.(i)</t>
  </si>
  <si>
    <t xml:space="preserve">Providing &amp; Fixing 8 mm thk Bison board with above mentioned  framing details - a.(i) (Rate will be include the cost of framing) </t>
  </si>
  <si>
    <t>Providing &amp; Fixing 10 mm thk Bison board with above mention framing deatails - a.(i) (Rate will be include the cost of framing)</t>
  </si>
  <si>
    <t>c.(i)</t>
  </si>
  <si>
    <t>Providing and fixing in position Panelling made out of 12 mm thk. Bison Board of approved make on one side with necessary  aluminum/M.S sections, framing details as mentioned below - c.(i).  (Surface area of single side will be consider for billing)</t>
  </si>
  <si>
    <t>Providing &amp; Fixing 19 mm marine ply to be fixed with wooden gitty and the wall undulation to be covered by cement plaster</t>
  </si>
  <si>
    <t>h.1</t>
  </si>
  <si>
    <t>Providing and fixing in position Panelling made out of  8mm thk. WPC on one side with necessary Aluminium /M.S sections ( 25 mm x 35 mm  x 1.5 mm ) framework at 600mm c/c both ways. Complete as per decoration plan and as specified &amp; directed by Site Engineer. (Surface Area of the partition shall be measured for billing)</t>
  </si>
  <si>
    <t>Providing and fixing in position Brick / Brick finish dado tile as per drawing . Its shall be fixed with chemical (Laticrete L335) &amp;  grout -Roff Rainbow -khaki  of  approved make &amp; shade directly on wall. Complete as specified in the drawing &amp; to the satisfaction of the Architect &amp; Site-in-charge.(Cost will include of Articlad directly on wall, Moratar Mixture Average thich 12-15mm , 1:4)</t>
  </si>
  <si>
    <t>p op1</t>
  </si>
  <si>
    <t>p op2</t>
  </si>
  <si>
    <t>p op3</t>
  </si>
  <si>
    <t xml:space="preserve">Providing and applying textured Paint on wall including 10-12 mm groove (as per drawing) of two coats of approved make &amp; shade .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and as directed by  Engineer-in-charge. </t>
  </si>
  <si>
    <t>Sub Total of B.3.0</t>
  </si>
  <si>
    <t xml:space="preserve">Providing and Fixing Wooden Swing door in position 35 mm Thk. wooden flush door including Vision Panel size of (300 x 500 ) including necessary hardware including floor spring ,150 mm high s.s kick Plate,Handle,Lock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</si>
  <si>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</si>
  <si>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Sub Total of B.4.0</t>
  </si>
  <si>
    <t>Sub Total of B.5.0</t>
  </si>
  <si>
    <t>Exterior Head</t>
  </si>
  <si>
    <t>Façade Work</t>
  </si>
  <si>
    <t>Providing and fixing in position Order counter : Counter top finished in 6mm thick Acrylic Solid Surface LG Hausys-HI-MACS G109 Beige Island over 19 mm thick WPC/Marine Ply. 150mm height Drawers (2 nos)to be provided below each POS.Internal area to be finish with 1 mm thick approved laminate with necessary hardwares (Lock ,Telescopic channel etc). MS powder coated framework (40 x40 x 1.5 mm)  with 10 mm toughened glass and having provision of sliding glass opening with necceaasy fittings and channels as per detail drawing and Ledge having LED cove strip as per detail drawing Complete in all respect . Cost to include all materials, DMB Framing ,labours and necessary leads &amp; lift etc. Counter Height-3'6"</t>
  </si>
  <si>
    <t>Providing and fixing in position MOP storage made of 18mm thk. Marine ply in appd. Laminate from outside and white laminate inside with necessary support framework. Cost to include shelves in 18 mm thk. marine ply finished in white laminate with all hardware, fasteners, and rubber / PVC leveller etc. complete in all respect as per detailed drawing and size to be considered in Width x Height for Billing Depth 500 mm</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</si>
  <si>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</si>
  <si>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 xml:space="preserve">Providing and fixing in position M. S. Railing made out of 25 x 25 x1.5 MS hollow section for vertical sections and 12 x 12 x1.5 mm midrails finished in matt duco paint as per approved shade and wooden section Hardwood oak 50 x 25 mm (With Malamine Matt Polished) Handrail to be fixed on 6 mm x 50 mm M.S flat and End to End Main Balusters will be in size of 50 x 50 mm Cost to include all hardware and fasteners etc. complete in all respect as per detailed drawing. </t>
  </si>
  <si>
    <t xml:space="preserve">Providing and fixing in position S. S. Railing made out of  ss grade 304 hollow section for vertical sections and midrails and S.S Hollow handrail . Cost to include all hardware and fasteners etc. complete in all respect as per detailed drawing. </t>
  </si>
  <si>
    <t xml:space="preserve">Removing and re-fixing in position existig S. S. Railing/M.S Railing with glass panels for installation of finishing material of tread &amp; riser. Cost to include all hardware, fasteners, and rubber / PVC leveller etc. complete in all respect as per detailed drawing. </t>
  </si>
  <si>
    <t>Providing and placing in position 6mm thk extra clear mirror of size 450mm x 1200 mm with 12mm thk marine ply at back to be fixed over ss stud on wall. Cost to include all hardware, fasteners, and rubber / PVC leveller etc. complete in all respect as per detailed drawing.</t>
  </si>
  <si>
    <t xml:space="preserve">Corian -6 MM THK.LG HAUSYS G-109 Foldable Ledge- Take away (Samsung aspen glow - AG636/ Rehau frost white 180L)  </t>
  </si>
  <si>
    <t>Sub Total of C.1.0</t>
  </si>
  <si>
    <t>Sub Total of D.1.0</t>
  </si>
  <si>
    <t>Sub Total of E.1.0</t>
  </si>
  <si>
    <t>Sub Total of E.2.0</t>
  </si>
  <si>
    <t>Sub Total of E.3.0</t>
  </si>
  <si>
    <t>Sub Total of E.4.0</t>
  </si>
  <si>
    <t>Triple pole and neutral distribution board (VTPNDB with vertical busbar) with Double door surface/flush mounted comprising of following:-</t>
  </si>
  <si>
    <t xml:space="preserve">Incomer : </t>
  </si>
  <si>
    <t>100A , TM based MCCB of 25kA with O/L, S/C &amp; E/F Protection - 01 No</t>
  </si>
  <si>
    <t>Outgoing :</t>
  </si>
  <si>
    <t xml:space="preserve">6/32A SP MCB - 24 Nos </t>
  </si>
  <si>
    <t>6/32 Amp TP MCB- 8 Nos</t>
  </si>
  <si>
    <t>With all necessary connections</t>
  </si>
  <si>
    <t>63A , TM based MCCB of 25kA with O/L, S/C &amp; E/F Protection - 01 No</t>
  </si>
  <si>
    <t xml:space="preserve">6/32A SP MCB - 18 Nos </t>
  </si>
  <si>
    <t>6/32 Amp TP MCB- 6 Nos</t>
  </si>
  <si>
    <t xml:space="preserve">6/32A SP MCB - 12 Nos </t>
  </si>
  <si>
    <t>6/32 Amp TP MCB- 4 Nos</t>
  </si>
  <si>
    <t>DB shall have separate neutral links of rating not less than 100A for each phase. The main incoming neutral link shall be in addition to three outgoing neutral links and shall be of 125A.</t>
  </si>
  <si>
    <t>63A FP, MCB of 10kA - 01 No</t>
  </si>
  <si>
    <t>Sub Incomer</t>
  </si>
  <si>
    <t>3Nos, DP, 63A, RCBO (30mA).</t>
  </si>
  <si>
    <t>6/32A SP MCB - 30 Nos</t>
  </si>
  <si>
    <t>Triple pole and neutral distribution board (TPNDB) with Double door surface/flush mounted of 8 way (4+ 24 Module) 4 Horizontal Rows in 4 Vertical tiers configuration   comprising of following:-</t>
  </si>
  <si>
    <t>8 Way TPN Double door type DB for Power comprising of following:-</t>
  </si>
  <si>
    <t>40A FP MCB,10kA - 01 No</t>
  </si>
  <si>
    <t>3Nos, DP, 40A, RCBO (30mA).</t>
  </si>
  <si>
    <t>6/32A SP MCB - 18 Nos</t>
  </si>
  <si>
    <t>Triple pole and neutral distribution board (TPNDB) with Double door surface/flush mounted of 6 way (4+ 18 Module) 4 Horizontal Rows in 4 Vertical tiers configuration   comprising of following:-</t>
  </si>
  <si>
    <t>6/32A SP MCB - 12 Nos</t>
  </si>
  <si>
    <t>Sub Total of F.1.0</t>
  </si>
  <si>
    <t>Sub Total of F.2.0</t>
  </si>
  <si>
    <t xml:space="preserve">SPN DB </t>
  </si>
  <si>
    <t>12 Way SPN Double door type DB for Power comprising of following:-</t>
  </si>
  <si>
    <t>32A DP MCB  - 01 No</t>
  </si>
  <si>
    <t>16A SP MCB -05 Nos</t>
  </si>
  <si>
    <t>8 Way SPN Double door type DB for Power comprising of following:-</t>
  </si>
  <si>
    <t>25A DP MCB  - 01 No</t>
  </si>
  <si>
    <t>16A SP MCB - 04 Nos</t>
  </si>
  <si>
    <t>10A SP MCB - 02 Nos</t>
  </si>
  <si>
    <t>6 Way SPN Double door type DB for Power comprising of following:-</t>
  </si>
  <si>
    <t>16A DP MCB  - 01 No</t>
  </si>
  <si>
    <t>10A SP MCB - 03 Nos</t>
  </si>
  <si>
    <t>16A SP MCB - 1 No</t>
  </si>
  <si>
    <t>Sub Total of F.3.0</t>
  </si>
  <si>
    <t>Primary (First) light point controlled by a MCB in the DB.</t>
  </si>
  <si>
    <t>d.3</t>
  </si>
  <si>
    <t>d.4</t>
  </si>
  <si>
    <t>d.5</t>
  </si>
  <si>
    <t>d.6</t>
  </si>
  <si>
    <t>Light Point Wiring Specifications</t>
  </si>
  <si>
    <t>f.1</t>
  </si>
  <si>
    <t>f.2</t>
  </si>
  <si>
    <t>f.3</t>
  </si>
  <si>
    <t>f.4</t>
  </si>
  <si>
    <t>g.1</t>
  </si>
  <si>
    <t>g.2</t>
  </si>
  <si>
    <t>g.3</t>
  </si>
  <si>
    <t>g.4</t>
  </si>
  <si>
    <t>Sub Total of F.4.0</t>
  </si>
  <si>
    <t>Sub Total of F.7.0</t>
  </si>
  <si>
    <t>Exhaust Fan for Toilet supply</t>
  </si>
  <si>
    <t>Sub Total of F.8.0</t>
  </si>
  <si>
    <t>Sub Total of F.9.0</t>
  </si>
  <si>
    <t>Sub Total of F.10.0</t>
  </si>
  <si>
    <t>Data Modular Box</t>
  </si>
  <si>
    <t>G.1.0</t>
  </si>
  <si>
    <t>Sub Total of G.1.0</t>
  </si>
  <si>
    <t>H.2.0</t>
  </si>
  <si>
    <t>w</t>
  </si>
  <si>
    <t>x</t>
  </si>
  <si>
    <t>y</t>
  </si>
  <si>
    <t>z</t>
  </si>
  <si>
    <t>aa</t>
  </si>
  <si>
    <t>ab</t>
  </si>
  <si>
    <t>b.5</t>
  </si>
  <si>
    <t>Providing &amp; fixing of ISI Mark CPVC ball valves of followig dia pipes as mentioned below (Make - supreme/prince/astral or as approved)</t>
  </si>
  <si>
    <t>150 mm dia.</t>
  </si>
  <si>
    <t xml:space="preserve">Supply, Installation, Testing &amp; Commissioning of mains with 2 X 2.5 sq.mm and earth wire 2.5 sqmm FRLS PVC copper wire ,in rigid MMS PVC conduit min.20 mm dia,including all required accessories,etc as per specification. </t>
  </si>
  <si>
    <t>Secondary (Loop) light point looped to first point and so on.(upto 6 mtr) wire length</t>
  </si>
  <si>
    <t>Lighting points with PVC conduit</t>
  </si>
  <si>
    <t>Lighting points with MS conduit</t>
  </si>
  <si>
    <t xml:space="preserve">Supply, Installation, Testing &amp; Commissioning of mains with 2 X 2.5 sq.mm and earth wire 2.5 sqmm FRLS PVC copper wire ,in rigid MS conduit min.20 mm dia,including all required accessories,etc as per specification. </t>
  </si>
  <si>
    <t xml:space="preserve">Fixing of  T-5 4FT water proof light </t>
  </si>
  <si>
    <t>ac</t>
  </si>
  <si>
    <t>ad</t>
  </si>
  <si>
    <t>ae</t>
  </si>
  <si>
    <t>3Cx2.5 Sqmm Cu. Arm. XLPE</t>
  </si>
  <si>
    <t>3Cx4 Sqmm Cu. Arm. XLPE</t>
  </si>
  <si>
    <t xml:space="preserve">Provind and laying of 2MM thick GI factory fabricated raceways in partition of the following sizes including providing removable 3 mm thick GI cover knock our holes and fixing accessories complete required including floor supports, bends, access boxes and tap of boxes as per instruction from site supervision. </t>
  </si>
  <si>
    <t xml:space="preserve">300mm wide x 40mm deep </t>
  </si>
  <si>
    <t xml:space="preserve">150mm wide x 40mm deep </t>
  </si>
  <si>
    <t xml:space="preserve">100mm wide x 40mm deep </t>
  </si>
  <si>
    <t xml:space="preserve">50mm wide x 40mm deep </t>
  </si>
  <si>
    <t>Fixing and installation of fresh air fan</t>
  </si>
  <si>
    <t>Fixing and installation of Exhaust air fan</t>
  </si>
  <si>
    <t>af</t>
  </si>
  <si>
    <t>ag</t>
  </si>
  <si>
    <t xml:space="preserve">Fire Fighting System </t>
  </si>
  <si>
    <t>Water Tank and Pressure Pump for fire figthing System</t>
  </si>
  <si>
    <t>Pump</t>
  </si>
  <si>
    <t xml:space="preserve">Supplying, Installation, Testing and Commissioning of Electric Driven Terrace Pump suitable for auto operation and consisting of following: complete in all respect as required. </t>
  </si>
  <si>
    <t>set</t>
  </si>
  <si>
    <t>Horizontal type, centrifugal end suction type pump of cast iron body &amp; bronze impeller with stainless steel shaft, mechanical seal and flow of 900 Ipm at 40Mtr head confirming to IS:1520.</t>
  </si>
  <si>
    <t>Suitable HP  squirrel cage induction motor TEFC type suitable for operation on 415 volts ± 10%, 3 phase 50 Hz. AC with IP 55 class of protection for enclosure, horizontal foot mounted type with Class-'F' insulation, confirming to IS:325.</t>
  </si>
  <si>
    <t>M.S. fabricated Common base frame, flexible coupling, coupling guard, foundation bolts and pressure gauge with butterfly valve etc. Suitable cement concrete foundation duly plastered with anti vibration pads.etc. complete as per manufacturer's design &amp; standards and as per detailed specifications.(including all civil works)</t>
  </si>
  <si>
    <t>The pump shall include suitable weather proof electrical panal with all type of cables,tray,mcbs etc which ever is required.Take approval of panal design from consultnt/client before installation.</t>
  </si>
  <si>
    <t>Pump electrical panel automation and integration as per site requirement</t>
  </si>
  <si>
    <t>(PIPING AND ACCESSORIES)</t>
  </si>
  <si>
    <t>SLFTC of  MS pipes on surface</t>
  </si>
  <si>
    <t>Supplying, laying, fixing, testing and commissioning of following sizes (NB) of ISI marked heavy class M.S. pipes including cutting, threading, welding etc. and providing all fittings e.g. elbows,  reducers, clamps, hangers, flanges, gaskets, nuts, bolts and  washers etc. including painting of pipes and fittings with red paint over a coat of ready mixed primer, both of approved quality and shade including cutting holes and chases in brick or  RCC walls/slabs and making good the same etc. complete in all respect as required.</t>
  </si>
  <si>
    <t>150mm dia.</t>
  </si>
  <si>
    <t>Meter</t>
  </si>
  <si>
    <t>100mm dia.</t>
  </si>
  <si>
    <t>80mm dia.</t>
  </si>
  <si>
    <t>65mm dia.</t>
  </si>
  <si>
    <t>50mm dia.</t>
  </si>
  <si>
    <t>40mm dia.</t>
  </si>
  <si>
    <t>32mm dia.</t>
  </si>
  <si>
    <t>25mm dia.</t>
  </si>
  <si>
    <t>SITC of butterfly valves</t>
  </si>
  <si>
    <t>Supplying, Installation, Testing and Commissioning of butterfly valves of  PN 1.6 rating of following sizes with nitrile seat and stainless steel stem with lever/gear operation and cast iron body in powder coated finish  for fire fighting application complete in all respects as required.</t>
  </si>
  <si>
    <t>100mm dia</t>
  </si>
  <si>
    <t>65mm dia</t>
  </si>
  <si>
    <t>80 mm</t>
  </si>
  <si>
    <t>SITC of cast iron flanged Non return valves</t>
  </si>
  <si>
    <t>Supplying, Installation, Testing and Commissioning of cast iron flanged  Non return valves of PN 1.6 rating of  following sizes conforming to relevant IS specifications and  providing and fixing nuts, bolts, washers, gaskets etc. complete as required.</t>
  </si>
  <si>
    <t>80 mm dia</t>
  </si>
  <si>
    <t>SITC of  Brass Ball Valves</t>
  </si>
  <si>
    <t>Supply, installation, testing and commissioning of  forged brass ball valves with brass body nickel coated, brass ball, hard chrome plated, suitable for fire  fighting complete in all respects.</t>
  </si>
  <si>
    <t>SITC of Cast iron flanged Y Strainer</t>
  </si>
  <si>
    <t>Supplying, Installation, Testing and Commissioning of CI  body flanged (both ends) type Y strainer with (stainless steel / brass mesh) conforming to relevant  IS specifications amended upto date complete including providing and fixing nuts, bolts, washers, gaskets etc. complete as required.</t>
  </si>
  <si>
    <t>100 mm dia.</t>
  </si>
  <si>
    <t>SITC of  Pressure Switches</t>
  </si>
  <si>
    <t>Supplying, Installation, Testing and Commissioning of pressure switches suitable for operating with fire hydrant   systems  for working pressure  of 14.0 Kg/cm²  including electrical control wiring with suitable copper conductor PVC insulated and sheathed control cable upto control panel, connections etc. complete as required.</t>
  </si>
  <si>
    <t>SITC of  Pressure gauge</t>
  </si>
  <si>
    <t>Supply, installation,  testing &amp; commissioning of 100 mm dia Bourden type, Stainless Steel dial type pressure gauge  including brass isolation valve and pipe having calibration of  0-16 Kg/cm2.</t>
  </si>
  <si>
    <t>SITC of SS orifice plate</t>
  </si>
  <si>
    <t>Supplying, Installation, Testing and Commissioning of Stainless steel orifice plates having 6 mm nominal thickness, upto 200mm outer dia. and internal dia. suitable to reduce pressure to between 3.2 to 3.5 Kg/sq.mm., complete as required.</t>
  </si>
  <si>
    <t xml:space="preserve">Vibration Bellow </t>
  </si>
  <si>
    <t>Supply, Installation, Testing and Commissioning 100% synthetic  flax canvas Non-percolating FIRE hose (Type B),  I.S.I marked  63mm diax15m long with  stainless steel  male &amp; female couplings (ISI marked) bound &amp; riveted to hose pipes with copper rivets and copper wire as required.</t>
  </si>
  <si>
    <t>Supply, installation, testing and commissioning of   single headed gun metal ISI marked  oblique pattern landing valve Type 'A' with 80mm dia. flanged  inlet &amp; 63mm dia instanteous  type female outlet  complete with A.B.S. plastic  cap and chain, twist  release type lug and all accessories  complete as required.</t>
  </si>
  <si>
    <t>(HYDRANT AND HOSES)</t>
  </si>
  <si>
    <t>SITC Fire hose</t>
  </si>
  <si>
    <t>SITC Short branch pipe</t>
  </si>
  <si>
    <t>Supply, Installation, Testing and Commissioning gun metal  63mm dia. Short Branch Pipe (ISI marked) with 20mm  dia nozzle as required.</t>
  </si>
  <si>
    <t xml:space="preserve">Branch Pipe SS GUNMETAL </t>
  </si>
  <si>
    <t>SITC Landing Valve</t>
  </si>
  <si>
    <t>SITC  First-Aid-fire Hose reel</t>
  </si>
  <si>
    <t>Supply, installation, testing and commissioning of   First-Aid-fire Hose reel wall mounting  swinging type complete  with drum, bracket, 20mm dia. 30M long high pressure  hose reel  tubing with gunmetal shutoff nozzle  conforming to IS: 8090 - 1976. The hose reel shall be as per IS:884-1985.</t>
  </si>
  <si>
    <t>SITC of  Fire  Man's  Axe</t>
  </si>
  <si>
    <t>Supplying, Installation, Testing and Commissioning of  standard Fire  Man's  axe with heavy insulated  rubber conforming  to IS : 926.</t>
  </si>
  <si>
    <t>SITC (supply Installation testing and commissioning )of  15mm dia. Quartzoid bulb type sprinkler</t>
  </si>
  <si>
    <t>Supplying, Installation, Testing and Commissioning  of 15mm dia. Quartzoid bulb type sprinkler with  temperature rating at  68°/79°C made out of forged brass and in powder coated finish.</t>
  </si>
  <si>
    <t>Pendent/Upright 68° C Chrome Plated</t>
  </si>
  <si>
    <t>Pendent 141° C Chrome Plated</t>
  </si>
  <si>
    <t>SITC weather proof M.S cabinet size 900 mm x 2100 mm x 600mm</t>
  </si>
  <si>
    <t>Supplying, installation, testing and commissioning of  weather proof M.S cabinet size 900 mm x 2100 mm x 600mm deep  fabricated  from 1.6mm  thick M.S. sheets and  M.S angle 40mmx40mmx6mm complete with  glass,  locking arrangements.</t>
  </si>
  <si>
    <t>S/F of Vane type Water flow Switch</t>
  </si>
  <si>
    <t>Supplying and fixing vane type water flow switch suitable for installation on 50 mm to 150 mm  dia line for a service  pressure upto 20 kg/sq. cm. of Potter / System sensor /Angus</t>
  </si>
  <si>
    <t xml:space="preserve">Providing and fixing flexible connectors consisting of flexible core 1.5 mtr. in lenghth of corrugated stainless steel tubing under the braid, (Braiding to be SS-304, tubing to be SS-304) for minimum working pressure rating of 200 PSI to be installed at connections from branch pipes to pendant sprinklers blow false ceiling as per specification of the manufacturers.   </t>
  </si>
  <si>
    <t>Hydrant Box</t>
  </si>
  <si>
    <t>Hydrant Valve</t>
  </si>
  <si>
    <t>Hydrant 2 way</t>
  </si>
  <si>
    <t>j.1 op 1</t>
  </si>
  <si>
    <t xml:space="preserve">Frameless toughened glass door with patch fittings and lock </t>
  </si>
  <si>
    <t>e.4</t>
  </si>
  <si>
    <t>e.5</t>
  </si>
  <si>
    <t>f.5</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</si>
  <si>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</si>
  <si>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</si>
  <si>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</si>
  <si>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</si>
  <si>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</si>
  <si>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</si>
  <si>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</si>
  <si>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</si>
  <si>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</si>
  <si>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</si>
  <si>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</si>
  <si>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</si>
  <si>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</si>
  <si>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Somany -Ethos grey 600 x 600 mm</t>
  </si>
  <si>
    <t>FF02</t>
  </si>
  <si>
    <t xml:space="preserve">Polished Vitrified Tiles </t>
  </si>
  <si>
    <t>FF03</t>
  </si>
  <si>
    <t xml:space="preserve">Full bodied Vitrified Tiles </t>
  </si>
  <si>
    <t>300X1200(tread); 600X1200 (slab size)</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</si>
  <si>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</si>
  <si>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</si>
  <si>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</si>
  <si>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</si>
  <si>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</si>
  <si>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</si>
  <si>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</si>
  <si>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</si>
  <si>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</si>
  <si>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</si>
  <si>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</si>
  <si>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</si>
  <si>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</si>
  <si>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</si>
  <si>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Booth Seating Area Wall</t>
  </si>
  <si>
    <t>BK02</t>
  </si>
  <si>
    <t>Articlad -ACG 555</t>
  </si>
  <si>
    <t xml:space="preserve">Storefront </t>
  </si>
  <si>
    <t>TL01</t>
  </si>
  <si>
    <t>TL02</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</si>
  <si>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</si>
  <si>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</si>
  <si>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</si>
  <si>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</si>
  <si>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</si>
  <si>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</si>
  <si>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</si>
  <si>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</si>
  <si>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</si>
  <si>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</si>
  <si>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</si>
  <si>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</si>
  <si>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</si>
  <si>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Toilet Detail-770</t>
  </si>
  <si>
    <t>Wall Tile</t>
  </si>
  <si>
    <t>Granite</t>
  </si>
  <si>
    <t xml:space="preserve">Granite stone </t>
  </si>
  <si>
    <t>Jet Black Granite</t>
  </si>
  <si>
    <t>Corian</t>
  </si>
  <si>
    <t>Corian Counter</t>
  </si>
  <si>
    <t>LG ASPEN SNOW - AS 610</t>
  </si>
  <si>
    <t>SAMSUNG ASPEN GLOW -AG  636</t>
  </si>
  <si>
    <t>REHAU -FORST WHITE 180L</t>
  </si>
  <si>
    <t xml:space="preserve">Laminates / Veneer </t>
  </si>
  <si>
    <t>Laminate</t>
  </si>
  <si>
    <t>LAM 01</t>
  </si>
  <si>
    <t>Generic Drawing</t>
  </si>
  <si>
    <t>LAM 02</t>
  </si>
  <si>
    <t>Paint</t>
  </si>
  <si>
    <t>Paint shade</t>
  </si>
  <si>
    <t>WF 01</t>
  </si>
  <si>
    <t xml:space="preserve">Lustre paint </t>
  </si>
  <si>
    <t>Decoration Plan - 140</t>
  </si>
  <si>
    <t>WF 02</t>
  </si>
  <si>
    <t xml:space="preserve">Texture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</si>
  <si>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</si>
  <si>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</si>
  <si>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</si>
  <si>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</si>
  <si>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</si>
  <si>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</si>
  <si>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</si>
  <si>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</si>
  <si>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</si>
  <si>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</si>
  <si>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</si>
  <si>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</si>
  <si>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</si>
  <si>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</si>
  <si>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</si>
  <si>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</si>
  <si>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</si>
  <si>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RO</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</si>
  <si>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</si>
  <si>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</si>
  <si>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</si>
  <si>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</si>
  <si>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</si>
  <si>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</si>
  <si>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</si>
  <si>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</si>
  <si>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</si>
  <si>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</si>
  <si>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</si>
  <si>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</si>
  <si>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</si>
  <si>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</si>
  <si>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</si>
  <si>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</si>
  <si>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</si>
  <si>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</si>
  <si>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</si>
  <si>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</si>
  <si>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</si>
  <si>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S.NO.</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</si>
  <si>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</si>
  <si>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</si>
  <si>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</si>
  <si>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</si>
  <si>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</si>
  <si>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</si>
  <si>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</si>
  <si>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</si>
  <si>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</si>
  <si>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</si>
  <si>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</si>
  <si>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</si>
  <si>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</si>
  <si>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</si>
  <si>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</si>
  <si>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</si>
  <si>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</si>
  <si>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</si>
  <si>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</si>
  <si>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</si>
  <si>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</si>
  <si>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</si>
  <si>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</si>
  <si>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</si>
  <si>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</si>
  <si>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</si>
  <si>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</si>
  <si>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</si>
  <si>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</si>
  <si>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</si>
  <si>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</si>
  <si>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</si>
  <si>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</si>
  <si>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</si>
  <si>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</si>
  <si>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</si>
  <si>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</si>
  <si>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</si>
  <si>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</si>
  <si>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</si>
  <si>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</si>
  <si>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</si>
  <si>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</si>
  <si>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</si>
  <si>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</si>
  <si>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</si>
  <si>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</si>
  <si>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</si>
  <si>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</si>
  <si>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</si>
  <si>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</si>
  <si>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</si>
  <si>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</si>
  <si>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</si>
  <si>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</si>
  <si>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</si>
  <si>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</si>
  <si>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</si>
  <si>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</si>
  <si>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</si>
  <si>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</si>
  <si>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</si>
  <si>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</si>
  <si>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</si>
  <si>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</si>
  <si>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</si>
  <si>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</si>
  <si>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</si>
  <si>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</si>
  <si>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</si>
  <si>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</si>
  <si>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</si>
  <si>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</si>
  <si>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</si>
  <si>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</si>
  <si>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</si>
  <si>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</si>
  <si>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</si>
  <si>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</si>
  <si>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</si>
  <si>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</si>
  <si>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</si>
  <si>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</si>
  <si>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</si>
  <si>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</si>
  <si>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</si>
  <si>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</si>
  <si>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</si>
  <si>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</si>
  <si>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</si>
  <si>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</si>
  <si>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</si>
  <si>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</si>
  <si>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</si>
  <si>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</si>
  <si>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</si>
  <si>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</si>
  <si>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</si>
  <si>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</si>
  <si>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</si>
  <si>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</si>
  <si>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</si>
  <si>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</si>
  <si>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</si>
  <si>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</si>
  <si>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</si>
  <si>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</si>
  <si>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</si>
  <si>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</si>
  <si>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</si>
  <si>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</si>
  <si>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</si>
  <si>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</si>
  <si>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</si>
  <si>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</si>
  <si>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</si>
  <si>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</si>
  <si>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</si>
  <si>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</si>
  <si>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</si>
  <si>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</si>
  <si>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</si>
  <si>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</si>
  <si>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</si>
  <si>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</si>
  <si>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</si>
  <si>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</si>
  <si>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</si>
  <si>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</si>
  <si>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</si>
  <si>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</si>
  <si>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</si>
  <si>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</si>
  <si>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</si>
  <si>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</si>
  <si>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</si>
  <si>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</si>
  <si>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</si>
  <si>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</si>
  <si>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</si>
  <si>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</si>
  <si>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</si>
  <si>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</si>
  <si>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</si>
  <si>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</si>
  <si>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</si>
  <si>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</si>
  <si>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</si>
  <si>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</si>
  <si>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</si>
  <si>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</si>
  <si>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</si>
  <si>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</si>
  <si>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</si>
  <si>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</si>
  <si>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</si>
  <si>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</si>
  <si>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</si>
  <si>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</si>
  <si>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</si>
  <si>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</si>
  <si>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</si>
  <si>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</si>
  <si>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</si>
  <si>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</si>
  <si>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</si>
  <si>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</si>
  <si>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</si>
  <si>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</si>
  <si>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</si>
  <si>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</si>
  <si>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</si>
  <si>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</si>
  <si>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</si>
  <si>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i.1</t>
  </si>
  <si>
    <t>i.2</t>
  </si>
  <si>
    <t>Dominos Toilet Specifications</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</si>
  <si>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</si>
  <si>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</si>
  <si>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</si>
  <si>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</si>
  <si>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</si>
  <si>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</si>
  <si>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</si>
  <si>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</si>
  <si>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</si>
  <si>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</si>
  <si>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</si>
  <si>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Dolphy</t>
  </si>
  <si>
    <t>Dolphy-Automatic Soap Dispenser
-DSDR0112-S</t>
  </si>
  <si>
    <t>Jaquar Automatic Soap Dispenser
Code :SDR-BLC-DJ0160AS</t>
  </si>
  <si>
    <t>Paper Dispenser/
Hand Dryer</t>
  </si>
  <si>
    <t>Kimberly-Clark Aquarius Multi Fold
 Paper Towel Dispenser 70220</t>
  </si>
  <si>
    <t>Aquant 1719/Hindware Magna</t>
  </si>
  <si>
    <t>CERA - Casket
(New Cat No: S2020108)</t>
  </si>
  <si>
    <t>Parryware VERVE (Ref:C0453)</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</si>
  <si>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</si>
  <si>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</si>
  <si>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</si>
  <si>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</si>
  <si>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</si>
  <si>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</si>
  <si>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</si>
  <si>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</si>
  <si>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</si>
  <si>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</si>
  <si>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Framing for articlad</t>
  </si>
  <si>
    <t xml:space="preserve">Proving &amp; Fixing of heavy duty cable turnking box at the floor and ceiling/ beam with help of nessacary arrangement. Fixing of at digital display (LED TV) approved size at cable turnking box witg nessacary arrangement and powder coating to be done for cable trunking box in approved shade.
All the necessary arrangements to be done for thinclient fixing, Also all the cables to be trunked in the cable trucking box. </t>
  </si>
  <si>
    <t>Providing and fixing in position fixed 10 mm Toughened glass partition with As/approved poweder coated on Aluminium frame of 45 x 25 mm section with glazing rubber and intermediate sections of 45 x 25  from outside and 45 x 25  from inside with toughened glass. Complete as per details in drawing. 
(Surface area of the partition shall be measured for billing.)</t>
  </si>
  <si>
    <t>Take away counter</t>
  </si>
  <si>
    <t>Providing and placing in position Take away table made out of 19mm thk. Marine ply  finished with appd. Laminate  (Outside Laminate- 1mm THK. 14554 RH HOOKED ACACIA LAMINATE, MERINO WITH 2mm THK. REHAU MAKE MATCHING EDGE BAND &amp; Inisde laminate Merino Lam 21141 snow white ) and table top to be finish with 6 mm thk LG Hausys -109 Hi Macs over marine Ply with necessary support framework as approved, Cost to include all hardware, fasteners, and rubber / PVC leveller etc..Cost to inlude of making 1 drawer and shelve ,as per shared detailed drawing
and  Size 900 x 550 x 975 mm ht</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</si>
  <si>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</si>
  <si>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</si>
  <si>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</si>
  <si>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</si>
  <si>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r>
      <t xml:space="preserve">Providing and fixing in position Glazed Vitrified Tile flooring as per detail in drawing. It shall be fixed with cement mortar of 1:3, required mortar bed is 25mm to 50mm thk), with thick grey cement slurry,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1"/>
        <color rgb="FFFF0000"/>
        <rFont val="Calibri"/>
        <family val="2"/>
        <scheme val="minor"/>
      </rPr>
      <t/>
    </r>
  </si>
  <si>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</si>
  <si>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Providing and fixing in position full height  ply Partition as mentioned in drawing  made out of 12mm thk. Marine ply to be fixed on  both sides with necessary  aluminum /M.S sections, framing details  as mentioned above - a.(i). Items include making, cut-out for electrical swtich plates , swtich boxes  and 4" ht skirting as per drawing and direction .Plyboard make should be GREEN, CENTURY 0R EQUIVALENT. (Surface area of single side will be consider for billing)</t>
  </si>
  <si>
    <t>Providing and fixing in position Panelling made out of  12mm thk. Prelam Board on one side with necessary aluminum /M.S sections ( 25 mm x 35 mm  x 1.5 mm ) framework at 600mm c/c both ways. Wood work to be treated with anti termite treatment.and edges to be finish with matching PVC Tape . Complete as per decoration plan and as specified &amp; directed by Site Engineer. (Surface Area of the partition shall be measured for billing)</t>
  </si>
  <si>
    <t>Providing and fixing in position Panelling made out of  12mm thk. Prelam Board on Existing Provided Surface. edges to be finish with matching PVC Tape . Complete as per decoration plan and as specified &amp; directed by Site Engineer. (Surface Area of the partition shall be measured for billing) &amp; (Rate will exclude the cost of framing)</t>
  </si>
  <si>
    <t>Providing and fixing in position Panelling made out of  8mm thk. WPC on Existing Surface. Complete as per decoration plan and as specified &amp; directed by Site Engineer. (Surface Area of the partition shall be measured for billing).Rate  will exclude cost of framing</t>
  </si>
  <si>
    <t>Providing and fixing in position Brick / Brick finish dado Clay tile as per drawings . Its shall be fixed  with chemical (Laticrete L335) &amp; matching grout of approved make &amp; shade on brick Wall Surface details as mentioned above on any surface as per details in drawing and as specified &amp; directed by Site Engineer.((Cost will include of tiles cladding, Mortar Mixture Thick 12-15 mm, 1:4)</t>
  </si>
  <si>
    <t>Providing and fixing in position Brick / Brick finish dado tile coated with exterior grade sealer with 8mmX4mm . Its shall be fixed with chemical (Laticrete L335) &amp; grout- Roff Snow White on brick wall surface. Complete as specified in the drawing &amp; to the satisfaction of the Architect &amp; Site-in-charge.(Cost will include of Articlad. Mortar Mixture Thick 12-15 mm, 1:4)</t>
  </si>
  <si>
    <t xml:space="preserve">Main Entry Glass Door with metal frame as per drawing- 6 ft wide
</t>
  </si>
  <si>
    <t>Providing and Applying synthetic enamel paint (Armada Blue) of approved make &amp; Shade on Metal surfaces.to be prepared by rubbing with coarser sand paper suitable for painting by filling all dents and crack &amp; two coat of primer .The rate includes scrapping ,Filling with Putty etc complete. - Colour and pattern to be specified at site by site supervisor.Approved make - Asain paint</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</si>
  <si>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</si>
  <si>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</si>
  <si>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Providing &amp; fixing in position Corian foldable ledge to be made up of 6mm corian with necessary angle &amp; bracket support required to fix on m.s frame. It shall be fixed with Chemical Adhesive . The job including cutting of corian &amp; making smooth edges wherever required . The work shall also include cost of materials, wastages,bracket, labour, all lead and lift at all levels, loading and unloading, transportation, etc. and all other incidental charges etc., complete and as directed by Engineer-in-charge. Measurement to be calculated basis on Actual area in running feet.</t>
  </si>
  <si>
    <t xml:space="preserve">Providing &amp; Constructing 115mm thick wall of class1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</si>
  <si>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Plastering the Siporex / brick masonry walls with 12mm to 15mm thk. Single coat cement plaster in 1: 4 (cement : sand proportion) with chickenmesh jali wherever required, including scaffolding and curing complete as specified and as directed by Site Engineer.</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</si>
  <si>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</si>
  <si>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P/f one layer of 3mm APP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 Including protection plaster
Ponding test to be carried out for minimum 48 hours. 
Approved makes :  Zydex, sika</t>
  </si>
  <si>
    <t>F.5.0</t>
  </si>
  <si>
    <t>Sub Total of F.5.0</t>
  </si>
  <si>
    <t>Sub Total of F 6.0</t>
  </si>
  <si>
    <t>TPN DB</t>
  </si>
  <si>
    <t>Dominos ………………….Civil &amp; Interiors BOQ| Ver 3.0</t>
  </si>
  <si>
    <t>7. Scaffolding will be in contractor scope upto 4mtr &amp; Above 4mtr rate will be chargeable. If required for  installation of civil &amp; MEP.</t>
  </si>
  <si>
    <t>Unistone (Zara cotswold) /
MCM(Code -A Series Brick 54058)</t>
  </si>
  <si>
    <t>MCM Clay Tile(Code -K series ,facing brick /052)/Unistone (Dholpur)</t>
  </si>
  <si>
    <t>Spectrum- Grani plast</t>
  </si>
  <si>
    <t>Asain-Fine sand</t>
  </si>
  <si>
    <t>Fevicol (Adhesive)</t>
  </si>
  <si>
    <t>EURONICS-Hand Dryer Metal-EH25NW</t>
  </si>
  <si>
    <t>Floor Tiles - (Customer Area)</t>
  </si>
  <si>
    <t>Floor Tiles - (Kitchen &amp; Back area)</t>
  </si>
  <si>
    <t>Dado Brick / Tile Cladding - 3 (Booth seating area)-Unistone (Zara cotswold)</t>
  </si>
  <si>
    <t>Drawing no. -130</t>
  </si>
  <si>
    <t>Providing &amp; fixing 15mmX15mm anodized Aluminium  finish corner guard in approved shade powder coat matching to tile color above skirting level upto 2500 mm.</t>
  </si>
  <si>
    <t>Providing &amp; fixing 15mm wide 'T' shape anodized Aluminium Transition strip</t>
  </si>
  <si>
    <t>Providing and fixing in position Glazed Vitrified Tile  flooring as per detail in drawing. It shall be fixed with cement mortar of 1:4, (required mortar bed is 25mm to 50mm thk) with thick grey cement slurry,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sheet/Plastic sheet for tile Protection . (size - 600x600 mm)</t>
  </si>
  <si>
    <t>Providing and fixing in position Glazed Vitrified Tile flooring as per detail in drawing. It shall be fixed with cement mortar of 1 :4,(required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Tile Protection .(size - 130x800 mm)/ Option - RAK -AMBER OAK   (SIZE-198X1200mm)</t>
  </si>
  <si>
    <t>Providing and fixing in position Glazed Vitrified Tile flooring as per detail in drawing. It shall be fixed with cement mortar of 1 :4, (required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POP /Plastic sheet for Tile Protection ..(size - 130x800mm)/ Option 2 RAK -CEDAR BROWN    (SIZE-198X1200mm)</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</si>
  <si>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(Size - 600x600mm)</t>
  </si>
  <si>
    <t>2(a)</t>
  </si>
  <si>
    <t>FF02a</t>
  </si>
  <si>
    <t>ACP Sheet</t>
  </si>
  <si>
    <t>Rain Drop L143, Nickle grey 6126, Grey tint 8435
Asian Paints</t>
  </si>
  <si>
    <t>ACP sheet for extrnal ceiling</t>
  </si>
  <si>
    <t>Alu Décor- Milky white AD202 Matt finish- Thk 4mm</t>
  </si>
  <si>
    <t>Euro bond- Pure white , code- ER111/ Milky white ER908 (Matt) - Thk 4mm</t>
  </si>
  <si>
    <t>Single Leaf Flush Door - With Vision Panel with Granite framing (SDP Entry)</t>
  </si>
  <si>
    <t>Exterior Textured Paint</t>
  </si>
  <si>
    <t>Alstrong-Pure White AL05 Matt finish</t>
  </si>
  <si>
    <t>Providing and fixing in position dado tile (White Tile )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(Size - 200x250mm)</t>
  </si>
  <si>
    <t>Dado Tile Cladding  - White Tile in Staff Toilet or changing room</t>
  </si>
  <si>
    <t>Jet Black Granite/ Steel grey Granite</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</si>
  <si>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</si>
  <si>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Granite (Jet Black/Steel grey) Band</t>
  </si>
  <si>
    <t xml:space="preserve">Kitchen Wall tile </t>
  </si>
  <si>
    <t xml:space="preserve">Back Wall Tile </t>
  </si>
  <si>
    <t>Somany -EC sapphire matt 300x300mm</t>
  </si>
  <si>
    <t>Ceramic wall tile white/ Satin white 300x600mm 
(Plain) Make : -Johnson</t>
  </si>
  <si>
    <t>Ceramic wall tile (Printed) With customize /  Satin white 300x600mm
line work Make : -Johnson</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</si>
  <si>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</si>
  <si>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Dolphy White ABS Wall Mounted 400 ml Liquid Soap Dispenser/ Dolphy – DSDR 0065 which is manual not automatic. But the alternative specs are mentioned for Automatic.- will use current only of Dolphy/censor one will be use for flagship stores only.</t>
  </si>
  <si>
    <t xml:space="preserve">SITC RO Water booster pump upto 1 HP Auto Cut Type , mounting with rubber pad &amp; nut bolt (Make Crompton Grundfoss,Danfoss ,Kirloskar or equivalent)  </t>
  </si>
  <si>
    <t xml:space="preserve">SITC RO Water booster pump 0.5  HP Auto Cut Type , mounting with rubber pad &amp; nut bolt (Make Crompton Grundfoss,Danfoss ,Kirloskar or equivalent)  </t>
  </si>
  <si>
    <t>Providing and fixing in position Panelling made out of 6 mm thk. Bison Board of approved make on one side with necessary aluminum /M.S sections ( 25 mm x 35 mm  x 1.5 mm ) framework at 600mm c/c both ways bison joints to have 6x6mm groove . Complete as per decoration plan and as specified &amp; directed by Site Engineer. (Surface Area of the partition shall be measured for billing)</t>
  </si>
  <si>
    <t>Wall Corner Guard</t>
  </si>
  <si>
    <t>Providing &amp; fixing MS Tube 25mmX25mm finish in black Powder coat (0.5 micron) for Booth area articlad wall till skirting level as/drawing.</t>
  </si>
  <si>
    <t>MS Tube Wall guards for articlad</t>
  </si>
  <si>
    <t>Supply, installation, testing &amp; commissioning of 2 zone based conventional Fire alarm control panel with standard set complete as required.</t>
  </si>
  <si>
    <t>Fixing of Light Fixtures Provided by JFL (Hood lights are in hood vendor scope)</t>
  </si>
  <si>
    <t>Qty</t>
  </si>
  <si>
    <t>Amount</t>
  </si>
  <si>
    <t>Providing and Fixing in position softboard as specified size. complete in all respect as per detailed drawing. Panel Size : 1200 x 900</t>
  </si>
  <si>
    <t xml:space="preserve">Providing and fixing in position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 
</t>
  </si>
  <si>
    <t xml:space="preserve">Providing and fixing in position Glazed Vitrified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t>
  </si>
  <si>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</si>
  <si>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</si>
  <si>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 xml:space="preserve">Hindware - Enigma or equivalent- wall mounted closet with Quiet-Close seat and cover (Catalogue no. 92024, Colour - Star white) </t>
  </si>
  <si>
    <t>Hindware or equivalent- Conceale Cistern (Concealo) and Face Plate (Concealo - Shell) / Flushing cistern can be identify from Vendor according to WC.</t>
  </si>
  <si>
    <t>Hindware table top wash basin  Fornte white 91043 or equivalent</t>
  </si>
  <si>
    <t>Toilet paper holder with cover - Hindware - (Catalogue no. F880003) or equivalent</t>
  </si>
  <si>
    <t>Hindware - Quadra Pillar cock - (Catalogue no. F380001CP, Finish - Chrome) or equivalent</t>
  </si>
  <si>
    <t>SS Kitchen Paper Holder 9" (Make : Hindware chrome F840008CP or equivalent)</t>
  </si>
  <si>
    <t>Conceal coak for makeline sink (Make- Hindware F310003ACP  OR equivalent)  Regular Body Suitable for 15mm Pipe Line with Spindle Extension &amp; Plastic Protection Cap (without Exposed Parts) OR equivalent</t>
  </si>
  <si>
    <t>Hindware Magma -1719 Artistic Basin-510X360X120 wall hung (white) or equivalent.</t>
  </si>
  <si>
    <t>Hindware-Health Faucet  F 160013 CP ABS With Rubbit Cleaning System</t>
  </si>
  <si>
    <t>Johnson Endura Stepping Stone -DONAPAULA PLAIN 600x600</t>
  </si>
  <si>
    <t xml:space="preserve">Providing and fixing in position Glazed Vitrified Tile flooring as per detail in drawing. It shall be fixed with cement mortar of 1 :4,(required mortar bed is 25mm thk) with thick grey cement slurry,with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</si>
  <si>
    <t xml:space="preserve">Providing and fixing in position Glazed Vitrified Tile flooring as per detail in drawing. It shall be fixed with cement mortar of 1 :4 ,(required mortar bed is 25mm to 50mm thkk) with thick grey cement slurrywith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and as directed by Engineer-in-charge. </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</si>
  <si>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t>
  </si>
  <si>
    <t xml:space="preserve">Laminate on panelling </t>
  </si>
  <si>
    <t>o op1</t>
  </si>
  <si>
    <t>o op2</t>
  </si>
  <si>
    <t>o op3</t>
  </si>
  <si>
    <t>o op4</t>
  </si>
  <si>
    <t>Supplying &amp; erecting mains with 2x4 sq.mm and earth wire 2.5 sqmm FRLS PVC copper wire laid with conduit/trunking/inside pole/Bus bars or any other places.</t>
  </si>
  <si>
    <t xml:space="preserve">Providing and fixing in position dado tile  of approved make &amp; shade on any surface as per details in drawing and Over 12 mm thk bed of cement mortar 1:3 (cement : fine sand ) with thick grey cement slurry.The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</si>
  <si>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Labour Rate</t>
  </si>
  <si>
    <t>Total Rate</t>
  </si>
  <si>
    <t>(A)</t>
  </si>
  <si>
    <t>(B)</t>
  </si>
  <si>
    <t>Material Rate</t>
  </si>
  <si>
    <t>Providing and fixing in position Brick / Brick finish dado tile with grout -Roff Rainbow -khaki  of approved make of approved make &amp; shade on Existing provided surface as per details in drawing and as specified &amp; directed by Site Engineer.  (Cost will include of Articlad &amp; Moratar Mixture Average thich 12-15mm , 1:4)</t>
  </si>
  <si>
    <t>Providing and fixing in Unistone Wall Cladding Tile as per drawing . Its shall be fixed with chemical (Laticrete L335)  &amp; matching grout  of  approved make &amp; shade on brick wall surface and as specified &amp; directed by Site Engineer.( Moratar Mixture Average thich 12-15mm , 1:4)</t>
  </si>
  <si>
    <r>
      <t>P/f 5mm to 6 mm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t>
    </r>
    <r>
      <rPr>
        <b/>
        <sz val="10"/>
        <rFont val="Times New Roman"/>
        <family val="1"/>
      </rPr>
      <t xml:space="preserve"> </t>
    </r>
    <r>
      <rPr>
        <sz val="10"/>
        <rFont val="Times New Roman"/>
        <family val="1"/>
      </rPr>
      <t>Including protection plaster
Ponding test to be carried out for minimum 48 hours. 
Approved makes : Zydex, sika</t>
    </r>
  </si>
  <si>
    <r>
      <t>Providing &amp; fixing Rolling Shutter including motarized mechanism to be operated with key/switch  of min. 20 guage MS sheet, including floor locks, guide rail, first quality enamel paint (</t>
    </r>
    <r>
      <rPr>
        <sz val="10"/>
        <rFont val="Times New Roman"/>
        <family val="1"/>
      </rPr>
      <t xml:space="preserve"> 1 coat of primer &amp; 2 or more coat of paint until achieved smooth finish )</t>
    </r>
    <r>
      <rPr>
        <sz val="10"/>
        <color rgb="FFFF0000"/>
        <rFont val="Times New Roman"/>
        <family val="1"/>
      </rPr>
      <t>.</t>
    </r>
    <r>
      <rPr>
        <sz val="10"/>
        <color theme="1"/>
        <rFont val="Times New Roman"/>
        <family val="1"/>
      </rPr>
      <t xml:space="preserve"> Rate including cost of transportation, loading, unloading, scaffolding, wastage, taxes etc. as mentioned in drawings  directed by Site Engineer.</t>
    </r>
  </si>
  <si>
    <r>
      <t>Providing &amp; fixing manual Rolling Shutter including manual gear box of min. 20 guage MS sheet, including floor locks, guide rail, first quality enamel paint  (</t>
    </r>
    <r>
      <rPr>
        <sz val="10"/>
        <rFont val="Times New Roman"/>
        <family val="1"/>
      </rPr>
      <t xml:space="preserve"> 1 coat of primer &amp; 2 or more coat of paint until achieved smooth finish</t>
    </r>
    <r>
      <rPr>
        <sz val="10"/>
        <color theme="1"/>
        <rFont val="Times New Roman"/>
        <family val="1"/>
      </rPr>
      <t xml:space="preserve"> ). Rate including cost of transportation, loading, unloading, scaffolding, wastage, taxes etc. as mentioned in drawings  directed by Site Engineer.</t>
    </r>
  </si>
  <si>
    <r>
      <t xml:space="preserve">Tiles for Flooring     (General seating area)
FF 01 Kajaria -Fog Perla, cool cement, cool silver (Matt Finish) /Somany-Ethos grey </t>
    </r>
    <r>
      <rPr>
        <b/>
        <sz val="10"/>
        <rFont val="Times New Roman"/>
        <family val="1"/>
      </rPr>
      <t>(Details- Refer Material Spec. sheet)</t>
    </r>
  </si>
  <si>
    <r>
      <t xml:space="preserve">Tiles for Flooring  (Light) - (Booth seating)
FF 04 - Kajaria Sheesham Rosewood/ RAK AMBER OAK or Somany Strio Verano wood Teak  </t>
    </r>
    <r>
      <rPr>
        <b/>
        <sz val="10"/>
        <color theme="1"/>
        <rFont val="Times New Roman"/>
        <family val="1"/>
      </rPr>
      <t>(Details- Refer Material Spec. sheet)</t>
    </r>
  </si>
  <si>
    <r>
      <t xml:space="preserve">Tiles for Flooring  (Dark) - (Booth seating)
FF 05 - Kajaria Sheesham Nero /RAK CEDAR BROWN or Strio Benz wood Nero </t>
    </r>
    <r>
      <rPr>
        <b/>
        <sz val="10"/>
        <color theme="1"/>
        <rFont val="Times New Roman"/>
        <family val="1"/>
      </rPr>
      <t>(Details- Refer Material Spec. sheet)</t>
    </r>
    <r>
      <rPr>
        <sz val="10"/>
        <color theme="1"/>
        <rFont val="Times New Roman"/>
        <family val="1"/>
      </rPr>
      <t xml:space="preserve"> </t>
    </r>
  </si>
  <si>
    <r>
      <t xml:space="preserve">Tiles for Flooring - FF02
Kajaria-Dessert grey, cool gris,cairo gris (Matt Finish) (Kitchen  &amp; BOH) or equivalent in somany </t>
    </r>
    <r>
      <rPr>
        <b/>
        <sz val="10"/>
        <color theme="1"/>
        <rFont val="Times New Roman"/>
        <family val="1"/>
      </rPr>
      <t>(Details- Refer Material Spec. sheet)</t>
    </r>
  </si>
  <si>
    <r>
      <t>Tiles for Flooring -</t>
    </r>
    <r>
      <rPr>
        <b/>
        <sz val="10"/>
        <rFont val="Times New Roman"/>
        <family val="1"/>
      </rPr>
      <t>(Details-</t>
    </r>
    <r>
      <rPr>
        <sz val="10"/>
        <rFont val="Times New Roman"/>
        <family val="1"/>
      </rPr>
      <t xml:space="preserve"> </t>
    </r>
    <r>
      <rPr>
        <b/>
        <sz val="10"/>
        <rFont val="Times New Roman"/>
        <family val="1"/>
      </rPr>
      <t>Refer Material Spec. sheet) no.- A (2a)</t>
    </r>
    <r>
      <rPr>
        <sz val="10"/>
        <rFont val="Times New Roman"/>
        <family val="1"/>
      </rPr>
      <t xml:space="preserve">,  FF02
(Kitchen  &amp; BOH) </t>
    </r>
  </si>
  <si>
    <r>
      <t xml:space="preserve">Tiles for Flooring (Toilet areas)
Johson- Quartz grey/Somany -EC sapphire matt </t>
    </r>
    <r>
      <rPr>
        <b/>
        <sz val="10"/>
        <color theme="1"/>
        <rFont val="Times New Roman"/>
        <family val="1"/>
      </rPr>
      <t>(Details- Refer Material Spec. sheet)</t>
    </r>
    <r>
      <rPr>
        <sz val="10"/>
        <color theme="1"/>
        <rFont val="Times New Roman"/>
        <family val="1"/>
      </rPr>
      <t xml:space="preserve"> </t>
    </r>
  </si>
  <si>
    <r>
      <t xml:space="preserve">Tiles for Flooring  
FF 03 - Johnson Endura Stepping Stone - Dona Paula Plain (Outdoor Area) or Somany - Largo Stepon Verde </t>
    </r>
    <r>
      <rPr>
        <b/>
        <sz val="10"/>
        <color theme="1"/>
        <rFont val="Times New Roman"/>
        <family val="1"/>
      </rPr>
      <t xml:space="preserve"> (Details- Refer Material Spec. sheet)</t>
    </r>
    <r>
      <rPr>
        <sz val="10"/>
        <color theme="1"/>
        <rFont val="Times New Roman"/>
        <family val="1"/>
      </rPr>
      <t xml:space="preserve"> </t>
    </r>
  </si>
  <si>
    <r>
      <t xml:space="preserve">Skirting                                           (General seating area)
FF 01 - Kajaria - Fog Perla, cool cement, cool silver (Matt Finish) /Somany-Ethos grey. </t>
    </r>
    <r>
      <rPr>
        <b/>
        <sz val="10"/>
        <color theme="1"/>
        <rFont val="Times New Roman"/>
        <family val="1"/>
      </rPr>
      <t>(Details- Refer Material Spec. sheet)</t>
    </r>
  </si>
  <si>
    <r>
      <t xml:space="preserve">Skirting                                           FF02 - Kajaria-Dessert grey, cool gris,cairo gris (Matt Finish) (Kitchen  &amp; BOH) or equivalent in somany. </t>
    </r>
    <r>
      <rPr>
        <b/>
        <sz val="10"/>
        <color theme="1"/>
        <rFont val="Times New Roman"/>
        <family val="1"/>
      </rPr>
      <t>(Details- Refer Material Spec. sheet)</t>
    </r>
  </si>
  <si>
    <r>
      <t xml:space="preserve">Skirting </t>
    </r>
    <r>
      <rPr>
        <b/>
        <sz val="10"/>
        <rFont val="Times New Roman"/>
        <family val="1"/>
      </rPr>
      <t>-(Details- Refer Material Spec. sheet) no.- 2a,</t>
    </r>
    <r>
      <rPr>
        <sz val="10"/>
        <rFont val="Times New Roman"/>
        <family val="1"/>
      </rPr>
      <t xml:space="preserve">  FF02
(Kitchen  &amp; BOH)  </t>
    </r>
  </si>
  <si>
    <r>
      <t xml:space="preserve">Skirting                                           (Booth seating)
FF 04 - Kajaria Sheesham Rosewood or Somany Strio Verano wood Teak . </t>
    </r>
    <r>
      <rPr>
        <b/>
        <sz val="10"/>
        <color theme="1"/>
        <rFont val="Times New Roman"/>
        <family val="1"/>
      </rPr>
      <t>(Details- Refer Material Spec. sheet)</t>
    </r>
  </si>
  <si>
    <r>
      <t xml:space="preserve">Wall Tile Cladding - 2 (Kitchen &amp; BOH area). </t>
    </r>
    <r>
      <rPr>
        <b/>
        <sz val="10"/>
        <color theme="1"/>
        <rFont val="Times New Roman"/>
        <family val="1"/>
      </rPr>
      <t xml:space="preserve"> (Details- Refer Material Spec. sheet) no.B(3) </t>
    </r>
  </si>
  <si>
    <r>
      <t xml:space="preserve">Wall Cladding - plain Tile  (BOH &amp; Staff changing room area). </t>
    </r>
    <r>
      <rPr>
        <b/>
        <sz val="10"/>
        <color theme="1"/>
        <rFont val="Times New Roman"/>
        <family val="1"/>
      </rPr>
      <t>(Details- Refer Material Spec. sheet) no.B(4)</t>
    </r>
  </si>
  <si>
    <r>
      <t>Dado Tile Cladding  - Johson- Plain grey/Somany -EC sapphire matt(Toilets).</t>
    </r>
    <r>
      <rPr>
        <b/>
        <sz val="10"/>
        <color theme="1"/>
        <rFont val="Times New Roman"/>
        <family val="1"/>
      </rPr>
      <t xml:space="preserve"> (Details- Refer Material Spec. sheet) </t>
    </r>
  </si>
  <si>
    <r>
      <t xml:space="preserve">Providing and fixing in position </t>
    </r>
    <r>
      <rPr>
        <sz val="10"/>
        <color rgb="FF0000FF"/>
        <rFont val="Times New Roman"/>
        <family val="1"/>
      </rPr>
      <t>Glazed Vitrified Tile</t>
    </r>
    <r>
      <rPr>
        <sz val="10"/>
        <rFont val="Times New Roman"/>
        <family val="1"/>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</si>
  <si>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r>
      <t xml:space="preserve">Providing and Fixing in position suspended type 12 mm  Bison Board False Ceiling with required M.S frame (50x50 mm ,18 gauge with </t>
    </r>
    <r>
      <rPr>
        <sz val="10"/>
        <rFont val="Times New Roman"/>
        <family val="1"/>
      </rPr>
      <t>1 coat of primer &amp; 2 or more coat of paint until achieved smooth finish as per drawing</t>
    </r>
    <r>
      <rPr>
        <sz val="10"/>
        <color theme="1"/>
        <rFont val="Times New Roman"/>
        <family val="1"/>
      </rPr>
      <t xml:space="preserve">) 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A.C. grills / Blinds, cleaning etc. complete as per detail drawing, as specified and as directed by Site Engineer.</t>
    </r>
  </si>
  <si>
    <r>
      <t xml:space="preserve">ACP Fale Ceiling. </t>
    </r>
    <r>
      <rPr>
        <b/>
        <sz val="10"/>
        <color theme="1"/>
        <rFont val="Times New Roman"/>
        <family val="1"/>
      </rPr>
      <t>(Details- Refer Material Spec. sheet)</t>
    </r>
  </si>
  <si>
    <r>
      <t>Providing and Fixing in position suspended type 4mm thk ACP  False Ceiling with required M.S frame 50x50 mm ,18 Gauge</t>
    </r>
    <r>
      <rPr>
        <sz val="10"/>
        <rFont val="Times New Roman"/>
        <family val="1"/>
      </rPr>
      <t xml:space="preserve"> and </t>
    </r>
    <r>
      <rPr>
        <sz val="10"/>
        <color theme="1"/>
        <rFont val="Times New Roman"/>
        <family val="1"/>
      </rPr>
      <t xml:space="preserve">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Blinds, cleaning etc. complete as per detail drawing, as specified and as directed by Site Engineer.</t>
    </r>
  </si>
  <si>
    <r>
      <t xml:space="preserve">Providing and Fixing in position Ceiling Suspended Metal Grid frame (1500 x 900 ) made out of 25x25mm m.s. hollow box pipe finished with approved shade  of </t>
    </r>
    <r>
      <rPr>
        <sz val="10"/>
        <rFont val="Times New Roman"/>
        <family val="1"/>
      </rPr>
      <t xml:space="preserve">.5 micron </t>
    </r>
    <r>
      <rPr>
        <sz val="10"/>
        <color theme="1"/>
        <rFont val="Times New Roman"/>
        <family val="1"/>
      </rPr>
      <t xml:space="preserve"> powder coat . Also to have 10 mm dia m.s. rods placed on every 110 mm c/c horizontaly &amp; verticaly, finish with approved shade of powder coat. Necessary suspension arrangement to be done with m.s. string to fix with m.s. plate &amp; anchor fasteners to the RCC slab. Complete as per detail drawing, as specified and as directed by SIte Engineer.</t>
    </r>
  </si>
  <si>
    <r>
      <t>Bison Partition -</t>
    </r>
    <r>
      <rPr>
        <b/>
        <sz val="10"/>
        <color theme="1"/>
        <rFont val="Times New Roman"/>
        <family val="1"/>
      </rPr>
      <t xml:space="preserve"> P1</t>
    </r>
  </si>
  <si>
    <r>
      <rPr>
        <b/>
        <sz val="10"/>
        <rFont val="Times New Roman"/>
        <family val="1"/>
      </rPr>
      <t>Framing</t>
    </r>
    <r>
      <rPr>
        <sz val="10"/>
        <rFont val="Times New Roman"/>
        <family val="1"/>
      </rPr>
      <t xml:space="preserve">-Cutting of section &amp; Providing and fixing M.S frame work in built up tubular section (square hollow tubes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r>
  </si>
  <si>
    <r>
      <t xml:space="preserve">Ply Panelling - </t>
    </r>
    <r>
      <rPr>
        <b/>
        <sz val="10"/>
        <color theme="1"/>
        <rFont val="Times New Roman"/>
        <family val="1"/>
      </rPr>
      <t>PN3</t>
    </r>
    <r>
      <rPr>
        <sz val="10"/>
        <color theme="1"/>
        <rFont val="Times New Roman"/>
        <family val="1"/>
      </rPr>
      <t xml:space="preserve">
</t>
    </r>
  </si>
  <si>
    <r>
      <t>Dado Brick / Tile Cladding - 3 (Booth seating area)-</t>
    </r>
    <r>
      <rPr>
        <u/>
        <sz val="10"/>
        <color theme="1"/>
        <rFont val="Times New Roman"/>
        <family val="1"/>
      </rPr>
      <t>(ACG 795 Articlad-Aggregate Material-German Handmade)</t>
    </r>
  </si>
  <si>
    <r>
      <t>Dado Brick / Tile Cladding - 3 (Booth seating area)-</t>
    </r>
    <r>
      <rPr>
        <u/>
        <sz val="10"/>
        <color theme="1"/>
        <rFont val="Times New Roman"/>
        <family val="1"/>
      </rPr>
      <t>(ACG 795 Articlad- Aggregate Material-German Handmade)</t>
    </r>
  </si>
  <si>
    <r>
      <t>Dado Brick / Tile Cladding - 3 (Booth seating area)-</t>
    </r>
    <r>
      <rPr>
        <u/>
        <sz val="10"/>
        <color theme="1"/>
        <rFont val="Times New Roman"/>
        <family val="1"/>
      </rPr>
      <t>MCM(Code -A Series Brick 54058)</t>
    </r>
  </si>
  <si>
    <r>
      <t>Dado Brick / Tile Cladding - White Brick at Entrance area-</t>
    </r>
    <r>
      <rPr>
        <u/>
        <sz val="10"/>
        <color theme="1"/>
        <rFont val="Times New Roman"/>
        <family val="1"/>
      </rPr>
      <t>Articlad ACG 555 Exterior Grade-Aggregate Material-German Handmade</t>
    </r>
  </si>
  <si>
    <r>
      <t>Dado Brick / Tile Cladding - White Brick at Entrance area-</t>
    </r>
    <r>
      <rPr>
        <u/>
        <sz val="10"/>
        <color theme="1"/>
        <rFont val="Times New Roman"/>
        <family val="1"/>
      </rPr>
      <t>MCM Clay Tile(Code -K series ,facing brick /052)</t>
    </r>
  </si>
  <si>
    <r>
      <t xml:space="preserve">Dado Brick / Tile Cladding - White Brick at Entrance area- </t>
    </r>
    <r>
      <rPr>
        <u/>
        <sz val="10"/>
        <color theme="1"/>
        <rFont val="Times New Roman"/>
        <family val="1"/>
      </rPr>
      <t>Unistone (Dholpur)</t>
    </r>
  </si>
  <si>
    <r>
      <t xml:space="preserve">Exterior Textured Paint </t>
    </r>
    <r>
      <rPr>
        <u/>
        <sz val="10"/>
        <color theme="1"/>
        <rFont val="Times New Roman"/>
        <family val="1"/>
      </rPr>
      <t>(Spectrum/Equivalent  -Graniplast stone dust finish)</t>
    </r>
    <r>
      <rPr>
        <sz val="10"/>
        <color theme="1"/>
        <rFont val="Times New Roman"/>
        <family val="1"/>
      </rPr>
      <t xml:space="preserve"> on facade portal- Refer material specification sheet</t>
    </r>
  </si>
  <si>
    <r>
      <t>Painting - Textured Paint -</t>
    </r>
    <r>
      <rPr>
        <b/>
        <sz val="10"/>
        <rFont val="Times New Roman"/>
        <family val="1"/>
      </rPr>
      <t>(Details- Refer Material Spec. sheet)</t>
    </r>
    <r>
      <rPr>
        <sz val="10"/>
        <rFont val="Times New Roman"/>
        <family val="1"/>
      </rPr>
      <t xml:space="preserve">
(Vertical Exposed Surfaces)</t>
    </r>
  </si>
  <si>
    <r>
      <t>Providing and fixing of PVC water vertical type storage tanks of the approved quality, including making solid  work complete in all respects with gate valve,</t>
    </r>
    <r>
      <rPr>
        <sz val="10"/>
        <color rgb="FF0070C0"/>
        <rFont val="Times New Roman"/>
        <family val="1"/>
      </rPr>
      <t xml:space="preserve"> float valve</t>
    </r>
    <r>
      <rPr>
        <sz val="10"/>
        <color theme="1"/>
        <rFont val="Times New Roman"/>
        <family val="1"/>
      </rPr>
      <t xml:space="preserve"> and necessary accessiories .(Sintex or equivalent make of Capacity - 200-250 ltrs)</t>
    </r>
  </si>
  <si>
    <r>
      <t>WC</t>
    </r>
    <r>
      <rPr>
        <b/>
        <sz val="10"/>
        <rFont val="Times New Roman"/>
        <family val="1"/>
      </rPr>
      <t xml:space="preserve"> (Details - Refer Toilet Specs.)</t>
    </r>
  </si>
  <si>
    <r>
      <t xml:space="preserve">Wash Basin </t>
    </r>
    <r>
      <rPr>
        <b/>
        <sz val="10"/>
        <rFont val="Times New Roman"/>
        <family val="1"/>
      </rPr>
      <t>(Details - Refer Toilet Specs.)</t>
    </r>
  </si>
  <si>
    <r>
      <t xml:space="preserve">Soap Dispenser Wash Basin </t>
    </r>
    <r>
      <rPr>
        <b/>
        <sz val="10"/>
        <rFont val="Times New Roman"/>
        <family val="1"/>
      </rPr>
      <t>(Details - Refer Toilet Specs.)</t>
    </r>
  </si>
  <si>
    <r>
      <t xml:space="preserve">Jet Spray (Health Faucet)  </t>
    </r>
    <r>
      <rPr>
        <b/>
        <sz val="10"/>
        <rFont val="Times New Roman"/>
        <family val="1"/>
      </rPr>
      <t>(Details - Refer Toilet Specs.)</t>
    </r>
  </si>
  <si>
    <r>
      <t xml:space="preserve">Providing and fixing TPN/DP </t>
    </r>
    <r>
      <rPr>
        <sz val="10"/>
        <color rgb="FF000000"/>
        <rFont val="Times New Roman"/>
        <family val="1"/>
      </rPr>
      <t>enclosure box</t>
    </r>
    <r>
      <rPr>
        <sz val="10"/>
        <color theme="1"/>
        <rFont val="Times New Roman"/>
        <family val="1"/>
      </rPr>
      <t xml:space="preserve"> for indoor purpose</t>
    </r>
  </si>
  <si>
    <r>
      <t xml:space="preserve">Providing and fixing TPN/DP </t>
    </r>
    <r>
      <rPr>
        <sz val="10"/>
        <color rgb="FF000000"/>
        <rFont val="Times New Roman"/>
        <family val="1"/>
      </rPr>
      <t>enclosure box</t>
    </r>
    <r>
      <rPr>
        <b/>
        <sz val="10"/>
        <color rgb="FF000000"/>
        <rFont val="Times New Roman"/>
        <family val="1"/>
      </rPr>
      <t xml:space="preserve"> </t>
    </r>
    <r>
      <rPr>
        <sz val="10"/>
        <color rgb="FF000000"/>
        <rFont val="Times New Roman"/>
        <family val="1"/>
      </rPr>
      <t>(Wheather Proof)</t>
    </r>
    <r>
      <rPr>
        <sz val="10"/>
        <color theme="1"/>
        <rFont val="Times New Roman"/>
        <family val="1"/>
      </rPr>
      <t xml:space="preserve"> for outdoor purposes</t>
    </r>
  </si>
  <si>
    <r>
      <t>Point wiring shall include FRLS</t>
    </r>
    <r>
      <rPr>
        <b/>
        <sz val="10"/>
        <rFont val="Times New Roman"/>
        <family val="1"/>
      </rPr>
      <t xml:space="preserve"> </t>
    </r>
    <r>
      <rPr>
        <sz val="10"/>
        <rFont val="Times New Roman"/>
        <family val="1"/>
      </rPr>
      <t xml:space="preserve">wire with all necessary "MMS PVC CONDUIT", with all fittings ,  accessories , couplings,collars etc., junction / pull / inspection boxes, wires, supports,bushings lamp holders, ceiling rose, flexible conduit, fan hooks wherever required, modular switch, switch box, Fan electronic regulator &amp; terminations using tinned copper lugs of crimping type with cheisling and scaffolding.  The scope of sub mains wiring from Panel to DB are excluded.All wiring should be terminated with coupler &amp; connectors.All lighting fixture wiring shall be carried out for primary point using 1.5sqmm copper stranded &amp; for secondary wiring </t>
    </r>
    <r>
      <rPr>
        <sz val="10"/>
        <color rgb="FF00B0F0"/>
        <rFont val="Times New Roman"/>
        <family val="1"/>
      </rPr>
      <t xml:space="preserve">1sqmm </t>
    </r>
    <r>
      <rPr>
        <sz val="10"/>
        <rFont val="Times New Roman"/>
        <family val="1"/>
      </rPr>
      <t xml:space="preserve">copper stranded conductor 660/1100V  grade PVC insulated wire in "PVC  Conduit".  Individual junction/inspection boxes shall be provided for each lighting fitting for the purpose of looping from fitting to fitting. 
</t>
    </r>
    <r>
      <rPr>
        <b/>
        <sz val="10"/>
        <rFont val="Times New Roman"/>
        <family val="1"/>
      </rPr>
      <t>From switch board/DB to first light fitting will be termed as primary point and First fitting to subsequent fitting on the same circuit shall be as termed secondary point. Light point wiring shall excluded submains wiring from Panel to DB. The scope of light point wiring starts after switch board/DB where switching control is directly from DB.</t>
    </r>
  </si>
  <si>
    <r>
      <t xml:space="preserve">Wiring for the following light points with 2X1.5 sq mm PVC insulated copper conductor 650V grade FRLS wires in concealed or surface mounted 20/25mm dia MMS PVC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</si>
  <si>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MMS PVC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</si>
  <si>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Wiring for the following light points with 2X1.5 sq mm PVC insulated copper conductor 650V grade FRLS wires in concealed or surface mounted 20/25mm dia MS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</si>
  <si>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MS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</si>
  <si>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Supplying &amp; erecting  </t>
    </r>
    <r>
      <rPr>
        <sz val="10"/>
        <color rgb="FFFF0000"/>
        <rFont val="Times New Roman"/>
        <family val="1"/>
      </rPr>
      <t>MMS</t>
    </r>
    <r>
      <rPr>
        <sz val="10"/>
        <rFont val="Times New Roman"/>
        <family val="1"/>
      </rPr>
      <t xml:space="preserve"> PVC flexible Conduit 25 mm dia.conforming to I.S. and approved make with required number of couplings, bushes, check nuts etc. </t>
    </r>
  </si>
  <si>
    <r>
      <t xml:space="preserve">Supplying and making indoor Cable end Termination of following sizes 1.1kV grade LT XLPE insulated, HR PVC sheathed, stranded Aluminum/copper conductor, Armoured/ Unarmoured cables as per IS:7098 part-I including cost of tinned copper / Aluminium heavy duty crimpping lugs, </t>
    </r>
    <r>
      <rPr>
        <b/>
        <u/>
        <sz val="10"/>
        <color rgb="FF000000"/>
        <rFont val="Times New Roman"/>
        <family val="1"/>
      </rPr>
      <t>double compression weatherproof glands</t>
    </r>
    <r>
      <rPr>
        <sz val="10"/>
        <color rgb="FF000000"/>
        <rFont val="Times New Roman"/>
        <family val="1"/>
      </rPr>
      <t>, insulation tape, Name Plate at Both Ends and all necessary material to complete the termination.</t>
    </r>
  </si>
  <si>
    <r>
      <t>3C x 2.5mm</t>
    </r>
    <r>
      <rPr>
        <vertAlign val="superscript"/>
        <sz val="10"/>
        <color theme="1"/>
        <rFont val="Times New Roman"/>
        <family val="1"/>
      </rPr>
      <t>2</t>
    </r>
    <r>
      <rPr>
        <sz val="10"/>
        <color theme="1"/>
        <rFont val="Times New Roman"/>
        <family val="1"/>
      </rPr>
      <t xml:space="preserve"> 1100V grade flexible copper conductor sheathed FLRS PVC cable (P, N, IG)- IS 694/1990.</t>
    </r>
  </si>
  <si>
    <r>
      <t>3C x 4.0mm</t>
    </r>
    <r>
      <rPr>
        <vertAlign val="superscript"/>
        <sz val="10"/>
        <rFont val="Times New Roman"/>
        <family val="1"/>
      </rPr>
      <t>2</t>
    </r>
    <r>
      <rPr>
        <sz val="10"/>
        <rFont val="Times New Roman"/>
        <family val="1"/>
      </rPr>
      <t xml:space="preserve"> 1100V grade flexible copper conductor sheathed FLRS PVC cable (P, N, IG)- IS 694/1990.</t>
    </r>
  </si>
  <si>
    <r>
      <rPr>
        <sz val="10"/>
        <color rgb="FF000000"/>
        <rFont val="Times New Roman"/>
        <family val="1"/>
      </rPr>
      <t xml:space="preserve"> </t>
    </r>
    <r>
      <rPr>
        <sz val="10"/>
        <color theme="1"/>
        <rFont val="Times New Roman"/>
        <family val="1"/>
      </rPr>
      <t>VGA cable Including spliter</t>
    </r>
  </si>
  <si>
    <t>Hindware -Quadra which is actually “Quadra Bib Cock 2 in 1 with wall flange” or equivalent</t>
  </si>
  <si>
    <t>Providing &amp; erecting Hot deeped Galvanised Perforated type Cable tray manufactured from 18 swg (1.6 mm thick) GI sheet of 300 mm width &amp; 50 mm height complete with necessary coupler plates &amp; hardware  in approved manner. Including Paints</t>
  </si>
  <si>
    <t>Providing &amp; erecting Hot deeped Galvanised Non -Perforated type Cable tray manufactured from 18 swg (1.6 mm thick) GI sheet of 300 mm width &amp; 50 mm height complete with necessary coupler plates &amp; hardware in approved manner  Including Paint</t>
  </si>
  <si>
    <t>Providing &amp; erecting Hot deeped Galvanised Perforated type Cable tray manufactured from 18 swg (1.6 mm thick) GI sheet of 200 mm width &amp; 50 mm height complete with necessary coupler plates &amp; hardware in approved manner.Including Paint</t>
  </si>
  <si>
    <t>Providing &amp; erecting Hot deeped Galvanised Non -Perforated type Cable tray manufactured from 18 swg (1.6 mm thick) GI sheet of 200 mm width &amp; 50 mm height complete with necessary coupler plates &amp; hardware in approved manner.Including Paint</t>
  </si>
  <si>
    <t>Providing &amp; erecting Hot deeped Galvanised Perforated type Cable tray manufactured from 18 swg (1.6 mm thick) GI sheet of 100 mm width &amp; 50 mm height complete with necessary coupler plates &amp; hardware in approved manner.Including Paint</t>
  </si>
  <si>
    <t>Providing &amp; erecting Hot deeped Galvanised Non- Perforated type Cable tray manufactured from 18 swg (1.6 mm thick) GI sheet of 100 mm width &amp; 50 mm height complete with necessary coupler plates &amp; hardware in approved manner.Including Paint</t>
  </si>
  <si>
    <t>Providing &amp; erecting Hot deeped Galvanised Perforated type Cable tray manufactured from 18 swg (1.6 mm thick) GI sheet of 50 mm width &amp; 50 mm height complete with necessary coupler plates &amp; hardware in approved manner.Including Paint</t>
  </si>
  <si>
    <r>
      <t>Providing &amp; erecting Hot deeped Galvanised Non -Perforated type Cable tray manufactured from 18 swg (</t>
    </r>
    <r>
      <rPr>
        <u/>
        <sz val="10"/>
        <rFont val="Times New Roman"/>
        <family val="1"/>
      </rPr>
      <t xml:space="preserve">1.6 mm thick) </t>
    </r>
    <r>
      <rPr>
        <sz val="10"/>
        <rFont val="Times New Roman"/>
        <family val="1"/>
      </rPr>
      <t>GI sheet of 50 mm width &amp; 50 mm height complete with necessary coupler plates &amp; hardware in approved manner.Including Paint</t>
    </r>
  </si>
  <si>
    <t>Power Point wiring</t>
  </si>
  <si>
    <t>All switch socket wiring shall be carried out for primary point using 3x2.5 sq mm wire in "PVC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</si>
  <si>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First Point wiring with 6A,5pin wall socket outlet and controlled by a 6A switch</t>
  </si>
  <si>
    <t>Extra loop point wiring with 6A, 5 pin wall socket outlet and controlled by a 6A switch upto 6 mtr length</t>
  </si>
  <si>
    <t>First Point wiring with 16A,5pin wall socket outlet and controlled by a 16A switch</t>
  </si>
  <si>
    <t>Extra loop point wiring with 16A, 5 pin wall socket outlet and controlled by a 16A switch upto 6 mtr length</t>
  </si>
  <si>
    <t>Additional 6 Amp Switch &amp; socket outlet in G.I. Box on modular cover plate adjoining and looped from the existing point. (Note:-additional means switch socket in modular box and plate adjoining the existing one on the same circuit.) Wire will be paid in Rmt separately</t>
  </si>
  <si>
    <t>All switch socket wiring shall be carried out for primary point using 3X4 sq mm wire in "PVC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</si>
  <si>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First Point wiring with 16A, 3Pin combined shuttered wall socket outlet and controlled by a 16A one way switch with indicator.</t>
  </si>
  <si>
    <t>Extra loop point wiring with 16A, 3Pin combined shuttered wall socket outlet and controlled by a 16A one way switch with indicator.upto 6 mtr wiring</t>
  </si>
  <si>
    <t>Additional 16 Amp Switch &amp; socket outlet in G.I. Box on modular cover plate adjoining and looped from the existing point. (Note:-additional means switch socket in modular box and plate adjoining the existing one on the same circuit.) . Wire will be paid in Rmt separately</t>
  </si>
  <si>
    <t>Supply and Laying of Wiring for light/ power plug with 4X4 sq. mm FRLS PVC  insulated copper conductor single core wire in surface/recessed medium class MMS PVC conduit alongwith 2 Nos. 4 sq. mm FRLS PVC insulated copper conductor single core cable for loop earthing as required.</t>
  </si>
  <si>
    <t>Power Point wiring(MS conduit)</t>
  </si>
  <si>
    <t>All switch socket wiring shall be carried out for primary point using 3x2.5 sq mm wire in "MS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</si>
  <si>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h.2</t>
  </si>
  <si>
    <t>h.3</t>
  </si>
  <si>
    <t>h.4</t>
  </si>
  <si>
    <t>All switch socket wiring shall be carried out for primary point using 3X4 sq mm wire in "MS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</si>
  <si>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j.1</t>
  </si>
  <si>
    <t>j.2</t>
  </si>
  <si>
    <t>j.3</t>
  </si>
  <si>
    <t>j.4</t>
  </si>
  <si>
    <t>j.5</t>
  </si>
  <si>
    <t>k.1</t>
  </si>
  <si>
    <t>k.2</t>
  </si>
  <si>
    <t>k.3</t>
  </si>
  <si>
    <t>k.4</t>
  </si>
  <si>
    <t>k.5</t>
  </si>
  <si>
    <t>Shera  board  Paneling for Textured paint /White Paint at Façade</t>
  </si>
  <si>
    <t>Providing and fixing in position Shera Board Panelling made out 8 mm thk. Shera board with 25mm x 50mm aluminum sections/M.S framework at 600mm x 1200 mm c/c with two coat of primer . Complete as per decoration plan and as specified &amp; directed by Site Engineer. (Surface area of the partition shall be measured for billing)</t>
  </si>
  <si>
    <t>ah</t>
  </si>
  <si>
    <t>OGT Installation with all required plumbing fittings (CPVC) pipe of 32mm dia under three sink unit</t>
  </si>
  <si>
    <t>Rate</t>
  </si>
  <si>
    <t>Area</t>
  </si>
  <si>
    <r>
      <t xml:space="preserve">Dado Tile Cladding         Shesham Oak wood </t>
    </r>
    <r>
      <rPr>
        <b/>
        <sz val="10"/>
        <rFont val="Times New Roman"/>
        <family val="1"/>
      </rPr>
      <t>(Details- Refer Material Spec. sheet)</t>
    </r>
    <r>
      <rPr>
        <sz val="10"/>
        <rFont val="Times New Roman"/>
        <family val="1"/>
      </rPr>
      <t xml:space="preserve">  </t>
    </r>
  </si>
  <si>
    <r>
      <t>Dado Tile Cladding on Counter-
130 x 800 mm - Sheesham Rosewood (Herringbone pattern).(</t>
    </r>
    <r>
      <rPr>
        <b/>
        <sz val="10"/>
        <color theme="1"/>
        <rFont val="Times New Roman"/>
        <family val="1"/>
      </rPr>
      <t>Details- Refer Material Spec. sheet</t>
    </r>
    <r>
      <rPr>
        <sz val="10"/>
        <color theme="1"/>
        <rFont val="Times New Roman"/>
        <family val="1"/>
      </rPr>
      <t>)</t>
    </r>
  </si>
  <si>
    <t>Suspended Wooden Ceiling frame with mesh</t>
  </si>
  <si>
    <t>Providing and fixing ceiling made with 40mm X 40mm thick seaonsal wood finished with polish and mesh as/appd. shade.Complete as specified in the drawing &amp; to the satisfaction of the Architect &amp; Site-in-charge.</t>
  </si>
  <si>
    <t>Suspended Mesh Ceiling in MS frame for booth sofa</t>
  </si>
  <si>
    <t xml:space="preserve">Providing and fixing 30X30 mm M.S. Hollow pipe frame with mess jali suspeneded from slab, finished with approved shade of semi-gloss powder coat.Complete as specified in the drawing &amp; to the satisfaction of the Architect &amp; Site-in-charge.
</t>
  </si>
  <si>
    <t>New Items</t>
  </si>
  <si>
    <t>ACP Cladding for exterior</t>
  </si>
  <si>
    <t>Providing and Fixing in position Main Entry Door as per details in drawings including outer Alunimium sections  70 mm x 50 mm and  8 mm toughened clear glass to be fixed rubber beading and hardware including S.S  Brush Finish Handle 1200 mm ht (square one) with inbuilt locking and Aluminium Frame to be finish in powder coated grey (Shade-Graphite Black RAL 9011) . (Cost will include all hardwares including Hinges ,Handle , Brush seal etc)</t>
  </si>
  <si>
    <t>Painting - Asain coal mine 8301 (Vertical Exposed Surfaces)</t>
  </si>
  <si>
    <t>Painting - Solen grey 8302 Dark Shade -Highlighter wall (Vertical Exposed Surfaces)</t>
  </si>
  <si>
    <t xml:space="preserve">Providing and applying asain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</si>
  <si>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Painting -Grey Matter 8304 Light Shade (Vertical Exposed Surfaces)</t>
  </si>
  <si>
    <t>Corrugated Sheet with Aluminium Framing</t>
  </si>
  <si>
    <t xml:space="preserve">Providing and fixing in position GI sheet made out of 22 gauage GI-V shape round banding sheet  &amp; finished with powder coating (Armada Blue) to be fixed on 100x50x60 mm Aluminium/MS frameWORK with 2mm thk &amp; 50x50 mm aluminium/MS angle to be painted with anti- corrosion paint on all side and powder coated aluminium rectangular tube border size 100x25x1.5 to be fixed all round the signage. Complete as per store front details and specified in drawing.  </t>
  </si>
  <si>
    <t>Providing and fixing in position fixed 10 mm toughened glass pratition with As/approved powder coated (ARMADA BLUE) or colout matching to pantone shade PMS 2965 C aluminium outer frame of 40x45x1.5mm from inside with toughened glass.</t>
  </si>
  <si>
    <t>Johson- Plain grey 200x300mm</t>
  </si>
  <si>
    <t>14554 RH Hooked Holz Acasia
MERINOLAM (Subject to management approval)</t>
  </si>
  <si>
    <t>21141 Snow White
MERINOLAM  (Subject to management approval)</t>
  </si>
  <si>
    <t xml:space="preserve">LAM </t>
  </si>
  <si>
    <t>5082 LOUSIANA OAK (Subject to management approval)</t>
  </si>
  <si>
    <t>coal mine 8301
Asian Paints</t>
  </si>
  <si>
    <t>Solemn Grey 8302  (Dark Shade)                                                            Asain paint</t>
  </si>
  <si>
    <t>WFO3</t>
  </si>
  <si>
    <t>Grey Mtter 8304 Light Shade                                          Asain paint</t>
  </si>
  <si>
    <t>Metal Paint</t>
  </si>
  <si>
    <t>Graphite black RAL 9011                                                Asain Paints (Woodtech spectra)</t>
  </si>
  <si>
    <t xml:space="preserve">Grey Mtter 8304 Light Shade   </t>
  </si>
  <si>
    <r>
      <t>Kajaria -Fog Perla</t>
    </r>
    <r>
      <rPr>
        <b/>
        <sz val="11"/>
        <color rgb="FF000000"/>
        <rFont val="Calibri"/>
        <family val="2"/>
      </rPr>
      <t xml:space="preserve"> (Approved)</t>
    </r>
    <r>
      <rPr>
        <sz val="11"/>
        <color theme="1"/>
        <rFont val="Calibri"/>
        <family val="2"/>
        <scheme val="minor"/>
      </rPr>
      <t>. Cool cement/ cool silver</t>
    </r>
    <r>
      <rPr>
        <b/>
        <sz val="11"/>
        <color rgb="FFFF0000"/>
        <rFont val="Calibri"/>
        <family val="2"/>
      </rPr>
      <t xml:space="preserve"> (Subject to POC approval)</t>
    </r>
    <r>
      <rPr>
        <b/>
        <sz val="11"/>
        <color rgb="FF000000"/>
        <rFont val="Calibri"/>
        <family val="2"/>
      </rPr>
      <t xml:space="preserve"> </t>
    </r>
    <r>
      <rPr>
        <sz val="11"/>
        <color theme="1"/>
        <rFont val="Calibri"/>
        <family val="2"/>
        <scheme val="minor"/>
      </rPr>
      <t>(Matt Finish) (Size-600x600)mm</t>
    </r>
  </si>
  <si>
    <r>
      <t>Kajaria-Dessert grey</t>
    </r>
    <r>
      <rPr>
        <b/>
        <sz val="11"/>
        <color rgb="FF000000"/>
        <rFont val="Calibri"/>
        <family val="2"/>
      </rPr>
      <t xml:space="preserve"> (Approved)</t>
    </r>
    <r>
      <rPr>
        <sz val="11"/>
        <color theme="1"/>
        <rFont val="Calibri"/>
        <family val="2"/>
        <scheme val="minor"/>
      </rPr>
      <t>. Cool gris/cairo gris -</t>
    </r>
    <r>
      <rPr>
        <b/>
        <sz val="11"/>
        <color rgb="FFFF0000"/>
        <rFont val="Calibri"/>
        <family val="2"/>
      </rPr>
      <t>(Subject to POC approval</t>
    </r>
    <r>
      <rPr>
        <b/>
        <sz val="11"/>
        <color rgb="FF000000"/>
        <rFont val="Calibri"/>
        <family val="2"/>
      </rPr>
      <t xml:space="preserve">) </t>
    </r>
    <r>
      <rPr>
        <sz val="11"/>
        <color theme="1"/>
        <rFont val="Calibri"/>
        <family val="2"/>
        <scheme val="minor"/>
      </rPr>
      <t>(Matt Finish) (Size-600x600)mm</t>
    </r>
  </si>
  <si>
    <r>
      <t>Kajaria- Terrazzo grey (Full Body) (Size-600x600)mm</t>
    </r>
    <r>
      <rPr>
        <b/>
        <sz val="11"/>
        <rFont val="Calibri"/>
        <family val="2"/>
      </rPr>
      <t xml:space="preserve"> </t>
    </r>
    <r>
      <rPr>
        <b/>
        <sz val="11"/>
        <color rgb="FFFF0000"/>
        <rFont val="Calibri"/>
        <family val="2"/>
      </rPr>
      <t>(Subject to POC approval)</t>
    </r>
  </si>
  <si>
    <r>
      <t>Johnson Endura- Grey plus/ Coated Grey/ Coated grey plus (Size-300x300)mm -</t>
    </r>
    <r>
      <rPr>
        <b/>
        <sz val="11"/>
        <color rgb="FF000000"/>
        <rFont val="Calibri"/>
        <family val="2"/>
      </rPr>
      <t>(Subject to POC approval)</t>
    </r>
  </si>
  <si>
    <r>
      <t>Kajaria -Fog Perla</t>
    </r>
    <r>
      <rPr>
        <b/>
        <sz val="11"/>
        <color rgb="FF000000"/>
        <rFont val="Calibri"/>
        <family val="2"/>
      </rPr>
      <t xml:space="preserve"> ,</t>
    </r>
    <r>
      <rPr>
        <sz val="11"/>
        <color theme="1"/>
        <rFont val="Calibri"/>
        <family val="2"/>
        <scheme val="minor"/>
      </rPr>
      <t xml:space="preserve"> Cool cement/ cool silver</t>
    </r>
    <r>
      <rPr>
        <b/>
        <sz val="11"/>
        <color rgb="FF000000"/>
        <rFont val="Calibri"/>
        <family val="2"/>
      </rPr>
      <t xml:space="preserve">  </t>
    </r>
    <r>
      <rPr>
        <sz val="11"/>
        <color theme="1"/>
        <rFont val="Calibri"/>
        <family val="2"/>
        <scheme val="minor"/>
      </rPr>
      <t>(Matt Finish) (Size-600x600)mm</t>
    </r>
  </si>
  <si>
    <t>A. CIVIL &amp; INTERIOR BOQ-DOMINOS -Una</t>
  </si>
  <si>
    <r>
      <t>Supply, Installation, Testing and Commissioning of factory made lock-forming quality</t>
    </r>
    <r>
      <rPr>
        <b/>
        <sz val="16"/>
        <rFont val="Times New Roman"/>
        <family val="1"/>
      </rPr>
      <t xml:space="preserve"> flat oval spiral ducting</t>
    </r>
    <r>
      <rPr>
        <sz val="16"/>
        <rFont val="Times New Roman"/>
        <family val="1"/>
      </rPr>
      <t xml:space="preserve"> of approved makes complying with IS: 277 and having 120 GSM coating classification with elbows, turning vanes, volume control dampers, G.I. supports, hangers, etc. required accessories .  The price shall include the cost of threaded rod supports/Gripples for open ceiling area etc.  The item also include providing &amp; applying two coat  of approved make anti corrosive paint over a coat of primer as per manufacturers/architect's recommendations. </t>
    </r>
  </si>
  <si>
    <r>
      <t xml:space="preserve">Supply, Installation, Testing and Commissioning of Site Fabricated </t>
    </r>
    <r>
      <rPr>
        <b/>
        <sz val="16"/>
        <rFont val="Times New Roman"/>
        <family val="1"/>
      </rPr>
      <t xml:space="preserve">rectangular GI ducting </t>
    </r>
    <r>
      <rPr>
        <sz val="16"/>
        <rFont val="Times New Roman"/>
        <family val="1"/>
      </rPr>
      <t xml:space="preserve">of approved makes complying with IS: 277 and having 120 GSM coating classification. The price shall include the cost of necessary accessories &amp; supports (like flanges, neoprene gaskets, wire ropes, corner saddles, guide vanes, vibration isolators, fire retardant canvas connection in all fan outlet connections, joints, sealing around the duct at wall crossings, labeling, </t>
    </r>
    <r>
      <rPr>
        <b/>
        <sz val="16"/>
        <rFont val="Times New Roman"/>
        <family val="1"/>
      </rPr>
      <t>(M.S supports / M.S Frame</t>
    </r>
    <r>
      <rPr>
        <sz val="16"/>
        <rFont val="Times New Roman"/>
        <family val="1"/>
      </rPr>
      <t xml:space="preserve"> </t>
    </r>
    <r>
      <rPr>
        <b/>
        <sz val="16"/>
        <rFont val="Times New Roman"/>
        <family val="1"/>
      </rPr>
      <t xml:space="preserve">For Duct travelling Vertical up to Terrace, necessary flange type opening at specific interval for duct cleaning etc. for kitchen exhaust duct )as per specifications. </t>
    </r>
    <r>
      <rPr>
        <sz val="16"/>
        <rFont val="Times New Roman"/>
        <family val="1"/>
      </rPr>
      <t>The price shall include the cost of threaded rod support. The item also include providing &amp; applying two coat of approved make anti corrosive paint over a coat of primer as per manufacturers/architect's recommendations,also with cheisling and scaffolding if required.</t>
    </r>
  </si>
  <si>
    <r>
      <rPr>
        <b/>
        <sz val="16"/>
        <rFont val="Times New Roman"/>
        <family val="1"/>
      </rPr>
      <t>Air Grille :</t>
    </r>
    <r>
      <rPr>
        <sz val="16"/>
        <rFont val="Times New Roman"/>
        <family val="1"/>
      </rPr>
      <t xml:space="preserve"> Supply, installation, testing and commissioning of extruded aluminium powder coated linear grill without volume control dampers as  perthe approved drawings and specifications. Colour of the Grille should be match with the False ceiling colour. It should be zero degree deflection. Return air grille should be four side flange &amp; also should have flange end at the end of the grille, If required use perforated sheet in black colour of necessary thickness to avoid light refection. (Colour should be match with the colour code of ceiling/ducting). </t>
    </r>
  </si>
  <si>
    <r>
      <rPr>
        <b/>
        <sz val="16"/>
        <rFont val="Times New Roman"/>
        <family val="1"/>
      </rPr>
      <t xml:space="preserve">VCD :- </t>
    </r>
    <r>
      <rPr>
        <sz val="16"/>
        <rFont val="Times New Roman"/>
        <family val="1"/>
      </rPr>
      <t xml:space="preserve">Supply, installation, testing and commissioning of 150mm wide GSS Volume Control Dampers with 18G GI casing &amp; 20G GI Blade, complete with chrome plated Spindle lubricating bush and quadrent to suit Manual operation. </t>
    </r>
  </si>
  <si>
    <r>
      <rPr>
        <b/>
        <sz val="16"/>
        <color theme="1"/>
        <rFont val="Times New Roman"/>
        <family val="1"/>
      </rPr>
      <t>Collar Damper for Supply air Grill :-</t>
    </r>
    <r>
      <rPr>
        <sz val="16"/>
        <color theme="1"/>
        <rFont val="Times New Roman"/>
        <family val="1"/>
      </rPr>
      <t xml:space="preserve"> Supply, Installation, Testing &amp; Commissioning of opposite balde collar with black matt finish for fresh air supply grill.</t>
    </r>
  </si>
  <si>
    <t>AC Units</t>
  </si>
  <si>
    <t>P/F OF AC Unit- 3.0 TR Inverter Cassette-MAKE - BLUESTAR</t>
  </si>
  <si>
    <t>P/F OF AC Unit- 2.0 TR Inverter Hi wall-MAKE - BLUESTAR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</si>
</sst>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 #,##0.00_);_(* \(#,##0.00\);_(* &quot;-&quot;??_);_(@_)"/>
    <numFmt numFmtId="165" formatCode="_(* #,##0_);_(* \(#,##0\);_(* &quot;-&quot;??_);_(@_)"/>
    <numFmt numFmtId="166" formatCode="0.00;[Red]0.00"/>
    <numFmt numFmtId="167" formatCode="#,##0.00;[Red]#,##0.00"/>
    <numFmt numFmtId="168" formatCode="0.0"/>
  </numFmts>
  <fonts count="60">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0"/>
      <color rgb="FF1E323B"/>
      <name val="HelveticaNeueLT Com 45 Lt"/>
    </font>
    <font>
      <sz val="11"/>
      <name val="Calibri"/>
      <family val="2"/>
    </font>
    <font>
      <sz val="10"/>
      <color theme="1"/>
      <name val="Times New Roman"/>
      <family val="1"/>
    </font>
    <font>
      <sz val="10"/>
      <name val="Times New Roman"/>
      <family val="1"/>
    </font>
    <font>
      <sz val="11"/>
      <color theme="1"/>
      <name val="Times New Roman"/>
      <family val="1"/>
    </font>
    <font>
      <b/>
      <sz val="12"/>
      <name val="Times New Roman"/>
      <family val="1"/>
    </font>
    <font>
      <sz val="12"/>
      <color theme="1"/>
      <name val="Times New Roman"/>
      <family val="1"/>
    </font>
    <font>
      <b/>
      <sz val="12"/>
      <color theme="1"/>
      <name val="Times New Roman"/>
      <family val="1"/>
    </font>
    <font>
      <sz val="12"/>
      <name val="Times New Roman"/>
      <family val="1"/>
    </font>
    <font>
      <b/>
      <sz val="10"/>
      <color theme="1"/>
      <name val="Times New Roman"/>
      <family val="1"/>
    </font>
    <font>
      <b/>
      <sz val="10"/>
      <name val="Times New Roman"/>
      <family val="1"/>
    </font>
    <font>
      <sz val="10"/>
      <color rgb="FFFF0000"/>
      <name val="Times New Roman"/>
      <family val="1"/>
    </font>
    <font>
      <sz val="10"/>
      <color rgb="FF000000"/>
      <name val="Times New Roman"/>
      <family val="1"/>
    </font>
    <font>
      <sz val="10"/>
      <color rgb="FF0000FF"/>
      <name val="Times New Roman"/>
      <family val="1"/>
    </font>
    <font>
      <u/>
      <sz val="10"/>
      <color theme="1"/>
      <name val="Times New Roman"/>
      <family val="1"/>
    </font>
    <font>
      <b/>
      <sz val="10"/>
      <color rgb="FF0000FF"/>
      <name val="Times New Roman"/>
      <family val="1"/>
    </font>
    <font>
      <sz val="10"/>
      <color rgb="FF0070C0"/>
      <name val="Times New Roman"/>
      <family val="1"/>
    </font>
    <font>
      <b/>
      <sz val="10"/>
      <color rgb="FF000000"/>
      <name val="Times New Roman"/>
      <family val="1"/>
    </font>
    <font>
      <sz val="10"/>
      <color rgb="FF00B0F0"/>
      <name val="Times New Roman"/>
      <family val="1"/>
    </font>
    <font>
      <u/>
      <sz val="10"/>
      <color rgb="FF000000"/>
      <name val="Times New Roman"/>
      <family val="1"/>
    </font>
    <font>
      <b/>
      <u/>
      <sz val="10"/>
      <color rgb="FF000000"/>
      <name val="Times New Roman"/>
      <family val="1"/>
    </font>
    <font>
      <vertAlign val="superscript"/>
      <sz val="10"/>
      <color theme="1"/>
      <name val="Times New Roman"/>
      <family val="1"/>
    </font>
    <font>
      <vertAlign val="superscript"/>
      <sz val="10"/>
      <name val="Times New Roman"/>
      <family val="1"/>
    </font>
    <font>
      <u/>
      <sz val="10"/>
      <name val="Times New Roman"/>
      <family val="1"/>
    </font>
    <font>
      <sz val="10"/>
      <color rgb="FF454545"/>
      <name val="Times New Roman"/>
      <family val="1"/>
    </font>
    <font>
      <b/>
      <sz val="11"/>
      <color theme="1"/>
      <name val="Times New Roman"/>
      <family val="1"/>
    </font>
    <font>
      <sz val="12"/>
      <color rgb="FFFF0000"/>
      <name val="Times New Roman"/>
      <family val="1"/>
    </font>
    <font>
      <sz val="11"/>
      <name val="Times New Roman"/>
      <family val="1"/>
    </font>
    <font>
      <sz val="10"/>
      <name val="Calibri"/>
      <family val="2"/>
      <scheme val="minor"/>
    </font>
    <font>
      <b/>
      <sz val="14"/>
      <color rgb="FF000000"/>
      <name val="Calibri"/>
      <family val="2"/>
    </font>
    <font>
      <sz val="11"/>
      <color theme="1"/>
      <name val="Calibri"/>
      <family val="2"/>
    </font>
    <font>
      <b/>
      <sz val="11"/>
      <name val="Calibri"/>
      <family val="2"/>
    </font>
    <font>
      <sz val="11"/>
      <color rgb="FFFF0000"/>
      <name val="Calibri"/>
      <family val="2"/>
    </font>
    <font>
      <sz val="16"/>
      <color theme="1"/>
      <name val="Times New Roman"/>
      <family val="1"/>
    </font>
    <font>
      <b/>
      <sz val="16"/>
      <color theme="1"/>
      <name val="Times New Roman"/>
      <family val="1"/>
    </font>
    <font>
      <sz val="16"/>
      <name val="Times New Roman"/>
      <family val="1"/>
    </font>
    <font>
      <b/>
      <sz val="16"/>
      <name val="Times New Roman"/>
      <family val="1"/>
    </font>
    <font>
      <sz val="16"/>
      <color theme="1"/>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0"/>
        <bgColor rgb="FF000000"/>
      </patternFill>
    </fill>
    <fill>
      <patternFill patternType="solid">
        <fgColor rgb="FF8EA9DB"/>
        <bgColor rgb="FF000000"/>
      </patternFill>
    </fill>
    <fill>
      <patternFill patternType="solid">
        <fgColor rgb="FF92D050"/>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indexed="29"/>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FF0000"/>
        <bgColor rgb="FF000000"/>
      </patternFill>
    </fill>
    <fill>
      <patternFill patternType="solid">
        <fgColor rgb="FF92D050"/>
        <bgColor rgb="FF000000"/>
      </patternFill>
    </fill>
    <fill>
      <patternFill patternType="solid">
        <fgColor theme="4"/>
        <bgColor indexed="64"/>
      </patternFill>
    </fill>
    <fill>
      <patternFill patternType="solid">
        <fgColor theme="0" tint="-0.499984740745262"/>
        <bgColor indexed="64"/>
      </patternFill>
    </fill>
    <fill>
      <patternFill patternType="solid">
        <fgColor theme="0" tint="-0.499984740745262"/>
        <bgColor rgb="FF000000"/>
      </patternFill>
    </fill>
    <fill>
      <patternFill patternType="solid">
        <fgColor rgb="FF5B9BD5"/>
        <bgColor indexed="64"/>
      </patternFill>
    </fill>
    <fill>
      <patternFill patternType="solid">
        <fgColor rgb="FF5B9BD5"/>
        <bgColor rgb="FF000000"/>
      </patternFill>
    </fill>
    <fill>
      <patternFill patternType="solid">
        <fgColor theme="4" tint="-0.249977111117893"/>
        <bgColor indexed="64"/>
      </patternFill>
    </fill>
    <fill>
      <patternFill patternType="solid">
        <fgColor rgb="FF2F75B5"/>
        <bgColor indexed="64"/>
      </patternFill>
    </fill>
    <fill>
      <patternFill patternType="solid">
        <fgColor rgb="FFD9D9D9"/>
        <bgColor rgb="FF000000"/>
      </patternFill>
    </fill>
    <fill>
      <patternFill patternType="solid">
        <fgColor rgb="FFBFBFBF"/>
        <bgColor rgb="FF000000"/>
      </patternFill>
    </fill>
    <fill>
      <patternFill patternType="solid">
        <fgColor rgb="FFFFFFFF"/>
        <bgColor rgb="FF000000"/>
      </patternFill>
    </fill>
    <fill>
      <patternFill patternType="solid">
        <fgColor rgb="FFFFFF00"/>
        <bgColor rgb="FF000000"/>
      </patternFill>
    </fill>
    <fill>
      <patternFill patternType="solid">
        <fgColor rgb="FFA6A6A6"/>
        <bgColor rgb="FF000000"/>
      </patternFill>
    </fill>
    <fill>
      <patternFill patternType="solid">
        <fgColor rgb="FF2F75B5"/>
        <bgColor rgb="FF000000"/>
      </patternFill>
    </fill>
  </fills>
  <borders count="36">
    <border>
      <left/>
      <right/>
      <top/>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s>
  <cellStyleXfs count="17">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0" fontId="1" fillId="0" borderId="0"/>
    <xf numFmtId="0" fontId="12" fillId="0" borderId="0"/>
    <xf numFmtId="43" fontId="1" fillId="0" borderId="0" applyFont="0" applyFill="0" applyBorder="0" applyAlignment="0" applyProtection="0"/>
    <xf numFmtId="0" fontId="1" fillId="0" borderId="0"/>
    <xf numFmtId="0" fontId="13" fillId="0" borderId="0"/>
    <xf numFmtId="0" fontId="7" fillId="0" borderId="0"/>
    <xf numFmtId="0" fontId="7" fillId="0" borderId="0"/>
    <xf numFmtId="0" fontId="15" fillId="0" borderId="0"/>
    <xf numFmtId="164" fontId="1" fillId="0" borderId="0" applyFont="0" applyFill="0" applyBorder="0" applyAlignment="0" applyProtection="0"/>
  </cellStyleXfs>
  <cellXfs count="514">
    <xf numFmtId="0" fontId="0" fillId="0" borderId="0" xfId="0"/>
    <xf numFmtId="0" fontId="0" fillId="2" borderId="8" xfId="0" applyFill="1" applyBorder="1"/>
    <xf numFmtId="0" fontId="0" fillId="0" borderId="8" xfId="0" applyBorder="1" applyAlignment="1">
      <alignment horizontal="center"/>
    </xf>
    <xf numFmtId="0" fontId="0" fillId="0" borderId="8" xfId="0" applyBorder="1"/>
    <xf numFmtId="0" fontId="19" fillId="0" borderId="0" xfId="0" applyFont="1" applyAlignment="1">
      <alignment vertical="top"/>
    </xf>
    <xf numFmtId="0" fontId="3" fillId="0" borderId="8" xfId="0" applyFont="1" applyBorder="1" applyAlignment="1">
      <alignment horizontal="center" vertical="center" wrapText="1"/>
    </xf>
    <xf numFmtId="0" fontId="19" fillId="0" borderId="0" xfId="0" applyFont="1" applyAlignment="1">
      <alignment horizontal="center" vertical="top"/>
    </xf>
    <xf numFmtId="0" fontId="7" fillId="0" borderId="0" xfId="0" applyFont="1"/>
    <xf numFmtId="0" fontId="4" fillId="0" borderId="8" xfId="0" applyFont="1" applyBorder="1" applyAlignment="1">
      <alignment horizontal="center" vertical="top" wrapText="1"/>
    </xf>
    <xf numFmtId="0" fontId="4" fillId="0" borderId="8" xfId="0" applyFont="1" applyBorder="1" applyAlignment="1">
      <alignment horizontal="left" vertical="top" wrapText="1"/>
    </xf>
    <xf numFmtId="0" fontId="19" fillId="2" borderId="0" xfId="0" applyFont="1" applyFill="1" applyAlignment="1">
      <alignment vertical="top"/>
    </xf>
    <xf numFmtId="0" fontId="21" fillId="2" borderId="0" xfId="0" applyFont="1" applyFill="1" applyAlignment="1">
      <alignment vertical="top"/>
    </xf>
    <xf numFmtId="0" fontId="19" fillId="11" borderId="0" xfId="0" applyFont="1" applyFill="1" applyAlignment="1">
      <alignment vertical="top"/>
    </xf>
    <xf numFmtId="0" fontId="19" fillId="0" borderId="0" xfId="0" applyFont="1" applyAlignment="1">
      <alignment horizontal="justify" vertical="top"/>
    </xf>
    <xf numFmtId="0" fontId="15" fillId="0" borderId="0" xfId="6" applyFont="1"/>
    <xf numFmtId="0" fontId="2" fillId="0" borderId="8" xfId="6" applyFont="1" applyBorder="1" applyAlignment="1">
      <alignment horizontal="center" vertical="center"/>
    </xf>
    <xf numFmtId="0" fontId="2" fillId="0" borderId="8" xfId="6" applyFont="1" applyBorder="1" applyAlignment="1">
      <alignment horizontal="left" vertical="center"/>
    </xf>
    <xf numFmtId="0" fontId="1" fillId="0" borderId="8" xfId="6" applyFont="1" applyBorder="1" applyAlignment="1">
      <alignment horizontal="center" vertical="center" wrapText="1"/>
    </xf>
    <xf numFmtId="0" fontId="10" fillId="0" borderId="8" xfId="6" applyFont="1" applyBorder="1" applyAlignment="1">
      <alignment horizontal="left" vertical="center" wrapText="1"/>
    </xf>
    <xf numFmtId="0" fontId="10" fillId="0" borderId="8" xfId="6" applyFont="1" applyFill="1" applyBorder="1" applyAlignment="1">
      <alignment horizontal="left" vertical="center" wrapText="1"/>
    </xf>
    <xf numFmtId="0" fontId="1" fillId="0" borderId="8" xfId="6" applyFont="1" applyBorder="1" applyAlignment="1">
      <alignment horizontal="left" vertical="center" wrapText="1"/>
    </xf>
    <xf numFmtId="0" fontId="0" fillId="0" borderId="8" xfId="6" applyFont="1" applyBorder="1" applyAlignment="1">
      <alignment horizontal="left" vertical="center" wrapText="1"/>
    </xf>
    <xf numFmtId="0" fontId="1" fillId="0" borderId="8" xfId="6" applyFont="1" applyFill="1" applyBorder="1" applyAlignment="1">
      <alignment horizontal="left" vertical="center" wrapText="1"/>
    </xf>
    <xf numFmtId="0" fontId="0" fillId="0" borderId="8" xfId="6" applyFont="1" applyFill="1" applyBorder="1" applyAlignment="1">
      <alignment horizontal="left" vertical="center" wrapText="1"/>
    </xf>
    <xf numFmtId="0" fontId="1" fillId="0" borderId="8" xfId="6" applyFont="1" applyFill="1" applyBorder="1" applyAlignment="1">
      <alignment horizontal="left" vertical="center"/>
    </xf>
    <xf numFmtId="0" fontId="1" fillId="13" borderId="8" xfId="6" applyFont="1" applyFill="1" applyBorder="1" applyAlignment="1">
      <alignment horizontal="center" vertical="center" wrapText="1"/>
    </xf>
    <xf numFmtId="0" fontId="16" fillId="13" borderId="8" xfId="6" applyFont="1" applyFill="1" applyBorder="1" applyAlignment="1">
      <alignment horizontal="left" vertical="center" wrapText="1"/>
    </xf>
    <xf numFmtId="0" fontId="10" fillId="13" borderId="8" xfId="6" applyFont="1" applyFill="1" applyBorder="1" applyAlignment="1">
      <alignment horizontal="left" vertical="center" wrapText="1"/>
    </xf>
    <xf numFmtId="0" fontId="4" fillId="0" borderId="8" xfId="6" applyFont="1" applyBorder="1" applyAlignment="1">
      <alignment horizontal="left" vertical="center" wrapText="1"/>
    </xf>
    <xf numFmtId="0" fontId="4" fillId="0" borderId="8" xfId="6" applyNumberFormat="1" applyFont="1" applyBorder="1" applyAlignment="1">
      <alignment horizontal="left" vertical="center" wrapText="1"/>
    </xf>
    <xf numFmtId="0" fontId="4" fillId="0" borderId="8" xfId="6" applyFont="1" applyBorder="1" applyAlignment="1">
      <alignment horizontal="left" vertical="center"/>
    </xf>
    <xf numFmtId="0" fontId="2" fillId="0" borderId="10" xfId="0" applyFont="1" applyBorder="1" applyAlignment="1">
      <alignment horizontal="center" vertical="center"/>
    </xf>
    <xf numFmtId="0" fontId="0" fillId="0" borderId="10" xfId="0" applyBorder="1" applyAlignment="1">
      <alignment horizontal="left" vertical="center"/>
    </xf>
    <xf numFmtId="0" fontId="2" fillId="0" borderId="8" xfId="0" applyFont="1" applyBorder="1" applyAlignment="1">
      <alignment horizontal="center"/>
    </xf>
    <xf numFmtId="0" fontId="2" fillId="0" borderId="8" xfId="0" applyFont="1" applyBorder="1" applyAlignment="1">
      <alignment horizontal="center" vertical="center"/>
    </xf>
    <xf numFmtId="0" fontId="2" fillId="0" borderId="10" xfId="0" applyFont="1" applyBorder="1" applyAlignment="1">
      <alignment horizontal="left" vertical="center"/>
    </xf>
    <xf numFmtId="0" fontId="4" fillId="0" borderId="8" xfId="0" applyFont="1" applyBorder="1" applyAlignment="1">
      <alignment wrapText="1"/>
    </xf>
    <xf numFmtId="0" fontId="4" fillId="0" borderId="8" xfId="0" applyFont="1" applyBorder="1"/>
    <xf numFmtId="0" fontId="0" fillId="0" borderId="8" xfId="0" applyBorder="1" applyAlignment="1">
      <alignment wrapText="1"/>
    </xf>
    <xf numFmtId="0" fontId="22" fillId="0" borderId="8" xfId="0" applyFont="1" applyBorder="1" applyAlignment="1">
      <alignment wrapText="1"/>
    </xf>
    <xf numFmtId="0" fontId="2" fillId="0" borderId="10" xfId="0" applyFont="1" applyBorder="1" applyAlignment="1">
      <alignment horizontal="left" vertical="center" wrapText="1"/>
    </xf>
    <xf numFmtId="0" fontId="2" fillId="0" borderId="25" xfId="0" applyFont="1" applyBorder="1" applyAlignment="1">
      <alignment horizontal="left" vertical="center"/>
    </xf>
    <xf numFmtId="0" fontId="0" fillId="0" borderId="26" xfId="0" applyBorder="1" applyAlignment="1">
      <alignment horizontal="center"/>
    </xf>
    <xf numFmtId="0" fontId="0" fillId="0" borderId="26" xfId="0" applyBorder="1" applyAlignment="1">
      <alignment wrapText="1"/>
    </xf>
    <xf numFmtId="0" fontId="0" fillId="0" borderId="26" xfId="0" applyBorder="1"/>
    <xf numFmtId="0" fontId="0" fillId="0" borderId="0" xfId="0" applyAlignment="1">
      <alignment horizontal="left" vertical="center"/>
    </xf>
    <xf numFmtId="0" fontId="0" fillId="0" borderId="0" xfId="0" applyAlignment="1">
      <alignment horizontal="center"/>
    </xf>
    <xf numFmtId="0" fontId="22" fillId="2" borderId="8" xfId="0" applyFont="1" applyFill="1" applyBorder="1"/>
    <xf numFmtId="0" fontId="24" fillId="0" borderId="0" xfId="0" applyFont="1" applyFill="1" applyBorder="1" applyAlignment="1">
      <alignment horizontal="center" vertical="center" wrapText="1"/>
    </xf>
    <xf numFmtId="0" fontId="24" fillId="0" borderId="0" xfId="0" applyFont="1" applyFill="1" applyBorder="1" applyAlignment="1">
      <alignment vertical="center" wrapText="1"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7" fillId="0" borderId="3" xfId="0" applyFont="1" applyFill="1" applyBorder="1" applyAlignment="1">
      <alignment horizontal="left" vertical="center" wrapText="1"/>
    </xf>
    <xf numFmtId="0" fontId="24" fillId="0" borderId="3" xfId="0" applyFont="1" applyFill="1" applyBorder="1" applyAlignment="1">
      <alignment vertical="center" wrapText="1" shrinkToFit="1"/>
    </xf>
    <xf numFmtId="0" fontId="24" fillId="0" borderId="4" xfId="0" applyFont="1" applyFill="1" applyBorder="1" applyAlignment="1">
      <alignment horizontal="center" vertical="center" wrapText="1"/>
    </xf>
    <xf numFmtId="0" fontId="28" fillId="0" borderId="0" xfId="0" applyNumberFormat="1" applyFont="1" applyFill="1" applyBorder="1" applyAlignment="1">
      <alignment vertical="center" wrapText="1"/>
    </xf>
    <xf numFmtId="0" fontId="29" fillId="3" borderId="8" xfId="0" applyFont="1" applyFill="1" applyBorder="1" applyAlignment="1">
      <alignment horizontal="center" vertical="center" wrapText="1"/>
    </xf>
    <xf numFmtId="0" fontId="29" fillId="3" borderId="8" xfId="0" applyFont="1" applyFill="1" applyBorder="1" applyAlignment="1">
      <alignment horizontal="center" vertical="center" wrapText="1" shrinkToFit="1"/>
    </xf>
    <xf numFmtId="43" fontId="27" fillId="3" borderId="8" xfId="1" applyFont="1" applyFill="1" applyBorder="1" applyAlignment="1">
      <alignment horizontal="center" vertical="center" wrapText="1"/>
    </xf>
    <xf numFmtId="0" fontId="29" fillId="3" borderId="8" xfId="0" applyFont="1" applyFill="1" applyBorder="1" applyAlignment="1">
      <alignment vertical="center" wrapText="1" shrinkToFit="1"/>
    </xf>
    <xf numFmtId="0" fontId="30" fillId="3" borderId="8" xfId="0" applyFont="1" applyFill="1" applyBorder="1" applyAlignment="1">
      <alignment horizontal="center" vertical="center" wrapText="1"/>
    </xf>
    <xf numFmtId="0" fontId="27" fillId="3" borderId="8" xfId="0" applyFont="1" applyFill="1" applyBorder="1" applyAlignment="1">
      <alignment horizontal="center" vertical="center"/>
    </xf>
    <xf numFmtId="0" fontId="28" fillId="4" borderId="8" xfId="0" applyFont="1" applyFill="1" applyBorder="1" applyAlignment="1">
      <alignment vertical="center" wrapText="1"/>
    </xf>
    <xf numFmtId="0" fontId="29" fillId="4" borderId="8" xfId="0" applyFont="1" applyFill="1" applyBorder="1" applyAlignment="1">
      <alignment horizontal="center" vertical="center" wrapText="1"/>
    </xf>
    <xf numFmtId="0" fontId="29" fillId="4" borderId="8" xfId="0" applyFont="1" applyFill="1" applyBorder="1" applyAlignment="1">
      <alignment vertical="center" wrapText="1" shrinkToFit="1"/>
    </xf>
    <xf numFmtId="0" fontId="30" fillId="4" borderId="8" xfId="0" applyFont="1" applyFill="1" applyBorder="1" applyAlignment="1">
      <alignment horizontal="center" vertical="center" wrapText="1"/>
    </xf>
    <xf numFmtId="0" fontId="30" fillId="4" borderId="8" xfId="0" applyFont="1" applyFill="1" applyBorder="1" applyAlignment="1">
      <alignment horizontal="center" vertical="center"/>
    </xf>
    <xf numFmtId="43" fontId="30" fillId="4" borderId="8" xfId="1" applyFont="1" applyFill="1" applyBorder="1" applyAlignment="1">
      <alignment horizontal="center" vertical="center" wrapText="1"/>
    </xf>
    <xf numFmtId="0" fontId="25" fillId="4" borderId="8"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24" fillId="2" borderId="8" xfId="0" applyFont="1" applyFill="1" applyBorder="1" applyAlignment="1">
      <alignment horizontal="left" vertical="center" wrapText="1" shrinkToFit="1"/>
    </xf>
    <xf numFmtId="0" fontId="25" fillId="0" borderId="8" xfId="0" applyFont="1" applyFill="1" applyBorder="1" applyAlignment="1">
      <alignment horizontal="center" vertical="center"/>
    </xf>
    <xf numFmtId="43" fontId="25" fillId="0" borderId="8" xfId="1" applyFont="1" applyFill="1" applyBorder="1" applyAlignment="1">
      <alignment horizontal="center" vertical="center" wrapText="1"/>
    </xf>
    <xf numFmtId="0" fontId="24" fillId="2" borderId="8" xfId="0" applyFont="1" applyFill="1" applyBorder="1" applyAlignment="1">
      <alignment horizontal="justify" vertical="center" wrapText="1" shrinkToFit="1"/>
    </xf>
    <xf numFmtId="0" fontId="24" fillId="0" borderId="8" xfId="0" applyFont="1" applyBorder="1" applyAlignment="1">
      <alignment horizontal="center" vertical="center" wrapText="1"/>
    </xf>
    <xf numFmtId="0" fontId="24" fillId="2" borderId="8" xfId="0" applyFont="1" applyFill="1" applyBorder="1" applyAlignment="1">
      <alignment horizontal="center" vertical="center" wrapText="1"/>
    </xf>
    <xf numFmtId="0" fontId="24" fillId="0" borderId="8" xfId="0" applyFont="1" applyFill="1" applyBorder="1" applyAlignment="1">
      <alignment horizontal="justify" vertical="center" wrapText="1" shrinkToFit="1"/>
    </xf>
    <xf numFmtId="0" fontId="25" fillId="0" borderId="8" xfId="0" applyNumberFormat="1" applyFont="1" applyFill="1" applyBorder="1" applyAlignment="1">
      <alignment horizontal="justify" vertical="center" wrapText="1" shrinkToFit="1"/>
    </xf>
    <xf numFmtId="0" fontId="24" fillId="2" borderId="8" xfId="0" applyNumberFormat="1" applyFont="1" applyFill="1" applyBorder="1" applyAlignment="1">
      <alignment horizontal="justify" vertical="center" wrapText="1" shrinkToFit="1"/>
    </xf>
    <xf numFmtId="0" fontId="29" fillId="5" borderId="8" xfId="0" applyFont="1" applyFill="1" applyBorder="1" applyAlignment="1">
      <alignment vertical="center" wrapText="1"/>
    </xf>
    <xf numFmtId="0" fontId="28" fillId="5" borderId="8" xfId="0" applyFont="1" applyFill="1" applyBorder="1" applyAlignment="1">
      <alignment horizontal="center" vertical="center" wrapText="1"/>
    </xf>
    <xf numFmtId="0" fontId="29" fillId="5" borderId="8" xfId="0" applyFont="1" applyFill="1" applyBorder="1" applyAlignment="1">
      <alignment horizontal="center" vertical="center" wrapText="1"/>
    </xf>
    <xf numFmtId="0" fontId="29" fillId="5" borderId="8" xfId="0" applyFont="1" applyFill="1" applyBorder="1" applyAlignment="1">
      <alignment horizontal="justify" vertical="center" wrapText="1" shrinkToFit="1"/>
    </xf>
    <xf numFmtId="0" fontId="25" fillId="5" borderId="8" xfId="0" applyFont="1" applyFill="1" applyBorder="1" applyAlignment="1">
      <alignment horizontal="center" vertical="center" wrapText="1"/>
    </xf>
    <xf numFmtId="1" fontId="25" fillId="5" borderId="8" xfId="0" applyNumberFormat="1" applyFont="1" applyFill="1" applyBorder="1" applyAlignment="1">
      <alignment horizontal="center" vertical="center"/>
    </xf>
    <xf numFmtId="0" fontId="24" fillId="0" borderId="8" xfId="0" applyFont="1" applyFill="1" applyBorder="1" applyAlignment="1">
      <alignment vertical="center" wrapText="1"/>
    </xf>
    <xf numFmtId="0" fontId="25" fillId="2" borderId="8" xfId="0" applyNumberFormat="1" applyFont="1" applyFill="1" applyBorder="1" applyAlignment="1">
      <alignment horizontal="justify" vertical="center" wrapText="1"/>
    </xf>
    <xf numFmtId="0" fontId="24" fillId="2" borderId="8" xfId="0" applyNumberFormat="1" applyFont="1" applyFill="1" applyBorder="1" applyAlignment="1">
      <alignment horizontal="justify" vertical="center" wrapText="1"/>
    </xf>
    <xf numFmtId="0" fontId="26" fillId="2" borderId="8" xfId="0" applyFont="1" applyFill="1" applyBorder="1" applyAlignment="1">
      <alignment horizontal="center" vertical="center" wrapText="1"/>
    </xf>
    <xf numFmtId="0" fontId="28" fillId="4" borderId="8" xfId="0" applyFont="1" applyFill="1" applyBorder="1" applyAlignment="1">
      <alignment horizontal="center" vertical="center" wrapText="1"/>
    </xf>
    <xf numFmtId="1" fontId="25" fillId="4" borderId="8" xfId="0" applyNumberFormat="1" applyFont="1" applyFill="1" applyBorder="1" applyAlignment="1">
      <alignment horizontal="center" vertical="center"/>
    </xf>
    <xf numFmtId="43" fontId="25" fillId="4" borderId="8" xfId="1" applyFont="1" applyFill="1" applyBorder="1" applyAlignment="1">
      <alignment horizontal="center" vertical="center" wrapText="1"/>
    </xf>
    <xf numFmtId="0" fontId="24" fillId="2" borderId="8" xfId="0" applyFont="1" applyFill="1" applyBorder="1" applyAlignment="1">
      <alignment vertical="center" wrapText="1" shrinkToFit="1"/>
    </xf>
    <xf numFmtId="0" fontId="24" fillId="0" borderId="8" xfId="0" applyFont="1" applyFill="1" applyBorder="1" applyAlignment="1">
      <alignment horizontal="justify" vertical="center" wrapText="1"/>
    </xf>
    <xf numFmtId="0" fontId="24" fillId="2" borderId="8" xfId="0" applyNumberFormat="1" applyFont="1" applyFill="1" applyBorder="1" applyAlignment="1">
      <alignment horizontal="justify" vertical="center"/>
    </xf>
    <xf numFmtId="0" fontId="25" fillId="0" borderId="8" xfId="0" applyFont="1" applyFill="1" applyBorder="1" applyAlignment="1">
      <alignment horizontal="justify" vertical="center" wrapText="1"/>
    </xf>
    <xf numFmtId="0" fontId="32" fillId="5" borderId="8" xfId="0" applyFont="1" applyFill="1" applyBorder="1" applyAlignment="1">
      <alignment vertical="center" wrapText="1"/>
    </xf>
    <xf numFmtId="0" fontId="25" fillId="0" borderId="8" xfId="0" applyFont="1" applyFill="1" applyBorder="1" applyAlignment="1">
      <alignment horizontal="justify" vertical="center" wrapText="1" shrinkToFit="1"/>
    </xf>
    <xf numFmtId="1" fontId="25" fillId="0" borderId="8" xfId="0" applyNumberFormat="1" applyFont="1" applyFill="1" applyBorder="1" applyAlignment="1">
      <alignment horizontal="left" vertical="center" wrapText="1"/>
    </xf>
    <xf numFmtId="0" fontId="29" fillId="4" borderId="8" xfId="0" applyFont="1" applyFill="1" applyBorder="1" applyAlignment="1">
      <alignment vertical="center" wrapText="1"/>
    </xf>
    <xf numFmtId="0" fontId="29" fillId="4" borderId="8" xfId="0" applyFont="1" applyFill="1" applyBorder="1" applyAlignment="1">
      <alignment vertical="center"/>
    </xf>
    <xf numFmtId="0" fontId="31" fillId="4" borderId="8" xfId="0" applyFont="1" applyFill="1" applyBorder="1" applyAlignment="1">
      <alignment vertical="center" wrapText="1"/>
    </xf>
    <xf numFmtId="0" fontId="31" fillId="4" borderId="8" xfId="0" applyFont="1" applyFill="1" applyBorder="1" applyAlignment="1">
      <alignment vertical="center"/>
    </xf>
    <xf numFmtId="43" fontId="31" fillId="4" borderId="8" xfId="1" applyFont="1" applyFill="1" applyBorder="1" applyAlignment="1">
      <alignment vertical="center" wrapText="1"/>
    </xf>
    <xf numFmtId="0" fontId="29" fillId="5" borderId="8" xfId="0" applyFont="1" applyFill="1" applyBorder="1" applyAlignment="1">
      <alignment vertical="center"/>
    </xf>
    <xf numFmtId="0" fontId="31" fillId="5" borderId="8" xfId="0" applyFont="1" applyFill="1" applyBorder="1" applyAlignment="1">
      <alignment vertical="center" wrapText="1"/>
    </xf>
    <xf numFmtId="0" fontId="31" fillId="5" borderId="8" xfId="0" applyFont="1" applyFill="1" applyBorder="1" applyAlignment="1">
      <alignment vertical="center"/>
    </xf>
    <xf numFmtId="43" fontId="31" fillId="5" borderId="8" xfId="1" applyFont="1" applyFill="1" applyBorder="1" applyAlignment="1">
      <alignment vertical="center" wrapText="1"/>
    </xf>
    <xf numFmtId="0" fontId="31" fillId="2" borderId="8"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5" fillId="2" borderId="8" xfId="0" applyNumberFormat="1" applyFont="1" applyFill="1" applyBorder="1" applyAlignment="1">
      <alignment horizontal="justify" vertical="center" wrapText="1" shrinkToFit="1"/>
    </xf>
    <xf numFmtId="0" fontId="25" fillId="0" borderId="8" xfId="2" applyNumberFormat="1" applyFont="1" applyFill="1" applyBorder="1" applyAlignment="1">
      <alignment horizontal="justify" vertical="center" wrapText="1" shrinkToFit="1"/>
    </xf>
    <xf numFmtId="0" fontId="25" fillId="0" borderId="8" xfId="0" applyFont="1" applyFill="1" applyBorder="1" applyAlignment="1">
      <alignment horizontal="left" vertical="center" wrapText="1" shrinkToFit="1"/>
    </xf>
    <xf numFmtId="0" fontId="34" fillId="0" borderId="8" xfId="0" applyNumberFormat="1" applyFont="1" applyFill="1" applyBorder="1" applyAlignment="1">
      <alignment horizontal="justify" vertical="center" wrapText="1"/>
    </xf>
    <xf numFmtId="43" fontId="29" fillId="5" borderId="8" xfId="1" applyFont="1" applyFill="1" applyBorder="1" applyAlignment="1">
      <alignment vertical="center" wrapText="1"/>
    </xf>
    <xf numFmtId="0" fontId="29" fillId="3" borderId="8" xfId="0" applyFont="1" applyFill="1" applyBorder="1" applyAlignment="1">
      <alignment horizontal="left" vertical="center" wrapText="1" shrinkToFit="1"/>
    </xf>
    <xf numFmtId="43" fontId="29" fillId="3" borderId="8" xfId="1" applyFont="1" applyFill="1" applyBorder="1" applyAlignment="1">
      <alignment horizontal="center" vertical="center" wrapText="1" shrinkToFit="1"/>
    </xf>
    <xf numFmtId="43" fontId="29" fillId="4" borderId="8" xfId="1" applyFont="1" applyFill="1" applyBorder="1" applyAlignment="1">
      <alignment vertical="center" wrapText="1"/>
    </xf>
    <xf numFmtId="0" fontId="24" fillId="0" borderId="8" xfId="0" applyNumberFormat="1" applyFont="1" applyFill="1" applyBorder="1" applyAlignment="1">
      <alignment horizontal="justify" vertical="center" wrapText="1" shrinkToFit="1"/>
    </xf>
    <xf numFmtId="0" fontId="24" fillId="14" borderId="8" xfId="0" applyNumberFormat="1" applyFont="1" applyFill="1" applyBorder="1" applyAlignment="1">
      <alignment horizontal="justify" vertical="center" wrapText="1" shrinkToFit="1"/>
    </xf>
    <xf numFmtId="0" fontId="29" fillId="4" borderId="8" xfId="0" applyFont="1" applyFill="1" applyBorder="1" applyAlignment="1">
      <alignment horizontal="left" vertical="center"/>
    </xf>
    <xf numFmtId="0" fontId="31" fillId="4" borderId="8" xfId="0" applyFont="1" applyFill="1" applyBorder="1" applyAlignment="1">
      <alignment horizontal="center" vertical="center" wrapText="1"/>
    </xf>
    <xf numFmtId="0" fontId="31" fillId="4" borderId="8" xfId="0" applyFont="1" applyFill="1" applyBorder="1" applyAlignment="1">
      <alignment horizontal="center" vertical="center"/>
    </xf>
    <xf numFmtId="43" fontId="31" fillId="4" borderId="8" xfId="1" applyFont="1" applyFill="1" applyBorder="1" applyAlignment="1">
      <alignment horizontal="center" vertical="center" wrapText="1"/>
    </xf>
    <xf numFmtId="0" fontId="32" fillId="0" borderId="8" xfId="0" applyFont="1" applyFill="1" applyBorder="1" applyAlignment="1">
      <alignment horizontal="center" vertical="center" wrapText="1"/>
    </xf>
    <xf numFmtId="0" fontId="29" fillId="4" borderId="8" xfId="0" applyFont="1" applyFill="1" applyBorder="1" applyAlignment="1">
      <alignment horizontal="left" vertical="center" wrapText="1"/>
    </xf>
    <xf numFmtId="0" fontId="25" fillId="14" borderId="8" xfId="0" applyNumberFormat="1" applyFont="1" applyFill="1" applyBorder="1" applyAlignment="1">
      <alignment horizontal="justify" vertical="center" wrapText="1" shrinkToFit="1"/>
    </xf>
    <xf numFmtId="0" fontId="25" fillId="2" borderId="8" xfId="0" applyFont="1" applyFill="1" applyBorder="1" applyAlignment="1">
      <alignment horizontal="justify" vertical="center" wrapText="1" shrinkToFit="1"/>
    </xf>
    <xf numFmtId="0" fontId="25" fillId="2" borderId="8" xfId="0" applyFont="1" applyFill="1" applyBorder="1" applyAlignment="1">
      <alignment horizontal="center" vertical="center"/>
    </xf>
    <xf numFmtId="0" fontId="31" fillId="5" borderId="8" xfId="0" applyFont="1" applyFill="1" applyBorder="1" applyAlignment="1">
      <alignment horizontal="center" vertical="center" wrapText="1"/>
    </xf>
    <xf numFmtId="0" fontId="31" fillId="4" borderId="8" xfId="0" applyFont="1" applyFill="1" applyBorder="1" applyAlignment="1">
      <alignment horizontal="left" vertical="center"/>
    </xf>
    <xf numFmtId="0" fontId="24" fillId="14" borderId="8" xfId="0" applyFont="1" applyFill="1" applyBorder="1" applyAlignment="1">
      <alignment horizontal="justify" vertical="center" wrapText="1" shrinkToFit="1"/>
    </xf>
    <xf numFmtId="0" fontId="25" fillId="0" borderId="8" xfId="5" applyFont="1" applyFill="1" applyBorder="1" applyAlignment="1">
      <alignment vertical="center" wrapText="1"/>
    </xf>
    <xf numFmtId="0" fontId="25" fillId="14" borderId="8" xfId="0" applyFont="1" applyFill="1" applyBorder="1" applyAlignment="1">
      <alignment horizontal="justify" vertical="center" wrapText="1" shrinkToFit="1"/>
    </xf>
    <xf numFmtId="0" fontId="25" fillId="0" borderId="8" xfId="0" applyFont="1" applyFill="1" applyBorder="1" applyAlignment="1">
      <alignment horizontal="center" vertical="center" wrapText="1" shrinkToFit="1"/>
    </xf>
    <xf numFmtId="0" fontId="37" fillId="0" borderId="8" xfId="0" applyFont="1" applyFill="1" applyBorder="1" applyAlignment="1">
      <alignment horizontal="center" vertical="center" wrapText="1"/>
    </xf>
    <xf numFmtId="0" fontId="25" fillId="2" borderId="8"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14" borderId="8" xfId="0" applyFont="1" applyFill="1" applyBorder="1" applyAlignment="1">
      <alignment horizontal="left" vertical="center" wrapText="1"/>
    </xf>
    <xf numFmtId="0" fontId="24" fillId="0" borderId="8" xfId="0" applyFont="1" applyFill="1" applyBorder="1" applyAlignment="1">
      <alignment horizontal="left" vertical="center" wrapText="1"/>
    </xf>
    <xf numFmtId="2" fontId="24" fillId="0" borderId="8" xfId="0" applyNumberFormat="1" applyFont="1" applyFill="1" applyBorder="1" applyAlignment="1">
      <alignment horizontal="left" vertical="center" wrapText="1"/>
    </xf>
    <xf numFmtId="1" fontId="25" fillId="2" borderId="8" xfId="0" applyNumberFormat="1" applyFont="1" applyFill="1" applyBorder="1" applyAlignment="1">
      <alignment horizontal="center" vertical="center"/>
    </xf>
    <xf numFmtId="0" fontId="25" fillId="0" borderId="8" xfId="0" applyFont="1" applyFill="1" applyBorder="1" applyAlignment="1">
      <alignment vertical="center" wrapText="1"/>
    </xf>
    <xf numFmtId="2" fontId="31" fillId="0" borderId="8" xfId="0" applyNumberFormat="1" applyFont="1" applyFill="1" applyBorder="1" applyAlignment="1">
      <alignment horizontal="center" vertical="center" wrapText="1"/>
    </xf>
    <xf numFmtId="0" fontId="24" fillId="0" borderId="8" xfId="0" applyFont="1" applyFill="1" applyBorder="1" applyAlignment="1">
      <alignment horizontal="left" vertical="center" wrapText="1" shrinkToFit="1"/>
    </xf>
    <xf numFmtId="0" fontId="25" fillId="0" borderId="8" xfId="5" applyFont="1" applyFill="1" applyBorder="1" applyAlignment="1">
      <alignment horizontal="center" vertical="center" wrapText="1"/>
    </xf>
    <xf numFmtId="0" fontId="25" fillId="0" borderId="8" xfId="0" applyNumberFormat="1" applyFont="1" applyFill="1" applyBorder="1" applyAlignment="1">
      <alignment horizontal="left" vertical="center" wrapText="1" shrinkToFit="1"/>
    </xf>
    <xf numFmtId="0" fontId="25" fillId="0" borderId="8" xfId="0" applyFont="1" applyFill="1" applyBorder="1" applyAlignment="1">
      <alignment horizontal="center" vertical="center" wrapText="1"/>
    </xf>
    <xf numFmtId="0" fontId="25" fillId="6" borderId="8" xfId="0" applyFont="1" applyFill="1" applyBorder="1" applyAlignment="1">
      <alignment vertical="center" wrapText="1"/>
    </xf>
    <xf numFmtId="0" fontId="32" fillId="6" borderId="8" xfId="0" applyFont="1" applyFill="1" applyBorder="1" applyAlignment="1">
      <alignment vertical="center" wrapText="1"/>
    </xf>
    <xf numFmtId="0" fontId="24" fillId="6" borderId="8" xfId="0" applyFont="1" applyFill="1" applyBorder="1" applyAlignment="1">
      <alignment vertical="center" wrapText="1"/>
    </xf>
    <xf numFmtId="0" fontId="25" fillId="2" borderId="8" xfId="0" applyFont="1" applyFill="1" applyBorder="1" applyAlignment="1">
      <alignment vertical="center" wrapText="1"/>
    </xf>
    <xf numFmtId="0" fontId="27" fillId="7" borderId="8" xfId="0" applyFont="1" applyFill="1" applyBorder="1" applyAlignment="1">
      <alignment vertical="center" wrapText="1"/>
    </xf>
    <xf numFmtId="0" fontId="29" fillId="4" borderId="8" xfId="0" applyFont="1" applyFill="1" applyBorder="1" applyAlignment="1">
      <alignment horizontal="center" vertical="center"/>
    </xf>
    <xf numFmtId="43" fontId="29" fillId="4" borderId="8" xfId="1" applyFont="1" applyFill="1" applyBorder="1" applyAlignment="1">
      <alignment horizontal="center" vertical="center" wrapText="1"/>
    </xf>
    <xf numFmtId="0" fontId="39" fillId="0" borderId="8" xfId="0" applyFont="1" applyFill="1" applyBorder="1" applyAlignment="1">
      <alignment horizontal="center" vertical="center" wrapText="1"/>
    </xf>
    <xf numFmtId="0" fontId="25" fillId="0" borderId="8" xfId="6" applyFont="1" applyFill="1" applyBorder="1" applyAlignment="1">
      <alignment horizontal="center" vertical="center" wrapText="1"/>
    </xf>
    <xf numFmtId="0" fontId="25" fillId="6" borderId="8" xfId="0" applyFont="1" applyFill="1" applyBorder="1" applyAlignment="1">
      <alignment horizontal="left" vertical="center" wrapText="1"/>
    </xf>
    <xf numFmtId="0" fontId="25" fillId="14" borderId="8" xfId="0" applyFont="1" applyFill="1" applyBorder="1" applyAlignment="1">
      <alignment vertical="center" wrapText="1"/>
    </xf>
    <xf numFmtId="0" fontId="32" fillId="2" borderId="8" xfId="0" applyFont="1" applyFill="1" applyBorder="1" applyAlignment="1">
      <alignment horizontal="center" vertical="center" wrapText="1"/>
    </xf>
    <xf numFmtId="0" fontId="25" fillId="0" borderId="8" xfId="6" applyFont="1" applyFill="1" applyBorder="1" applyAlignment="1">
      <alignment horizontal="left" vertical="center" wrapText="1"/>
    </xf>
    <xf numFmtId="0" fontId="24" fillId="6" borderId="8" xfId="6" applyNumberFormat="1" applyFont="1" applyFill="1" applyBorder="1" applyAlignment="1">
      <alignment horizontal="center" vertical="center" wrapText="1"/>
    </xf>
    <xf numFmtId="0" fontId="34" fillId="0" borderId="8" xfId="0" applyFont="1" applyFill="1" applyBorder="1" applyAlignment="1">
      <alignment horizontal="center" vertical="center" wrapText="1"/>
    </xf>
    <xf numFmtId="1" fontId="25" fillId="15" borderId="8" xfId="0" applyNumberFormat="1" applyFont="1" applyFill="1" applyBorder="1" applyAlignment="1">
      <alignment horizontal="center" vertical="center"/>
    </xf>
    <xf numFmtId="0" fontId="39" fillId="2" borderId="8" xfId="0" applyFont="1" applyFill="1" applyBorder="1" applyAlignment="1">
      <alignment horizontal="center" vertical="center" wrapText="1"/>
    </xf>
    <xf numFmtId="0" fontId="25" fillId="2" borderId="8" xfId="6" applyFont="1" applyFill="1" applyBorder="1" applyAlignment="1">
      <alignment horizontal="center" vertical="center" wrapText="1"/>
    </xf>
    <xf numFmtId="2" fontId="39" fillId="0" borderId="8" xfId="0" applyNumberFormat="1" applyFont="1" applyFill="1" applyBorder="1" applyAlignment="1">
      <alignment horizontal="center" vertical="center" wrapText="1"/>
    </xf>
    <xf numFmtId="0" fontId="41" fillId="0" borderId="8" xfId="0" applyFont="1" applyFill="1" applyBorder="1" applyAlignment="1">
      <alignment horizontal="center" vertical="center" wrapText="1"/>
    </xf>
    <xf numFmtId="0" fontId="24" fillId="0" borderId="8" xfId="0" applyFont="1" applyFill="1" applyBorder="1" applyAlignment="1" applyProtection="1">
      <alignment horizontal="left" vertical="center" wrapText="1"/>
      <protection locked="0"/>
    </xf>
    <xf numFmtId="0" fontId="42" fillId="0" borderId="8" xfId="0" applyFont="1" applyFill="1" applyBorder="1" applyAlignment="1">
      <alignment horizontal="justify" vertical="center" wrapText="1"/>
    </xf>
    <xf numFmtId="0" fontId="24" fillId="0" borderId="8" xfId="8" applyFont="1" applyFill="1" applyBorder="1" applyAlignment="1">
      <alignment horizontal="left" vertical="center" wrapText="1"/>
    </xf>
    <xf numFmtId="165" fontId="25" fillId="0" borderId="8" xfId="7" applyNumberFormat="1" applyFont="1" applyFill="1" applyBorder="1" applyAlignment="1">
      <alignment horizontal="center" vertical="center" wrapText="1"/>
    </xf>
    <xf numFmtId="0" fontId="34" fillId="0" borderId="8" xfId="8" applyFont="1" applyFill="1" applyBorder="1" applyAlignment="1">
      <alignment horizontal="left" vertical="center" wrapText="1"/>
    </xf>
    <xf numFmtId="0" fontId="25" fillId="2" borderId="8" xfId="6" applyFont="1" applyFill="1" applyBorder="1" applyAlignment="1">
      <alignment horizontal="left" vertical="center" wrapText="1"/>
    </xf>
    <xf numFmtId="0" fontId="34" fillId="2" borderId="8" xfId="0" applyFont="1" applyFill="1" applyBorder="1" applyAlignment="1">
      <alignment horizontal="center" vertical="center" wrapText="1"/>
    </xf>
    <xf numFmtId="0" fontId="46" fillId="0" borderId="8" xfId="0" applyFont="1" applyFill="1" applyBorder="1" applyAlignment="1">
      <alignment vertical="center" wrapText="1"/>
    </xf>
    <xf numFmtId="0" fontId="34" fillId="0" borderId="8" xfId="5" applyFont="1" applyFill="1" applyBorder="1" applyAlignment="1">
      <alignment vertical="center" wrapText="1"/>
    </xf>
    <xf numFmtId="0" fontId="24" fillId="0" borderId="8" xfId="5" applyFont="1" applyFill="1" applyBorder="1" applyAlignment="1">
      <alignment vertical="center" wrapText="1"/>
    </xf>
    <xf numFmtId="0" fontId="25" fillId="0" borderId="8" xfId="3" applyNumberFormat="1" applyFont="1" applyFill="1" applyBorder="1" applyAlignment="1" applyProtection="1">
      <alignment horizontal="justify" vertical="center" wrapText="1"/>
    </xf>
    <xf numFmtId="0" fontId="25" fillId="2" borderId="8" xfId="3" applyNumberFormat="1" applyFont="1" applyFill="1" applyBorder="1" applyAlignment="1" applyProtection="1">
      <alignment horizontal="justify" vertical="center" wrapText="1"/>
    </xf>
    <xf numFmtId="0" fontId="34" fillId="0" borderId="8" xfId="0" applyFont="1" applyFill="1" applyBorder="1" applyAlignment="1">
      <alignment horizontal="justify" vertical="center" wrapText="1"/>
    </xf>
    <xf numFmtId="0" fontId="24" fillId="0" borderId="8" xfId="6" applyFont="1" applyFill="1" applyBorder="1" applyAlignment="1">
      <alignment horizontal="center" vertical="center" wrapText="1"/>
    </xf>
    <xf numFmtId="0" fontId="24" fillId="0" borderId="8" xfId="6" applyFont="1" applyFill="1" applyBorder="1" applyAlignment="1">
      <alignment horizontal="justify" vertical="center" wrapText="1"/>
    </xf>
    <xf numFmtId="43" fontId="29" fillId="4" borderId="8" xfId="1" applyFont="1" applyFill="1" applyBorder="1" applyAlignment="1">
      <alignment horizontal="left" vertical="center" wrapText="1"/>
    </xf>
    <xf numFmtId="0" fontId="31" fillId="4" borderId="8" xfId="0" applyFont="1" applyFill="1" applyBorder="1" applyAlignment="1">
      <alignment horizontal="left" vertical="center" wrapText="1"/>
    </xf>
    <xf numFmtId="0" fontId="31" fillId="0" borderId="8" xfId="0" applyFont="1" applyFill="1" applyBorder="1" applyAlignment="1">
      <alignment vertical="center" wrapText="1"/>
    </xf>
    <xf numFmtId="43" fontId="29" fillId="3" borderId="8" xfId="1" applyFont="1" applyFill="1" applyBorder="1" applyAlignment="1">
      <alignment horizontal="left" vertical="center" wrapText="1" shrinkToFit="1"/>
    </xf>
    <xf numFmtId="43" fontId="31" fillId="4" borderId="8" xfId="1" applyFont="1" applyFill="1" applyBorder="1" applyAlignment="1">
      <alignment horizontal="left" vertical="center" wrapText="1"/>
    </xf>
    <xf numFmtId="0" fontId="34" fillId="0" borderId="8" xfId="0" applyFont="1" applyFill="1" applyBorder="1" applyAlignment="1">
      <alignment vertical="center" wrapText="1"/>
    </xf>
    <xf numFmtId="0" fontId="34" fillId="6" borderId="8" xfId="0" applyFont="1" applyFill="1" applyBorder="1" applyAlignment="1">
      <alignment horizontal="left" vertical="center" wrapText="1"/>
    </xf>
    <xf numFmtId="0" fontId="47" fillId="8" borderId="8" xfId="0" applyFont="1" applyFill="1" applyBorder="1" applyAlignment="1">
      <alignment vertical="center" wrapText="1"/>
    </xf>
    <xf numFmtId="0" fontId="29" fillId="8" borderId="8" xfId="0" applyFont="1" applyFill="1" applyBorder="1" applyAlignment="1">
      <alignment vertical="center" wrapText="1"/>
    </xf>
    <xf numFmtId="0" fontId="29" fillId="8" borderId="8" xfId="0" applyFont="1" applyFill="1" applyBorder="1" applyAlignment="1">
      <alignment horizontal="center" vertical="center" wrapText="1"/>
    </xf>
    <xf numFmtId="0" fontId="29" fillId="8" borderId="8" xfId="0" applyFont="1" applyFill="1" applyBorder="1" applyAlignment="1">
      <alignment vertical="center"/>
    </xf>
    <xf numFmtId="0" fontId="31" fillId="8" borderId="8" xfId="0" applyFont="1" applyFill="1" applyBorder="1" applyAlignment="1">
      <alignment vertical="center" wrapText="1"/>
    </xf>
    <xf numFmtId="0" fontId="31" fillId="8" borderId="8" xfId="0" applyFont="1" applyFill="1" applyBorder="1" applyAlignment="1">
      <alignment vertical="center"/>
    </xf>
    <xf numFmtId="43" fontId="31" fillId="8" borderId="8" xfId="1" applyFont="1" applyFill="1" applyBorder="1" applyAlignment="1">
      <alignment vertical="center" wrapText="1"/>
    </xf>
    <xf numFmtId="0" fontId="29" fillId="0" borderId="0" xfId="0" applyFont="1" applyFill="1" applyBorder="1" applyAlignment="1">
      <alignment vertical="center" wrapText="1"/>
    </xf>
    <xf numFmtId="0" fontId="29" fillId="0" borderId="0" xfId="0" applyFont="1" applyFill="1" applyBorder="1" applyAlignment="1">
      <alignment horizontal="center" vertical="center" wrapText="1"/>
    </xf>
    <xf numFmtId="0" fontId="29" fillId="0" borderId="0" xfId="0" applyFont="1" applyFill="1" applyBorder="1" applyAlignment="1">
      <alignment vertical="center"/>
    </xf>
    <xf numFmtId="0" fontId="31" fillId="0" borderId="0" xfId="0" applyFont="1" applyFill="1" applyBorder="1" applyAlignment="1">
      <alignment vertical="center" wrapText="1"/>
    </xf>
    <xf numFmtId="43" fontId="32" fillId="5" borderId="8" xfId="1" applyFont="1" applyFill="1" applyBorder="1" applyAlignment="1">
      <alignment horizontal="center" vertical="center" wrapText="1"/>
    </xf>
    <xf numFmtId="0" fontId="24" fillId="0" borderId="0" xfId="0" applyFont="1" applyAlignment="1">
      <alignment vertical="center" wrapText="1"/>
    </xf>
    <xf numFmtId="0" fontId="25" fillId="16" borderId="8" xfId="0" applyFont="1" applyFill="1" applyBorder="1" applyAlignment="1">
      <alignment horizontal="center" vertical="center" wrapText="1"/>
    </xf>
    <xf numFmtId="0" fontId="26" fillId="0" borderId="0" xfId="0" applyFont="1" applyAlignment="1">
      <alignment vertical="center"/>
    </xf>
    <xf numFmtId="0" fontId="26" fillId="0" borderId="0" xfId="0" applyFont="1" applyAlignment="1">
      <alignment vertical="center" wrapText="1"/>
    </xf>
    <xf numFmtId="43" fontId="26" fillId="0" borderId="0" xfId="1" applyFont="1" applyAlignment="1">
      <alignment vertical="center" wrapText="1"/>
    </xf>
    <xf numFmtId="0" fontId="26" fillId="0" borderId="3" xfId="0" applyFont="1" applyBorder="1" applyAlignment="1">
      <alignment vertical="center"/>
    </xf>
    <xf numFmtId="43" fontId="26" fillId="0" borderId="3" xfId="1" applyFont="1" applyBorder="1" applyAlignment="1">
      <alignment vertical="center" wrapText="1"/>
    </xf>
    <xf numFmtId="0" fontId="26" fillId="0" borderId="0" xfId="0" applyFont="1" applyBorder="1" applyAlignment="1">
      <alignment vertical="center"/>
    </xf>
    <xf numFmtId="0" fontId="26" fillId="0" borderId="0" xfId="0" applyFont="1" applyBorder="1" applyAlignment="1">
      <alignment vertical="center" wrapText="1"/>
    </xf>
    <xf numFmtId="43" fontId="26" fillId="0" borderId="0" xfId="1" applyFont="1" applyBorder="1" applyAlignment="1">
      <alignment vertical="center" wrapText="1"/>
    </xf>
    <xf numFmtId="0" fontId="25" fillId="2" borderId="8" xfId="0" applyNumberFormat="1" applyFont="1" applyFill="1" applyBorder="1" applyAlignment="1">
      <alignment horizontal="left" vertical="center" wrapText="1" shrinkToFit="1"/>
    </xf>
    <xf numFmtId="0" fontId="39" fillId="6" borderId="8" xfId="6" applyNumberFormat="1" applyFont="1" applyFill="1" applyBorder="1" applyAlignment="1" applyProtection="1">
      <alignment horizontal="left" vertical="center" wrapText="1"/>
    </xf>
    <xf numFmtId="0" fontId="25" fillId="2" borderId="8" xfId="0" applyFont="1" applyFill="1" applyBorder="1" applyAlignment="1">
      <alignment horizontal="justify" vertical="center" wrapText="1"/>
    </xf>
    <xf numFmtId="0" fontId="24" fillId="2" borderId="8" xfId="0" applyFont="1" applyFill="1" applyBorder="1" applyAlignment="1">
      <alignment horizontal="justify" vertical="center" wrapText="1"/>
    </xf>
    <xf numFmtId="0" fontId="25" fillId="6" borderId="8" xfId="10" applyNumberFormat="1" applyFont="1" applyFill="1" applyBorder="1" applyAlignment="1" applyProtection="1">
      <alignment horizontal="justify" vertical="center" wrapText="1"/>
    </xf>
    <xf numFmtId="0" fontId="26" fillId="0" borderId="0" xfId="0" applyFont="1" applyFill="1" applyAlignment="1">
      <alignment vertical="center" wrapText="1"/>
    </xf>
    <xf numFmtId="0" fontId="26" fillId="0" borderId="8" xfId="0" applyFont="1" applyBorder="1" applyAlignment="1">
      <alignment vertical="center" wrapText="1"/>
    </xf>
    <xf numFmtId="0" fontId="26" fillId="0" borderId="4" xfId="0" applyFont="1" applyBorder="1" applyAlignment="1">
      <alignment vertical="center" wrapText="1"/>
    </xf>
    <xf numFmtId="0" fontId="26" fillId="0" borderId="0" xfId="0" applyFont="1" applyFill="1" applyAlignment="1">
      <alignment vertical="center"/>
    </xf>
    <xf numFmtId="43" fontId="26" fillId="0" borderId="0" xfId="1" applyFont="1" applyFill="1" applyBorder="1" applyAlignment="1">
      <alignment vertical="center" wrapText="1"/>
    </xf>
    <xf numFmtId="0" fontId="26" fillId="0" borderId="0" xfId="0" applyFont="1" applyBorder="1" applyAlignment="1">
      <alignment horizontal="center" vertical="center" wrapText="1"/>
    </xf>
    <xf numFmtId="0" fontId="26" fillId="0" borderId="5" xfId="0" applyFont="1" applyBorder="1" applyAlignment="1">
      <alignment vertical="center" wrapText="1"/>
    </xf>
    <xf numFmtId="0" fontId="26" fillId="0" borderId="6" xfId="0" applyFont="1" applyBorder="1" applyAlignment="1">
      <alignment vertical="center" wrapText="1"/>
    </xf>
    <xf numFmtId="0" fontId="26" fillId="0" borderId="6" xfId="0" applyFont="1" applyBorder="1" applyAlignment="1">
      <alignment horizontal="center" vertical="center" wrapText="1"/>
    </xf>
    <xf numFmtId="43" fontId="26" fillId="0" borderId="6" xfId="1" applyFont="1" applyBorder="1" applyAlignment="1">
      <alignment vertical="center" wrapText="1"/>
    </xf>
    <xf numFmtId="0" fontId="26" fillId="0" borderId="0" xfId="0" applyFont="1" applyAlignment="1">
      <alignment horizontal="center" vertical="center" wrapText="1"/>
    </xf>
    <xf numFmtId="43" fontId="28" fillId="5" borderId="8" xfId="1" applyFont="1" applyFill="1" applyBorder="1" applyAlignment="1">
      <alignment vertical="center" wrapText="1"/>
    </xf>
    <xf numFmtId="0" fontId="25" fillId="16" borderId="8" xfId="5"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3" xfId="0" applyFont="1" applyBorder="1" applyAlignment="1">
      <alignment vertical="center" wrapText="1"/>
    </xf>
    <xf numFmtId="0" fontId="24" fillId="0" borderId="3" xfId="0" applyFont="1" applyBorder="1" applyAlignment="1">
      <alignment vertical="center" wrapText="1" shrinkToFit="1"/>
    </xf>
    <xf numFmtId="0" fontId="29" fillId="0" borderId="11" xfId="0" applyFont="1" applyFill="1" applyBorder="1" applyAlignment="1">
      <alignment horizontal="left" vertical="center" wrapText="1"/>
    </xf>
    <xf numFmtId="0" fontId="29" fillId="0" borderId="34" xfId="0" applyFont="1" applyFill="1" applyBorder="1" applyAlignment="1">
      <alignment horizontal="left" vertical="center" wrapText="1"/>
    </xf>
    <xf numFmtId="0" fontId="24" fillId="0" borderId="34" xfId="0" applyFont="1" applyBorder="1" applyAlignment="1">
      <alignment vertical="center" wrapText="1"/>
    </xf>
    <xf numFmtId="0" fontId="48" fillId="9" borderId="8" xfId="0" applyFont="1" applyFill="1" applyBorder="1" applyAlignment="1">
      <alignment horizontal="center" vertical="center" wrapText="1"/>
    </xf>
    <xf numFmtId="0" fontId="37" fillId="0" borderId="0" xfId="0" applyFont="1" applyAlignment="1">
      <alignment vertical="center" wrapText="1"/>
    </xf>
    <xf numFmtId="0" fontId="31" fillId="2" borderId="8" xfId="0" applyFont="1" applyFill="1" applyBorder="1" applyAlignment="1">
      <alignment horizontal="center" vertical="center" wrapText="1"/>
    </xf>
    <xf numFmtId="0" fontId="32" fillId="2" borderId="8" xfId="6" applyFont="1" applyFill="1" applyBorder="1" applyAlignment="1">
      <alignment horizontal="center" vertical="center" wrapText="1"/>
    </xf>
    <xf numFmtId="0" fontId="25" fillId="2" borderId="8" xfId="14" applyFont="1" applyFill="1" applyBorder="1" applyAlignment="1">
      <alignment horizontal="justify" vertical="center" wrapText="1"/>
    </xf>
    <xf numFmtId="0" fontId="25" fillId="2" borderId="8" xfId="6" applyFont="1" applyFill="1" applyBorder="1" applyAlignment="1">
      <alignment horizontal="center" vertical="center" wrapText="1"/>
    </xf>
    <xf numFmtId="2" fontId="31" fillId="2" borderId="8" xfId="0" applyNumberFormat="1" applyFont="1" applyFill="1" applyBorder="1" applyAlignment="1">
      <alignment horizontal="center" vertical="center" wrapText="1"/>
    </xf>
    <xf numFmtId="0" fontId="37" fillId="0" borderId="8" xfId="0" applyFont="1" applyBorder="1" applyAlignment="1">
      <alignment vertical="center" wrapText="1"/>
    </xf>
    <xf numFmtId="0" fontId="31" fillId="2" borderId="8" xfId="0" applyFont="1" applyFill="1" applyBorder="1" applyAlignment="1">
      <alignment vertical="center" wrapText="1"/>
    </xf>
    <xf numFmtId="0" fontId="31" fillId="2" borderId="8" xfId="0" applyFont="1" applyFill="1" applyBorder="1" applyAlignment="1">
      <alignment vertical="center" wrapText="1" shrinkToFit="1"/>
    </xf>
    <xf numFmtId="0" fontId="25" fillId="2" borderId="8" xfId="14" applyFont="1" applyFill="1" applyBorder="1" applyAlignment="1">
      <alignment horizontal="center" vertical="center" wrapText="1"/>
    </xf>
    <xf numFmtId="0" fontId="49" fillId="2" borderId="8" xfId="14" applyFont="1" applyFill="1" applyBorder="1" applyAlignment="1">
      <alignment horizontal="center" vertical="top" wrapText="1"/>
    </xf>
    <xf numFmtId="0" fontId="32" fillId="2" borderId="8" xfId="14" applyFont="1" applyFill="1" applyBorder="1" applyAlignment="1">
      <alignment horizontal="center" vertical="center" wrapText="1"/>
    </xf>
    <xf numFmtId="0" fontId="32" fillId="2" borderId="8" xfId="14" applyFont="1" applyFill="1" applyBorder="1" applyAlignment="1">
      <alignment horizontal="left" vertical="center" wrapText="1"/>
    </xf>
    <xf numFmtId="0" fontId="37" fillId="2" borderId="8" xfId="0" applyFont="1" applyFill="1" applyBorder="1" applyAlignment="1">
      <alignment vertical="center" wrapText="1"/>
    </xf>
    <xf numFmtId="0" fontId="25" fillId="0" borderId="8" xfId="0" applyFont="1" applyBorder="1" applyAlignment="1">
      <alignment horizontal="center" vertical="center" wrapText="1"/>
    </xf>
    <xf numFmtId="0" fontId="32" fillId="2" borderId="8" xfId="14" applyFont="1" applyFill="1" applyBorder="1" applyAlignment="1">
      <alignment horizontal="justify" vertical="center" wrapText="1"/>
    </xf>
    <xf numFmtId="0" fontId="25" fillId="2" borderId="8" xfId="14" applyFont="1" applyFill="1" applyBorder="1" applyAlignment="1">
      <alignment horizontal="justify" vertical="top" wrapText="1"/>
    </xf>
    <xf numFmtId="2" fontId="29" fillId="10" borderId="8" xfId="0" applyNumberFormat="1" applyFont="1" applyFill="1" applyBorder="1" applyAlignment="1">
      <alignment horizontal="center" vertical="center" wrapText="1"/>
    </xf>
    <xf numFmtId="0" fontId="29" fillId="10" borderId="8" xfId="0" applyFont="1" applyFill="1" applyBorder="1" applyAlignment="1">
      <alignment horizontal="center" vertical="center" wrapText="1"/>
    </xf>
    <xf numFmtId="0" fontId="29" fillId="10" borderId="8" xfId="0" applyFont="1" applyFill="1" applyBorder="1" applyAlignment="1">
      <alignment vertical="center" wrapText="1"/>
    </xf>
    <xf numFmtId="0" fontId="29" fillId="10" borderId="8" xfId="0" applyFont="1" applyFill="1" applyBorder="1" applyAlignment="1">
      <alignment vertical="center" wrapText="1" shrinkToFit="1"/>
    </xf>
    <xf numFmtId="0" fontId="28" fillId="10" borderId="8" xfId="0" applyFont="1" applyFill="1" applyBorder="1" applyAlignment="1">
      <alignment horizontal="center" vertical="center" wrapText="1"/>
    </xf>
    <xf numFmtId="0" fontId="25" fillId="2" borderId="8" xfId="15" applyFont="1" applyFill="1" applyBorder="1" applyAlignment="1">
      <alignment horizontal="justify" vertical="center" wrapText="1"/>
    </xf>
    <xf numFmtId="0" fontId="25" fillId="2" borderId="8" xfId="15" applyFont="1" applyFill="1" applyBorder="1" applyAlignment="1">
      <alignment horizontal="center" vertical="center" wrapText="1"/>
    </xf>
    <xf numFmtId="0" fontId="24" fillId="2" borderId="8" xfId="0" applyFont="1" applyFill="1" applyBorder="1" applyAlignment="1">
      <alignment vertical="center" wrapText="1"/>
    </xf>
    <xf numFmtId="0" fontId="24" fillId="0" borderId="0" xfId="0" applyFont="1" applyAlignment="1">
      <alignment horizontal="center" vertical="center" wrapText="1"/>
    </xf>
    <xf numFmtId="0" fontId="24" fillId="0" borderId="0" xfId="0" applyFont="1" applyAlignment="1">
      <alignment vertical="center" wrapText="1" shrinkToFit="1"/>
    </xf>
    <xf numFmtId="3" fontId="50" fillId="2" borderId="8" xfId="16" applyNumberFormat="1" applyFont="1" applyFill="1" applyBorder="1" applyAlignment="1">
      <alignment horizontal="center" vertical="center"/>
    </xf>
    <xf numFmtId="3" fontId="25" fillId="0" borderId="8" xfId="1" applyNumberFormat="1" applyFont="1" applyBorder="1" applyAlignment="1">
      <alignment horizontal="center" vertical="center" wrapText="1"/>
    </xf>
    <xf numFmtId="3" fontId="25" fillId="0" borderId="8" xfId="0" applyNumberFormat="1" applyFont="1" applyBorder="1" applyAlignment="1">
      <alignment horizontal="center" vertical="center" wrapText="1"/>
    </xf>
    <xf numFmtId="3" fontId="30" fillId="5" borderId="8" xfId="0" applyNumberFormat="1" applyFont="1" applyFill="1" applyBorder="1" applyAlignment="1">
      <alignment horizontal="center" vertical="center" wrapText="1"/>
    </xf>
    <xf numFmtId="3" fontId="30" fillId="4" borderId="8" xfId="0" applyNumberFormat="1" applyFont="1" applyFill="1" applyBorder="1" applyAlignment="1">
      <alignment horizontal="center" vertical="center" wrapText="1"/>
    </xf>
    <xf numFmtId="3" fontId="30" fillId="10" borderId="8" xfId="0" applyNumberFormat="1" applyFont="1" applyFill="1" applyBorder="1" applyAlignment="1">
      <alignment horizontal="center" vertical="center" wrapText="1"/>
    </xf>
    <xf numFmtId="3" fontId="25" fillId="0" borderId="0" xfId="0" applyNumberFormat="1" applyFont="1" applyAlignment="1">
      <alignment horizontal="center" vertical="center" wrapText="1"/>
    </xf>
    <xf numFmtId="3" fontId="25" fillId="0" borderId="35" xfId="0" applyNumberFormat="1" applyFont="1" applyBorder="1" applyAlignment="1">
      <alignment horizontal="center" vertical="center" wrapText="1"/>
    </xf>
    <xf numFmtId="3" fontId="30" fillId="3" borderId="8" xfId="0" applyNumberFormat="1" applyFont="1" applyFill="1" applyBorder="1" applyAlignment="1">
      <alignment horizontal="center" vertical="center" wrapText="1"/>
    </xf>
    <xf numFmtId="3" fontId="27" fillId="5" borderId="8" xfId="0" applyNumberFormat="1" applyFont="1" applyFill="1" applyBorder="1" applyAlignment="1">
      <alignment horizontal="center" vertical="center" wrapText="1"/>
    </xf>
    <xf numFmtId="3" fontId="27" fillId="8" borderId="8" xfId="0" applyNumberFormat="1" applyFont="1" applyFill="1" applyBorder="1" applyAlignment="1">
      <alignment horizontal="center" vertical="center" wrapText="1"/>
    </xf>
    <xf numFmtId="3" fontId="25" fillId="2" borderId="8" xfId="1" applyNumberFormat="1" applyFont="1" applyFill="1" applyBorder="1" applyAlignment="1">
      <alignment horizontal="center" vertical="center" wrapText="1"/>
    </xf>
    <xf numFmtId="0" fontId="32" fillId="16" borderId="8" xfId="6"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4" fillId="17" borderId="8" xfId="6" applyNumberFormat="1" applyFont="1" applyFill="1" applyBorder="1" applyAlignment="1">
      <alignment horizontal="center" vertical="center" wrapText="1"/>
    </xf>
    <xf numFmtId="0" fontId="39" fillId="8" borderId="8" xfId="0" applyFont="1" applyFill="1" applyBorder="1" applyAlignment="1">
      <alignment horizontal="center" vertical="center" wrapText="1"/>
    </xf>
    <xf numFmtId="0" fontId="32" fillId="18" borderId="8" xfId="0" applyFont="1" applyFill="1" applyBorder="1" applyAlignment="1">
      <alignment horizontal="center" vertical="center" wrapText="1"/>
    </xf>
    <xf numFmtId="0" fontId="32" fillId="8" borderId="8" xfId="0" applyFont="1" applyFill="1" applyBorder="1" applyAlignment="1">
      <alignment horizontal="center" vertical="center" wrapText="1"/>
    </xf>
    <xf numFmtId="0" fontId="32" fillId="18" borderId="8" xfId="0" applyFont="1" applyFill="1" applyBorder="1" applyAlignment="1">
      <alignment horizontal="left" vertical="center" wrapText="1"/>
    </xf>
    <xf numFmtId="0" fontId="24" fillId="8" borderId="8" xfId="6" applyNumberFormat="1" applyFont="1" applyFill="1" applyBorder="1" applyAlignment="1">
      <alignment horizontal="center" vertical="center" wrapText="1"/>
    </xf>
    <xf numFmtId="43" fontId="25" fillId="8" borderId="8" xfId="1" applyFont="1" applyFill="1" applyBorder="1" applyAlignment="1">
      <alignment horizontal="center" vertical="center" wrapText="1"/>
    </xf>
    <xf numFmtId="0" fontId="25" fillId="18" borderId="8" xfId="0" applyFont="1" applyFill="1" applyBorder="1" applyAlignment="1">
      <alignment horizontal="left" vertical="center" wrapText="1"/>
    </xf>
    <xf numFmtId="1" fontId="25" fillId="0" borderId="11" xfId="0" applyNumberFormat="1" applyFont="1" applyFill="1" applyBorder="1" applyAlignment="1">
      <alignment horizontal="center" vertical="center"/>
    </xf>
    <xf numFmtId="0" fontId="25" fillId="18" borderId="11" xfId="0" applyFont="1" applyFill="1" applyBorder="1" applyAlignment="1">
      <alignment horizontal="left" vertical="center" wrapText="1"/>
    </xf>
    <xf numFmtId="0" fontId="25" fillId="18" borderId="11" xfId="0" applyFont="1" applyFill="1" applyBorder="1" applyAlignment="1">
      <alignment horizontal="center" vertical="center" wrapText="1"/>
    </xf>
    <xf numFmtId="1" fontId="25" fillId="19"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68" fontId="25" fillId="18" borderId="11" xfId="0" applyNumberFormat="1" applyFont="1" applyFill="1" applyBorder="1" applyAlignment="1">
      <alignment horizontal="center" vertical="center" wrapText="1"/>
    </xf>
    <xf numFmtId="1" fontId="25" fillId="18" borderId="11" xfId="0" applyNumberFormat="1"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3" fontId="25" fillId="0" borderId="8" xfId="0" applyNumberFormat="1" applyFont="1" applyFill="1" applyBorder="1" applyAlignment="1">
      <alignment horizontal="center" vertical="center"/>
    </xf>
    <xf numFmtId="3" fontId="25" fillId="5" borderId="8" xfId="0" applyNumberFormat="1" applyFont="1" applyFill="1" applyBorder="1" applyAlignment="1">
      <alignment horizontal="center" vertical="center"/>
    </xf>
    <xf numFmtId="3" fontId="30" fillId="4" borderId="8" xfId="0" applyNumberFormat="1" applyFont="1" applyFill="1" applyBorder="1" applyAlignment="1">
      <alignment horizontal="center" vertical="center"/>
    </xf>
    <xf numFmtId="3" fontId="25" fillId="4" borderId="8" xfId="0" applyNumberFormat="1" applyFont="1" applyFill="1" applyBorder="1" applyAlignment="1">
      <alignment horizontal="center" vertical="center"/>
    </xf>
    <xf numFmtId="3" fontId="32" fillId="20" borderId="8" xfId="0" applyNumberFormat="1" applyFont="1" applyFill="1" applyBorder="1" applyAlignment="1">
      <alignment horizontal="center" vertical="center"/>
    </xf>
    <xf numFmtId="3" fontId="25" fillId="2" borderId="8" xfId="0" applyNumberFormat="1" applyFont="1" applyFill="1" applyBorder="1" applyAlignment="1">
      <alignment horizontal="center" vertical="center"/>
    </xf>
    <xf numFmtId="3" fontId="31" fillId="4" borderId="8" xfId="0" applyNumberFormat="1" applyFont="1" applyFill="1" applyBorder="1" applyAlignment="1">
      <alignment vertical="center"/>
    </xf>
    <xf numFmtId="3" fontId="31" fillId="5" borderId="8" xfId="0" applyNumberFormat="1" applyFont="1" applyFill="1" applyBorder="1" applyAlignment="1">
      <alignment vertical="center"/>
    </xf>
    <xf numFmtId="3" fontId="29" fillId="5" borderId="8" xfId="0" applyNumberFormat="1" applyFont="1" applyFill="1" applyBorder="1" applyAlignment="1">
      <alignment vertical="center"/>
    </xf>
    <xf numFmtId="3" fontId="29" fillId="3" borderId="8" xfId="0" applyNumberFormat="1" applyFont="1" applyFill="1" applyBorder="1" applyAlignment="1">
      <alignment horizontal="center" vertical="center" wrapText="1" shrinkToFit="1"/>
    </xf>
    <xf numFmtId="3" fontId="29" fillId="4" borderId="8" xfId="0" applyNumberFormat="1" applyFont="1" applyFill="1" applyBorder="1" applyAlignment="1">
      <alignment vertical="center"/>
    </xf>
    <xf numFmtId="3" fontId="31" fillId="4" borderId="8" xfId="0" applyNumberFormat="1" applyFont="1" applyFill="1" applyBorder="1" applyAlignment="1">
      <alignment horizontal="center" vertical="center"/>
    </xf>
    <xf numFmtId="3" fontId="25" fillId="0" borderId="8" xfId="1" applyNumberFormat="1" applyFont="1" applyFill="1" applyBorder="1" applyAlignment="1">
      <alignment horizontal="center" vertical="center" wrapText="1"/>
    </xf>
    <xf numFmtId="3" fontId="29" fillId="4" borderId="8" xfId="0" applyNumberFormat="1" applyFont="1" applyFill="1" applyBorder="1" applyAlignment="1">
      <alignment horizontal="center" vertical="center"/>
    </xf>
    <xf numFmtId="3" fontId="25" fillId="18" borderId="8" xfId="0" applyNumberFormat="1" applyFont="1" applyFill="1" applyBorder="1" applyAlignment="1">
      <alignment horizontal="left" vertical="center" wrapText="1"/>
    </xf>
    <xf numFmtId="3" fontId="32" fillId="21" borderId="8" xfId="0" applyNumberFormat="1" applyFont="1" applyFill="1" applyBorder="1" applyAlignment="1">
      <alignment horizontal="center" vertical="center" wrapText="1"/>
    </xf>
    <xf numFmtId="3" fontId="25" fillId="18" borderId="8" xfId="0" applyNumberFormat="1" applyFont="1" applyFill="1" applyBorder="1" applyAlignment="1">
      <alignment horizontal="center" vertical="center" wrapText="1"/>
    </xf>
    <xf numFmtId="3" fontId="29" fillId="4" borderId="8" xfId="0" applyNumberFormat="1" applyFont="1" applyFill="1" applyBorder="1" applyAlignment="1">
      <alignment horizontal="left" vertical="center"/>
    </xf>
    <xf numFmtId="3" fontId="29" fillId="3" borderId="8" xfId="0" applyNumberFormat="1" applyFont="1" applyFill="1" applyBorder="1" applyAlignment="1">
      <alignment horizontal="left" vertical="center" wrapText="1" shrinkToFit="1"/>
    </xf>
    <xf numFmtId="3" fontId="31" fillId="4" borderId="8" xfId="0" applyNumberFormat="1" applyFont="1" applyFill="1" applyBorder="1" applyAlignment="1">
      <alignment horizontal="left" vertical="center"/>
    </xf>
    <xf numFmtId="3" fontId="25" fillId="0" borderId="8" xfId="5" applyNumberFormat="1" applyFont="1" applyFill="1" applyBorder="1" applyAlignment="1">
      <alignment horizontal="center" vertical="center" wrapText="1"/>
    </xf>
    <xf numFmtId="43" fontId="26" fillId="0" borderId="13" xfId="1" applyFont="1" applyBorder="1" applyAlignment="1">
      <alignment vertical="center" wrapText="1"/>
    </xf>
    <xf numFmtId="43" fontId="26" fillId="0" borderId="14" xfId="1" applyFont="1" applyBorder="1" applyAlignment="1">
      <alignment vertical="center" wrapText="1"/>
    </xf>
    <xf numFmtId="0" fontId="24" fillId="0" borderId="5"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8" fillId="0" borderId="6" xfId="0" applyNumberFormat="1" applyFont="1" applyFill="1" applyBorder="1" applyAlignment="1">
      <alignment vertical="center" wrapText="1"/>
    </xf>
    <xf numFmtId="0" fontId="24" fillId="0" borderId="6" xfId="0" applyFont="1" applyFill="1" applyBorder="1" applyAlignment="1">
      <alignment vertical="center" wrapText="1" shrinkToFit="1"/>
    </xf>
    <xf numFmtId="0" fontId="26" fillId="0" borderId="6" xfId="0" applyFont="1" applyBorder="1" applyAlignment="1">
      <alignment vertical="center"/>
    </xf>
    <xf numFmtId="43" fontId="26" fillId="0" borderId="12" xfId="1" applyFont="1" applyBorder="1" applyAlignment="1">
      <alignment vertical="center" wrapText="1"/>
    </xf>
    <xf numFmtId="0" fontId="29" fillId="3" borderId="7" xfId="0" applyFont="1" applyFill="1" applyBorder="1" applyAlignment="1">
      <alignment horizontal="center" vertical="center" wrapText="1"/>
    </xf>
    <xf numFmtId="0" fontId="29" fillId="3" borderId="7" xfId="0" applyFont="1" applyFill="1" applyBorder="1" applyAlignment="1">
      <alignment horizontal="center" vertical="center" wrapText="1" shrinkToFit="1"/>
    </xf>
    <xf numFmtId="0" fontId="27" fillId="3" borderId="7" xfId="0" applyFont="1" applyFill="1" applyBorder="1" applyAlignment="1">
      <alignment horizontal="center" vertical="center" wrapText="1"/>
    </xf>
    <xf numFmtId="43" fontId="27" fillId="3" borderId="7" xfId="1" applyFont="1" applyFill="1" applyBorder="1" applyAlignment="1">
      <alignment horizontal="center" vertical="center" wrapText="1"/>
    </xf>
    <xf numFmtId="43" fontId="29" fillId="0" borderId="19" xfId="1" applyFont="1" applyFill="1" applyBorder="1" applyAlignment="1">
      <alignment horizontal="center" vertical="center" wrapText="1"/>
    </xf>
    <xf numFmtId="43" fontId="29" fillId="0" borderId="19" xfId="1" applyFont="1" applyFill="1" applyBorder="1" applyAlignment="1">
      <alignment vertical="center" wrapText="1"/>
    </xf>
    <xf numFmtId="43" fontId="29" fillId="0" borderId="20" xfId="1" applyFont="1" applyFill="1" applyBorder="1" applyAlignment="1">
      <alignment vertical="center" wrapText="1"/>
    </xf>
    <xf numFmtId="0" fontId="25" fillId="14" borderId="8" xfId="0" applyFont="1" applyFill="1" applyBorder="1" applyAlignment="1">
      <alignment horizontal="center" vertical="center" wrapText="1"/>
    </xf>
    <xf numFmtId="0" fontId="24" fillId="14" borderId="8" xfId="0" applyFont="1" applyFill="1" applyBorder="1" applyAlignment="1">
      <alignment horizontal="center" vertical="center" wrapText="1"/>
    </xf>
    <xf numFmtId="0" fontId="32" fillId="22" borderId="8" xfId="0" applyFont="1" applyFill="1" applyBorder="1" applyAlignment="1">
      <alignment horizontal="center" vertical="center" wrapText="1"/>
    </xf>
    <xf numFmtId="0" fontId="25" fillId="22" borderId="8" xfId="0" applyFont="1" applyFill="1" applyBorder="1" applyAlignment="1">
      <alignment horizontal="center" vertical="center" wrapText="1"/>
    </xf>
    <xf numFmtId="0" fontId="25" fillId="23" borderId="8" xfId="0" applyNumberFormat="1" applyFont="1" applyFill="1" applyBorder="1" applyAlignment="1">
      <alignment horizontal="justify" vertical="center" wrapText="1" shrinkToFit="1"/>
    </xf>
    <xf numFmtId="0" fontId="31" fillId="19" borderId="10"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31" fillId="19" borderId="8" xfId="0" applyFont="1" applyFill="1" applyBorder="1" applyAlignment="1">
      <alignment horizontal="center" vertical="center" wrapText="1"/>
    </xf>
    <xf numFmtId="0" fontId="25" fillId="22" borderId="8" xfId="0" applyNumberFormat="1" applyFont="1" applyFill="1" applyBorder="1" applyAlignment="1">
      <alignment horizontal="justify" vertical="center" wrapText="1" shrinkToFit="1"/>
    </xf>
    <xf numFmtId="0" fontId="25" fillId="19" borderId="8" xfId="0" applyFont="1" applyFill="1" applyBorder="1" applyAlignment="1">
      <alignment horizontal="center" vertical="center" wrapText="1"/>
    </xf>
    <xf numFmtId="0" fontId="25" fillId="19" borderId="8" xfId="0" applyFont="1" applyFill="1" applyBorder="1" applyAlignment="1">
      <alignment horizontal="center" vertical="center"/>
    </xf>
    <xf numFmtId="0" fontId="31" fillId="14" borderId="8" xfId="0" applyFont="1" applyFill="1" applyBorder="1" applyAlignment="1">
      <alignment horizontal="center" vertical="center" wrapText="1"/>
    </xf>
    <xf numFmtId="0" fontId="24" fillId="24" borderId="8" xfId="0" applyFont="1" applyFill="1" applyBorder="1" applyAlignment="1">
      <alignment horizontal="center" vertical="center" wrapText="1"/>
    </xf>
    <xf numFmtId="0" fontId="24" fillId="25" borderId="8" xfId="0" applyFont="1" applyFill="1" applyBorder="1" applyAlignment="1">
      <alignment horizontal="justify" vertical="center" wrapText="1" shrinkToFit="1"/>
    </xf>
    <xf numFmtId="0" fontId="24" fillId="24" borderId="8" xfId="0" applyFont="1" applyFill="1" applyBorder="1" applyAlignment="1">
      <alignment horizontal="justify" vertical="center" wrapText="1" shrinkToFit="1"/>
    </xf>
    <xf numFmtId="0" fontId="31" fillId="25" borderId="8" xfId="0" applyFont="1" applyFill="1" applyBorder="1" applyAlignment="1">
      <alignment horizontal="center" vertical="center" wrapText="1"/>
    </xf>
    <xf numFmtId="0" fontId="24" fillId="25" borderId="8" xfId="0" applyFont="1" applyFill="1" applyBorder="1" applyAlignment="1">
      <alignment horizontal="center" vertical="center" wrapText="1"/>
    </xf>
    <xf numFmtId="0" fontId="24" fillId="25" borderId="8" xfId="0" applyFont="1" applyFill="1" applyBorder="1" applyAlignment="1">
      <alignment horizontal="left" vertical="center" wrapText="1"/>
    </xf>
    <xf numFmtId="0" fontId="25" fillId="25" borderId="8" xfId="0" applyFont="1" applyFill="1" applyBorder="1" applyAlignment="1">
      <alignment horizontal="center" vertical="center" wrapText="1"/>
    </xf>
    <xf numFmtId="0" fontId="25" fillId="25" borderId="8" xfId="0" applyFont="1" applyFill="1" applyBorder="1" applyAlignment="1">
      <alignment horizontal="justify" vertical="center" wrapText="1" shrinkToFit="1"/>
    </xf>
    <xf numFmtId="0" fontId="52" fillId="0" borderId="0" xfId="0" applyFont="1" applyFill="1" applyBorder="1"/>
    <xf numFmtId="0" fontId="6" fillId="27" borderId="10" xfId="0" applyFont="1" applyFill="1" applyBorder="1" applyAlignment="1">
      <alignment horizontal="center"/>
    </xf>
    <xf numFmtId="0" fontId="6" fillId="27" borderId="8" xfId="0" applyFont="1" applyFill="1" applyBorder="1" applyAlignment="1">
      <alignment horizontal="center"/>
    </xf>
    <xf numFmtId="0" fontId="6" fillId="27" borderId="8" xfId="0" applyFont="1" applyFill="1" applyBorder="1"/>
    <xf numFmtId="0" fontId="6" fillId="27" borderId="9" xfId="0" applyFont="1" applyFill="1" applyBorder="1" applyAlignment="1">
      <alignment horizontal="center"/>
    </xf>
    <xf numFmtId="0" fontId="52" fillId="0" borderId="4" xfId="0" applyFont="1" applyFill="1" applyBorder="1"/>
    <xf numFmtId="0" fontId="52" fillId="0" borderId="14" xfId="0" applyFont="1" applyFill="1" applyBorder="1"/>
    <xf numFmtId="0" fontId="6" fillId="26" borderId="18" xfId="0" applyFont="1" applyFill="1" applyBorder="1" applyAlignment="1">
      <alignment horizontal="center"/>
    </xf>
    <xf numFmtId="0" fontId="52" fillId="28" borderId="10" xfId="0" applyFont="1" applyFill="1" applyBorder="1" applyAlignment="1">
      <alignment horizontal="center" vertical="center"/>
    </xf>
    <xf numFmtId="0" fontId="52" fillId="28" borderId="8" xfId="0" applyFont="1" applyFill="1" applyBorder="1" applyAlignment="1">
      <alignment vertical="center"/>
    </xf>
    <xf numFmtId="0" fontId="52" fillId="28" borderId="8" xfId="0" applyFont="1" applyFill="1" applyBorder="1" applyAlignment="1">
      <alignment horizontal="center" vertical="center"/>
    </xf>
    <xf numFmtId="0" fontId="52" fillId="28" borderId="8" xfId="0" applyFont="1" applyFill="1" applyBorder="1" applyAlignment="1">
      <alignment horizontal="left" vertical="center" wrapText="1"/>
    </xf>
    <xf numFmtId="0" fontId="52" fillId="28" borderId="8" xfId="0" applyFont="1" applyFill="1" applyBorder="1" applyAlignment="1">
      <alignment horizontal="left" vertical="center"/>
    </xf>
    <xf numFmtId="0" fontId="52" fillId="28" borderId="9" xfId="0" applyFont="1" applyFill="1" applyBorder="1" applyAlignment="1">
      <alignment horizontal="left" vertical="center"/>
    </xf>
    <xf numFmtId="0" fontId="52" fillId="0" borderId="0" xfId="0" applyFont="1" applyFill="1" applyBorder="1" applyAlignment="1">
      <alignment vertical="center"/>
    </xf>
    <xf numFmtId="0" fontId="52" fillId="28" borderId="8" xfId="0" applyFont="1" applyFill="1" applyBorder="1" applyAlignment="1">
      <alignment vertical="center" wrapText="1"/>
    </xf>
    <xf numFmtId="0" fontId="52" fillId="28" borderId="8" xfId="0" applyFont="1" applyFill="1" applyBorder="1"/>
    <xf numFmtId="0" fontId="52" fillId="28" borderId="8" xfId="0" applyFont="1" applyFill="1" applyBorder="1" applyAlignment="1">
      <alignment horizontal="center"/>
    </xf>
    <xf numFmtId="0" fontId="52" fillId="28" borderId="10" xfId="0" applyFont="1" applyFill="1" applyBorder="1" applyAlignment="1">
      <alignment horizontal="center"/>
    </xf>
    <xf numFmtId="0" fontId="52" fillId="28" borderId="8" xfId="0" applyFont="1" applyFill="1" applyBorder="1" applyAlignment="1">
      <alignment horizontal="center" wrapText="1"/>
    </xf>
    <xf numFmtId="0" fontId="52" fillId="28" borderId="8" xfId="0" applyFont="1" applyFill="1" applyBorder="1" applyAlignment="1">
      <alignment horizontal="left" vertical="top" wrapText="1"/>
    </xf>
    <xf numFmtId="0" fontId="52" fillId="28" borderId="8" xfId="0" applyFont="1" applyFill="1" applyBorder="1" applyAlignment="1">
      <alignment horizontal="left" wrapText="1"/>
    </xf>
    <xf numFmtId="0" fontId="52" fillId="0" borderId="4" xfId="0" applyFont="1" applyFill="1" applyBorder="1" applyAlignment="1">
      <alignment horizontal="center"/>
    </xf>
    <xf numFmtId="0" fontId="52" fillId="0" borderId="0" xfId="0" applyFont="1" applyFill="1" applyBorder="1" applyAlignment="1">
      <alignment horizontal="center"/>
    </xf>
    <xf numFmtId="0" fontId="52" fillId="0" borderId="14" xfId="0" applyFont="1" applyFill="1" applyBorder="1" applyAlignment="1">
      <alignment horizontal="left"/>
    </xf>
    <xf numFmtId="0" fontId="52" fillId="28" borderId="8" xfId="0" applyFont="1" applyFill="1" applyBorder="1" applyAlignment="1">
      <alignment wrapText="1"/>
    </xf>
    <xf numFmtId="0" fontId="52" fillId="28" borderId="9" xfId="0" applyFont="1" applyFill="1" applyBorder="1" applyAlignment="1">
      <alignment horizontal="left"/>
    </xf>
    <xf numFmtId="0" fontId="52" fillId="28" borderId="15" xfId="0" applyFont="1" applyFill="1" applyBorder="1" applyAlignment="1">
      <alignment horizontal="center"/>
    </xf>
    <xf numFmtId="0" fontId="52" fillId="28" borderId="7" xfId="0" applyFont="1" applyFill="1" applyBorder="1"/>
    <xf numFmtId="0" fontId="52" fillId="28" borderId="7" xfId="0" applyFont="1" applyFill="1" applyBorder="1" applyAlignment="1">
      <alignment horizontal="center"/>
    </xf>
    <xf numFmtId="0" fontId="52" fillId="28" borderId="7" xfId="0" applyFont="1" applyFill="1" applyBorder="1" applyAlignment="1">
      <alignment horizontal="left" wrapText="1"/>
    </xf>
    <xf numFmtId="0" fontId="52" fillId="28" borderId="16" xfId="0" applyFont="1" applyFill="1" applyBorder="1" applyAlignment="1">
      <alignment horizontal="left"/>
    </xf>
    <xf numFmtId="0" fontId="52" fillId="0" borderId="8" xfId="0" applyFont="1" applyFill="1" applyBorder="1" applyAlignment="1">
      <alignment horizontal="center"/>
    </xf>
    <xf numFmtId="0" fontId="52" fillId="28" borderId="15" xfId="0" applyFont="1" applyFill="1" applyBorder="1" applyAlignment="1">
      <alignment horizontal="center" vertical="center"/>
    </xf>
    <xf numFmtId="0" fontId="52" fillId="29" borderId="7" xfId="0" applyFont="1" applyFill="1" applyBorder="1" applyAlignment="1">
      <alignment vertical="center"/>
    </xf>
    <xf numFmtId="0" fontId="52" fillId="29" borderId="7" xfId="0" applyFont="1" applyFill="1" applyBorder="1" applyAlignment="1">
      <alignment horizontal="center"/>
    </xf>
    <xf numFmtId="0" fontId="52" fillId="29" borderId="8" xfId="0" applyFont="1" applyFill="1" applyBorder="1" applyAlignment="1">
      <alignment horizontal="left" vertical="center" wrapText="1"/>
    </xf>
    <xf numFmtId="0" fontId="52" fillId="28" borderId="16" xfId="0" applyFont="1" applyFill="1" applyBorder="1" applyAlignment="1">
      <alignment horizontal="left" vertical="center"/>
    </xf>
    <xf numFmtId="0" fontId="52" fillId="29" borderId="8" xfId="0" applyFont="1" applyFill="1" applyBorder="1" applyAlignment="1">
      <alignment vertical="center"/>
    </xf>
    <xf numFmtId="0" fontId="52" fillId="29" borderId="8" xfId="0" applyFont="1" applyFill="1" applyBorder="1" applyAlignment="1">
      <alignment horizontal="center"/>
    </xf>
    <xf numFmtId="0" fontId="52" fillId="29" borderId="8" xfId="0" applyFont="1" applyFill="1" applyBorder="1"/>
    <xf numFmtId="0" fontId="52" fillId="29" borderId="8" xfId="0" applyFont="1" applyFill="1" applyBorder="1" applyAlignment="1">
      <alignment horizontal="left" vertical="center"/>
    </xf>
    <xf numFmtId="0" fontId="52" fillId="28" borderId="8" xfId="0" applyFont="1" applyFill="1" applyBorder="1" applyAlignment="1">
      <alignment horizontal="left"/>
    </xf>
    <xf numFmtId="0" fontId="52" fillId="28" borderId="4" xfId="0" applyFont="1" applyFill="1" applyBorder="1"/>
    <xf numFmtId="0" fontId="52" fillId="28" borderId="0" xfId="0" applyFont="1" applyFill="1" applyBorder="1"/>
    <xf numFmtId="0" fontId="52" fillId="28" borderId="0" xfId="0" applyFont="1" applyFill="1" applyBorder="1" applyAlignment="1">
      <alignment horizontal="center"/>
    </xf>
    <xf numFmtId="0" fontId="52" fillId="28" borderId="14" xfId="0" applyFont="1" applyFill="1" applyBorder="1"/>
    <xf numFmtId="0" fontId="6" fillId="30" borderId="4" xfId="0" applyFont="1" applyFill="1" applyBorder="1" applyAlignment="1">
      <alignment horizontal="center"/>
    </xf>
    <xf numFmtId="0" fontId="6" fillId="30" borderId="0" xfId="0" applyFont="1" applyFill="1" applyBorder="1" applyAlignment="1">
      <alignment horizontal="center"/>
    </xf>
    <xf numFmtId="0" fontId="6" fillId="30" borderId="14" xfId="0" applyFont="1" applyFill="1" applyBorder="1" applyAlignment="1">
      <alignment horizontal="center"/>
    </xf>
    <xf numFmtId="0" fontId="52" fillId="28" borderId="9" xfId="0" applyFont="1" applyFill="1" applyBorder="1"/>
    <xf numFmtId="0" fontId="52" fillId="28" borderId="9" xfId="0" applyFont="1" applyFill="1" applyBorder="1" applyAlignment="1">
      <alignment vertical="center"/>
    </xf>
    <xf numFmtId="0" fontId="52" fillId="0" borderId="8" xfId="0" applyFont="1" applyFill="1" applyBorder="1"/>
    <xf numFmtId="0" fontId="52" fillId="31" borderId="8" xfId="0" applyFont="1" applyFill="1" applyBorder="1" applyAlignment="1">
      <alignment horizontal="center" vertical="center"/>
    </xf>
    <xf numFmtId="0" fontId="52" fillId="31" borderId="8" xfId="0" applyFont="1" applyFill="1" applyBorder="1" applyAlignment="1">
      <alignment horizontal="left" vertical="center"/>
    </xf>
    <xf numFmtId="0" fontId="52" fillId="31" borderId="8" xfId="0" applyFont="1" applyFill="1" applyBorder="1"/>
    <xf numFmtId="0" fontId="52" fillId="31" borderId="8" xfId="0" applyFont="1" applyFill="1" applyBorder="1" applyAlignment="1">
      <alignment horizontal="left" vertical="center" wrapText="1"/>
    </xf>
    <xf numFmtId="0" fontId="52" fillId="31" borderId="8" xfId="0" applyFont="1" applyFill="1" applyBorder="1" applyAlignment="1">
      <alignment vertical="center"/>
    </xf>
    <xf numFmtId="0" fontId="52" fillId="0" borderId="0" xfId="0" applyFont="1" applyFill="1" applyBorder="1" applyAlignment="1">
      <alignment horizontal="center" vertical="center"/>
    </xf>
    <xf numFmtId="0" fontId="6" fillId="28" borderId="2" xfId="0" applyFont="1" applyFill="1" applyBorder="1" applyAlignment="1">
      <alignment horizontal="center"/>
    </xf>
    <xf numFmtId="0" fontId="6" fillId="28" borderId="3" xfId="0" applyFont="1" applyFill="1" applyBorder="1" applyAlignment="1">
      <alignment horizontal="left" wrapText="1"/>
    </xf>
    <xf numFmtId="0" fontId="6" fillId="28" borderId="13" xfId="0" applyFont="1" applyFill="1" applyBorder="1" applyAlignment="1">
      <alignment horizontal="left" wrapText="1"/>
    </xf>
    <xf numFmtId="0" fontId="6" fillId="28" borderId="10" xfId="0" applyFont="1" applyFill="1" applyBorder="1" applyAlignment="1">
      <alignment horizontal="center" vertical="center"/>
    </xf>
    <xf numFmtId="0" fontId="6" fillId="28" borderId="8" xfId="0" applyFont="1" applyFill="1" applyBorder="1" applyAlignment="1">
      <alignment horizontal="left" wrapText="1"/>
    </xf>
    <xf numFmtId="0" fontId="6" fillId="28" borderId="9" xfId="0" applyFont="1" applyFill="1" applyBorder="1" applyAlignment="1">
      <alignment horizontal="left" wrapText="1"/>
    </xf>
    <xf numFmtId="0" fontId="6" fillId="28" borderId="10" xfId="0" applyFont="1" applyFill="1" applyBorder="1" applyAlignment="1">
      <alignment horizontal="center"/>
    </xf>
    <xf numFmtId="0" fontId="6" fillId="28" borderId="5" xfId="0" applyFont="1" applyFill="1" applyBorder="1" applyAlignment="1">
      <alignment horizontal="center"/>
    </xf>
    <xf numFmtId="0" fontId="6" fillId="28" borderId="6" xfId="0" applyFont="1" applyFill="1" applyBorder="1" applyAlignment="1">
      <alignment horizontal="left" wrapText="1"/>
    </xf>
    <xf numFmtId="0" fontId="6" fillId="28" borderId="12" xfId="0" applyFont="1" applyFill="1" applyBorder="1" applyAlignment="1">
      <alignment horizontal="left" wrapText="1"/>
    </xf>
    <xf numFmtId="0" fontId="52" fillId="28" borderId="10" xfId="0" applyFont="1" applyFill="1" applyBorder="1" applyAlignment="1">
      <alignment vertical="center"/>
    </xf>
    <xf numFmtId="0" fontId="52" fillId="31" borderId="10" xfId="0" applyFont="1" applyFill="1" applyBorder="1" applyAlignment="1">
      <alignment vertical="center"/>
    </xf>
    <xf numFmtId="0" fontId="52" fillId="31" borderId="9" xfId="0" applyFont="1" applyFill="1" applyBorder="1" applyAlignment="1">
      <alignment vertical="center"/>
    </xf>
    <xf numFmtId="0" fontId="54" fillId="28" borderId="10" xfId="0" applyFont="1" applyFill="1" applyBorder="1"/>
    <xf numFmtId="0" fontId="54" fillId="28" borderId="8" xfId="0" applyFont="1" applyFill="1" applyBorder="1" applyAlignment="1">
      <alignment vertical="center"/>
    </xf>
    <xf numFmtId="0" fontId="54" fillId="28" borderId="8" xfId="0" applyFont="1" applyFill="1" applyBorder="1" applyAlignment="1">
      <alignment horizontal="center" vertical="center"/>
    </xf>
    <xf numFmtId="0" fontId="54" fillId="28" borderId="8" xfId="0" applyFont="1" applyFill="1" applyBorder="1"/>
    <xf numFmtId="0" fontId="54" fillId="28" borderId="8" xfId="0" applyFont="1" applyFill="1" applyBorder="1" applyAlignment="1">
      <alignment horizontal="left" vertical="center" wrapText="1"/>
    </xf>
    <xf numFmtId="0" fontId="54" fillId="28" borderId="0" xfId="0" applyFont="1" applyFill="1" applyBorder="1"/>
    <xf numFmtId="0" fontId="54" fillId="28" borderId="9" xfId="0" applyFont="1" applyFill="1" applyBorder="1" applyAlignment="1">
      <alignment vertical="center"/>
    </xf>
    <xf numFmtId="0" fontId="54" fillId="31" borderId="10" xfId="0" applyFont="1" applyFill="1" applyBorder="1"/>
    <xf numFmtId="0" fontId="23" fillId="31" borderId="8" xfId="0" applyFont="1" applyFill="1" applyBorder="1" applyAlignment="1">
      <alignment vertical="center"/>
    </xf>
    <xf numFmtId="0" fontId="54" fillId="31" borderId="8" xfId="0" applyFont="1" applyFill="1" applyBorder="1" applyAlignment="1">
      <alignment horizontal="center" vertical="center"/>
    </xf>
    <xf numFmtId="0" fontId="54" fillId="31" borderId="8" xfId="0" applyFont="1" applyFill="1" applyBorder="1"/>
    <xf numFmtId="0" fontId="23" fillId="31" borderId="8" xfId="0" applyFont="1" applyFill="1" applyBorder="1" applyAlignment="1">
      <alignment horizontal="left" vertical="center" wrapText="1"/>
    </xf>
    <xf numFmtId="0" fontId="54" fillId="31" borderId="0" xfId="0" applyFont="1" applyFill="1" applyBorder="1"/>
    <xf numFmtId="0" fontId="54" fillId="31" borderId="9" xfId="0" applyFont="1" applyFill="1" applyBorder="1" applyAlignment="1">
      <alignment vertical="center"/>
    </xf>
    <xf numFmtId="0" fontId="52" fillId="28" borderId="10" xfId="0" applyFont="1" applyFill="1" applyBorder="1"/>
    <xf numFmtId="0" fontId="6" fillId="28" borderId="17" xfId="0" applyFont="1" applyFill="1" applyBorder="1" applyAlignment="1">
      <alignment horizontal="center" vertical="center" wrapText="1"/>
    </xf>
    <xf numFmtId="0" fontId="6" fillId="28" borderId="20" xfId="0" applyFont="1" applyFill="1" applyBorder="1" applyAlignment="1">
      <alignment horizontal="center" vertical="center" wrapText="1"/>
    </xf>
    <xf numFmtId="0" fontId="6" fillId="28" borderId="19" xfId="0" applyFont="1" applyFill="1" applyBorder="1" applyAlignment="1">
      <alignment horizontal="center" vertical="center" wrapText="1"/>
    </xf>
    <xf numFmtId="0" fontId="6" fillId="0" borderId="8" xfId="0" applyFont="1" applyFill="1" applyBorder="1" applyAlignment="1">
      <alignment horizontal="center"/>
    </xf>
    <xf numFmtId="0" fontId="6" fillId="28" borderId="9" xfId="0" applyFont="1" applyFill="1" applyBorder="1" applyAlignment="1">
      <alignment horizontal="center" vertical="center" wrapText="1"/>
    </xf>
    <xf numFmtId="0" fontId="11" fillId="28" borderId="21" xfId="0" applyFont="1" applyFill="1" applyBorder="1" applyAlignment="1">
      <alignment horizontal="center" vertical="center" wrapText="1"/>
    </xf>
    <xf numFmtId="0" fontId="11" fillId="28" borderId="12" xfId="0" applyFont="1" applyFill="1" applyBorder="1" applyAlignment="1">
      <alignment vertical="center" wrapText="1"/>
    </xf>
    <xf numFmtId="0" fontId="11" fillId="28" borderId="12" xfId="0" applyFont="1" applyFill="1" applyBorder="1" applyAlignment="1">
      <alignment horizontal="center" vertical="center" wrapText="1"/>
    </xf>
    <xf numFmtId="0" fontId="9" fillId="28" borderId="12" xfId="0" applyFont="1" applyFill="1" applyBorder="1" applyAlignment="1">
      <alignment horizontal="center" vertical="center" wrapText="1"/>
    </xf>
    <xf numFmtId="0" fontId="23" fillId="28" borderId="6" xfId="0" applyFont="1" applyFill="1" applyBorder="1" applyAlignment="1">
      <alignment horizontal="center" vertical="center" wrapText="1"/>
    </xf>
    <xf numFmtId="0" fontId="52" fillId="0" borderId="8" xfId="0" applyFont="1" applyFill="1" applyBorder="1" applyAlignment="1">
      <alignment horizontal="center" vertical="center"/>
    </xf>
    <xf numFmtId="0" fontId="17" fillId="28" borderId="9" xfId="0" applyFont="1" applyFill="1" applyBorder="1" applyAlignment="1">
      <alignment horizontal="center" vertical="top" wrapText="1"/>
    </xf>
    <xf numFmtId="0" fontId="52" fillId="0" borderId="9" xfId="0" applyFont="1" applyFill="1" applyBorder="1" applyAlignment="1">
      <alignment horizontal="center"/>
    </xf>
    <xf numFmtId="0" fontId="11" fillId="28" borderId="6" xfId="0" applyFont="1" applyFill="1" applyBorder="1" applyAlignment="1">
      <alignment horizontal="center" vertical="center" wrapText="1"/>
    </xf>
    <xf numFmtId="0" fontId="11" fillId="28" borderId="9" xfId="0" applyFont="1" applyFill="1" applyBorder="1" applyAlignment="1">
      <alignment horizontal="center" vertical="center" wrapText="1"/>
    </xf>
    <xf numFmtId="0" fontId="52" fillId="0" borderId="9" xfId="0" applyFont="1" applyFill="1" applyBorder="1" applyAlignment="1">
      <alignment horizontal="center" vertical="center"/>
    </xf>
    <xf numFmtId="0" fontId="52" fillId="0" borderId="2" xfId="0" applyFont="1" applyFill="1" applyBorder="1"/>
    <xf numFmtId="0" fontId="52" fillId="0" borderId="3" xfId="0" applyFont="1" applyFill="1" applyBorder="1"/>
    <xf numFmtId="0" fontId="52" fillId="0" borderId="13" xfId="0" applyFont="1" applyFill="1" applyBorder="1"/>
    <xf numFmtId="0" fontId="52" fillId="28" borderId="25" xfId="0" applyFont="1" applyFill="1" applyBorder="1"/>
    <xf numFmtId="0" fontId="52" fillId="28" borderId="26" xfId="0" applyFont="1" applyFill="1" applyBorder="1" applyAlignment="1">
      <alignment wrapText="1"/>
    </xf>
    <xf numFmtId="3" fontId="32" fillId="2" borderId="8" xfId="0" applyNumberFormat="1" applyFont="1" applyFill="1" applyBorder="1" applyAlignment="1">
      <alignment horizontal="center" vertical="center"/>
    </xf>
    <xf numFmtId="167" fontId="29" fillId="0" borderId="19" xfId="1" applyNumberFormat="1"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0" fontId="55" fillId="0" borderId="0" xfId="0" applyFont="1" applyAlignment="1">
      <alignment vertical="center" wrapText="1"/>
    </xf>
    <xf numFmtId="0" fontId="56" fillId="3" borderId="8" xfId="0" applyFont="1" applyFill="1" applyBorder="1" applyAlignment="1">
      <alignment horizontal="left" vertical="center" wrapText="1" shrinkToFit="1"/>
    </xf>
    <xf numFmtId="0" fontId="56" fillId="4" borderId="8" xfId="0" applyFont="1" applyFill="1" applyBorder="1" applyAlignment="1">
      <alignment horizontal="left" vertical="center"/>
    </xf>
    <xf numFmtId="0" fontId="57" fillId="0" borderId="8" xfId="0" applyFont="1" applyFill="1" applyBorder="1" applyAlignment="1">
      <alignment horizontal="left" vertical="center" wrapText="1"/>
    </xf>
    <xf numFmtId="0" fontId="55" fillId="0" borderId="8" xfId="12" applyFont="1" applyFill="1" applyBorder="1" applyAlignment="1">
      <alignment horizontal="left" vertical="center" wrapText="1"/>
    </xf>
    <xf numFmtId="0" fontId="57" fillId="0" borderId="8" xfId="12" applyFont="1" applyFill="1" applyBorder="1" applyAlignment="1">
      <alignment horizontal="left" vertical="center" wrapText="1"/>
    </xf>
    <xf numFmtId="0" fontId="57" fillId="0" borderId="8" xfId="12" applyFont="1" applyFill="1" applyBorder="1" applyAlignment="1">
      <alignment horizontal="left" vertical="center" wrapText="1" shrinkToFit="1"/>
    </xf>
    <xf numFmtId="0" fontId="55" fillId="0" borderId="8" xfId="0" applyFont="1" applyFill="1" applyBorder="1" applyAlignment="1">
      <alignment horizontal="left" vertical="center" wrapText="1"/>
    </xf>
    <xf numFmtId="0" fontId="55" fillId="0" borderId="8" xfId="13" applyFont="1" applyFill="1" applyBorder="1" applyAlignment="1">
      <alignment horizontal="left" vertical="center" wrapText="1"/>
    </xf>
    <xf numFmtId="0" fontId="57" fillId="0" borderId="8" xfId="9" applyFont="1" applyFill="1" applyBorder="1" applyAlignment="1">
      <alignment horizontal="left" vertical="center" wrapText="1"/>
    </xf>
    <xf numFmtId="0" fontId="55" fillId="0" borderId="8" xfId="0" applyFont="1" applyFill="1" applyBorder="1" applyAlignment="1">
      <alignment horizontal="justify" vertical="center" wrapText="1" shrinkToFit="1"/>
    </xf>
    <xf numFmtId="0" fontId="57" fillId="0" borderId="8" xfId="0" applyFont="1" applyFill="1" applyBorder="1" applyAlignment="1">
      <alignment horizontal="justify" vertical="center" wrapText="1" shrinkToFit="1"/>
    </xf>
    <xf numFmtId="0" fontId="55" fillId="0" borderId="8" xfId="0" applyFont="1" applyFill="1" applyBorder="1" applyAlignment="1">
      <alignment horizontal="left" vertical="center" wrapText="1" shrinkToFit="1"/>
    </xf>
    <xf numFmtId="0" fontId="59" fillId="0" borderId="0" xfId="0" applyFont="1"/>
    <xf numFmtId="0" fontId="59" fillId="0" borderId="8" xfId="0" applyFont="1" applyBorder="1"/>
    <xf numFmtId="43" fontId="29" fillId="0" borderId="18" xfId="1" applyFont="1" applyFill="1" applyBorder="1" applyAlignment="1">
      <alignment horizontal="left" vertical="center" wrapText="1"/>
    </xf>
    <xf numFmtId="43" fontId="29" fillId="0" borderId="19" xfId="1" applyFont="1" applyFill="1" applyBorder="1" applyAlignment="1">
      <alignment horizontal="left" vertical="center" wrapText="1"/>
    </xf>
    <xf numFmtId="0" fontId="52" fillId="28" borderId="8" xfId="0" applyFont="1" applyFill="1" applyBorder="1" applyAlignment="1">
      <alignment horizontal="left" vertical="center" wrapText="1"/>
    </xf>
    <xf numFmtId="0" fontId="52" fillId="28" borderId="9" xfId="0" applyFont="1" applyFill="1" applyBorder="1" applyAlignment="1">
      <alignment horizontal="left" vertical="center" wrapText="1"/>
    </xf>
    <xf numFmtId="0" fontId="52" fillId="28" borderId="27" xfId="0" applyFont="1" applyFill="1" applyBorder="1" applyAlignment="1">
      <alignment horizontal="left" vertical="center" wrapText="1"/>
    </xf>
    <xf numFmtId="0" fontId="52" fillId="28" borderId="28" xfId="0" applyFont="1" applyFill="1" applyBorder="1" applyAlignment="1">
      <alignment horizontal="left" vertical="center" wrapText="1"/>
    </xf>
    <xf numFmtId="0" fontId="52" fillId="28" borderId="29" xfId="0" applyFont="1" applyFill="1" applyBorder="1" applyAlignment="1">
      <alignment horizontal="left" vertical="center" wrapText="1"/>
    </xf>
    <xf numFmtId="0" fontId="51" fillId="26" borderId="2" xfId="0" applyFont="1" applyFill="1" applyBorder="1" applyAlignment="1">
      <alignment horizontal="center" vertical="center" wrapText="1"/>
    </xf>
    <xf numFmtId="0" fontId="51" fillId="26" borderId="3" xfId="0" applyFont="1" applyFill="1" applyBorder="1" applyAlignment="1">
      <alignment horizontal="center" vertical="center" wrapText="1"/>
    </xf>
    <xf numFmtId="0" fontId="51" fillId="26" borderId="13" xfId="0" applyFont="1" applyFill="1" applyBorder="1" applyAlignment="1">
      <alignment horizontal="center" vertical="center" wrapText="1"/>
    </xf>
    <xf numFmtId="0" fontId="6" fillId="26" borderId="19" xfId="0" applyFont="1" applyFill="1" applyBorder="1" applyAlignment="1">
      <alignment horizontal="left"/>
    </xf>
    <xf numFmtId="0" fontId="6" fillId="26" borderId="20" xfId="0" applyFont="1" applyFill="1" applyBorder="1" applyAlignment="1">
      <alignment horizontal="left"/>
    </xf>
    <xf numFmtId="0" fontId="6" fillId="26" borderId="19" xfId="0" applyFont="1" applyFill="1" applyBorder="1" applyAlignment="1">
      <alignment horizontal="left" wrapText="1"/>
    </xf>
    <xf numFmtId="0" fontId="6" fillId="26" borderId="20" xfId="0" applyFont="1" applyFill="1" applyBorder="1" applyAlignment="1">
      <alignment horizontal="left" wrapText="1"/>
    </xf>
    <xf numFmtId="0" fontId="6" fillId="26" borderId="22" xfId="0" applyFont="1" applyFill="1" applyBorder="1" applyAlignment="1">
      <alignment horizontal="left" wrapText="1"/>
    </xf>
    <xf numFmtId="0" fontId="6" fillId="26" borderId="23" xfId="0" applyFont="1" applyFill="1" applyBorder="1" applyAlignment="1">
      <alignment horizontal="left" wrapText="1"/>
    </xf>
    <xf numFmtId="0" fontId="6" fillId="26" borderId="24" xfId="0" applyFont="1" applyFill="1" applyBorder="1" applyAlignment="1">
      <alignment horizontal="left" wrapText="1"/>
    </xf>
    <xf numFmtId="0" fontId="18" fillId="0" borderId="1" xfId="0" applyFont="1" applyBorder="1" applyAlignment="1">
      <alignment horizontal="center" vertical="top" wrapText="1"/>
    </xf>
    <xf numFmtId="0" fontId="18" fillId="0" borderId="30" xfId="0" applyFont="1" applyBorder="1" applyAlignment="1">
      <alignment horizontal="center" vertical="top" wrapText="1"/>
    </xf>
    <xf numFmtId="0" fontId="18" fillId="0" borderId="31" xfId="0" applyFont="1" applyBorder="1" applyAlignment="1">
      <alignment horizontal="center" vertical="top" wrapText="1"/>
    </xf>
    <xf numFmtId="0" fontId="20" fillId="0" borderId="8" xfId="0" applyFont="1" applyBorder="1" applyAlignment="1">
      <alignment horizontal="justify" vertical="center" wrapText="1"/>
    </xf>
    <xf numFmtId="0" fontId="14" fillId="12" borderId="8" xfId="6" applyFont="1" applyFill="1" applyBorder="1" applyAlignment="1">
      <alignment horizontal="center" vertical="center"/>
    </xf>
    <xf numFmtId="0" fontId="39" fillId="0" borderId="8"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6" borderId="8" xfId="0" applyFont="1" applyFill="1" applyBorder="1" applyAlignment="1">
      <alignment horizontal="center" vertical="center" wrapText="1"/>
    </xf>
    <xf numFmtId="166" fontId="25" fillId="0" borderId="8" xfId="0" applyNumberFormat="1"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 fillId="0" borderId="8" xfId="0" applyFont="1" applyBorder="1" applyAlignment="1">
      <alignment horizontal="center" vertical="center" wrapText="1"/>
    </xf>
    <xf numFmtId="0" fontId="2" fillId="0" borderId="32" xfId="0" applyFont="1" applyBorder="1" applyAlignment="1">
      <alignment horizontal="center" vertical="center"/>
    </xf>
    <xf numFmtId="0" fontId="2" fillId="0" borderId="33" xfId="0" applyFont="1" applyBorder="1" applyAlignment="1">
      <alignment horizontal="center" vertical="center"/>
    </xf>
  </cellXfs>
  <cellStyles count="17">
    <cellStyle name="Comma" xfId="1" builtinId="3"/>
    <cellStyle name="Comma 12 3" xfId="7"/>
    <cellStyle name="Comma 2" xfId="4"/>
    <cellStyle name="Comma 3" xfId="16"/>
    <cellStyle name="Comma 6" xfId="3"/>
    <cellStyle name="Comma 6 2" xfId="10"/>
    <cellStyle name="Excel Built-in Normal 2" xfId="12"/>
    <cellStyle name="Normal" xfId="0" builtinId="0"/>
    <cellStyle name="Normal - Style1" xfId="6"/>
    <cellStyle name="Normal 10 3 2 2" xfId="11"/>
    <cellStyle name="Normal 2 2" xfId="13"/>
    <cellStyle name="Normal 2 3" xfId="9"/>
    <cellStyle name="Normal 3 3" xfId="5"/>
    <cellStyle name="Normal 5" xfId="14"/>
    <cellStyle name="Normal 5 2" xfId="8"/>
    <cellStyle name="Normal_Estimate" xfId="15"/>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png"/><Relationship Id="rId3" Type="http://schemas.openxmlformats.org/officeDocument/2006/relationships/image" Target="../media/image4.jpeg"/><Relationship Id="rId21" Type="http://schemas.openxmlformats.org/officeDocument/2006/relationships/image" Target="../media/image22.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pn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jpeg"/><Relationship Id="rId24" Type="http://schemas.openxmlformats.org/officeDocument/2006/relationships/image" Target="../media/image25.jpeg"/><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emf"/><Relationship Id="rId22" Type="http://schemas.openxmlformats.org/officeDocument/2006/relationships/image" Target="../media/image2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30.emf"/><Relationship Id="rId21" Type="http://schemas.openxmlformats.org/officeDocument/2006/relationships/image" Target="../media/image48.png"/><Relationship Id="rId7" Type="http://schemas.openxmlformats.org/officeDocument/2006/relationships/image" Target="../media/image34.emf"/><Relationship Id="rId12" Type="http://schemas.openxmlformats.org/officeDocument/2006/relationships/image" Target="../media/image39.png"/><Relationship Id="rId17" Type="http://schemas.openxmlformats.org/officeDocument/2006/relationships/image" Target="../media/image44.png"/><Relationship Id="rId2" Type="http://schemas.openxmlformats.org/officeDocument/2006/relationships/image" Target="../media/image29.emf"/><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28.emf"/><Relationship Id="rId6" Type="http://schemas.openxmlformats.org/officeDocument/2006/relationships/image" Target="../media/image33.png"/><Relationship Id="rId11" Type="http://schemas.openxmlformats.org/officeDocument/2006/relationships/image" Target="../media/image38.png"/><Relationship Id="rId5" Type="http://schemas.openxmlformats.org/officeDocument/2006/relationships/image" Target="../media/image32.emf"/><Relationship Id="rId15" Type="http://schemas.openxmlformats.org/officeDocument/2006/relationships/image" Target="../media/image42.png"/><Relationship Id="rId10" Type="http://schemas.openxmlformats.org/officeDocument/2006/relationships/image" Target="../media/image37.png"/><Relationship Id="rId19" Type="http://schemas.openxmlformats.org/officeDocument/2006/relationships/image" Target="../media/image46.png"/><Relationship Id="rId4" Type="http://schemas.openxmlformats.org/officeDocument/2006/relationships/image" Target="../media/image31.emf"/><Relationship Id="rId9" Type="http://schemas.openxmlformats.org/officeDocument/2006/relationships/image" Target="../media/image36.png"/><Relationship Id="rId14" Type="http://schemas.openxmlformats.org/officeDocument/2006/relationships/image" Target="../media/image41.png"/><Relationship Id="rId22" Type="http://schemas.openxmlformats.org/officeDocument/2006/relationships/image" Target="../media/image49.JP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149</xdr:row>
      <xdr:rowOff>0</xdr:rowOff>
    </xdr:from>
    <xdr:to>
      <xdr:col>4</xdr:col>
      <xdr:colOff>9525</xdr:colOff>
      <xdr:row>150</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03517700"/>
          <a:ext cx="16668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87" name="Picture 8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625892" y="9113584"/>
          <a:ext cx="108839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88" name="Picture 8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2358" y="8737958"/>
          <a:ext cx="109918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89" name="Picture 8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18825" y="8370654"/>
          <a:ext cx="110290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90" name="Picture 8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5732" y="9484610"/>
          <a:ext cx="1088390" cy="183164"/>
        </a:xfrm>
        <a:prstGeom prst="rect">
          <a:avLst/>
        </a:prstGeom>
      </xdr:spPr>
    </xdr:pic>
    <xdr:clientData/>
  </xdr:twoCellAnchor>
  <xdr:twoCellAnchor editAs="oneCell">
    <xdr:from>
      <xdr:col>5</xdr:col>
      <xdr:colOff>2007870</xdr:colOff>
      <xdr:row>38</xdr:row>
      <xdr:rowOff>502285</xdr:rowOff>
    </xdr:from>
    <xdr:to>
      <xdr:col>5</xdr:col>
      <xdr:colOff>2672715</xdr:colOff>
      <xdr:row>38</xdr:row>
      <xdr:rowOff>906145</xdr:rowOff>
    </xdr:to>
    <xdr:pic>
      <xdr:nvPicPr>
        <xdr:cNvPr id="91" name="Picture 9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60670" y="15970885"/>
          <a:ext cx="664845"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2040255</xdr:colOff>
      <xdr:row>37</xdr:row>
      <xdr:rowOff>588643</xdr:rowOff>
    </xdr:from>
    <xdr:to>
      <xdr:col>5</xdr:col>
      <xdr:colOff>2682240</xdr:colOff>
      <xdr:row>37</xdr:row>
      <xdr:rowOff>1016211</xdr:rowOff>
    </xdr:to>
    <xdr:pic>
      <xdr:nvPicPr>
        <xdr:cNvPr id="92" name="Picture 91"/>
        <xdr:cNvPicPr>
          <a:picLocks noChangeAspect="1"/>
        </xdr:cNvPicPr>
      </xdr:nvPicPr>
      <xdr:blipFill rotWithShape="1">
        <a:blip xmlns:r="http://schemas.openxmlformats.org/officeDocument/2006/relationships" r:embed="rId6"/>
        <a:srcRect l="29503" t="13038" r="52262" b="64224"/>
        <a:stretch/>
      </xdr:blipFill>
      <xdr:spPr>
        <a:xfrm>
          <a:off x="5393055" y="15009493"/>
          <a:ext cx="641985" cy="427568"/>
        </a:xfrm>
        <a:prstGeom prst="rect">
          <a:avLst/>
        </a:prstGeom>
      </xdr:spPr>
    </xdr:pic>
    <xdr:clientData/>
  </xdr:twoCellAnchor>
  <xdr:twoCellAnchor editAs="oneCell">
    <xdr:from>
      <xdr:col>5</xdr:col>
      <xdr:colOff>1927860</xdr:colOff>
      <xdr:row>49</xdr:row>
      <xdr:rowOff>7620</xdr:rowOff>
    </xdr:from>
    <xdr:to>
      <xdr:col>5</xdr:col>
      <xdr:colOff>2464495</xdr:colOff>
      <xdr:row>49</xdr:row>
      <xdr:rowOff>493395</xdr:rowOff>
    </xdr:to>
    <xdr:pic>
      <xdr:nvPicPr>
        <xdr:cNvPr id="93" name="Picture 92"/>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306090" y="19460815"/>
          <a:ext cx="485775" cy="536635"/>
        </a:xfrm>
        <a:prstGeom prst="rect">
          <a:avLst/>
        </a:prstGeom>
      </xdr:spPr>
    </xdr:pic>
    <xdr:clientData/>
  </xdr:twoCellAnchor>
  <xdr:twoCellAnchor editAs="oneCell">
    <xdr:from>
      <xdr:col>5</xdr:col>
      <xdr:colOff>2112645</xdr:colOff>
      <xdr:row>52</xdr:row>
      <xdr:rowOff>323850</xdr:rowOff>
    </xdr:from>
    <xdr:to>
      <xdr:col>5</xdr:col>
      <xdr:colOff>2654300</xdr:colOff>
      <xdr:row>52</xdr:row>
      <xdr:rowOff>750570</xdr:rowOff>
    </xdr:to>
    <xdr:pic>
      <xdr:nvPicPr>
        <xdr:cNvPr id="94" name="Picture 93"/>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465445" y="2169795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95" name="Picture 9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74417" y="1694815"/>
          <a:ext cx="375920" cy="36830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96" name="Picture 9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34660" y="2640965"/>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97" name="Picture 9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95412" y="4398479"/>
          <a:ext cx="108839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98" name="Picture 9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91878" y="4779479"/>
          <a:ext cx="1108711" cy="18780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99" name="Picture 98" descr="https://www.somanyceramics.com/pub/media/catalog/product/cache/a95ad56dd2a79ef00be2f8cdc9ab0431/e/t/ethosgrey-tagtile.jp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80499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00" name="Picture 99"/>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994250" y="3840231"/>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01" name="Picture 100"/>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604679" y="3843012"/>
          <a:ext cx="59488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102" name="Picture 10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3886" y="9527041"/>
          <a:ext cx="116498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103" name="Picture 10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063886" y="9128487"/>
          <a:ext cx="115106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104" name="Picture 10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081471" y="8743355"/>
          <a:ext cx="116497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105" name="Picture 10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7075609" y="8360713"/>
          <a:ext cx="118096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106" name="Picture 10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7964" y="4378601"/>
          <a:ext cx="116498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107" name="Picture 10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089626" y="8742846"/>
          <a:ext cx="116729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108" name="Picture 10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051526" y="4761396"/>
          <a:ext cx="1167298" cy="210406"/>
        </a:xfrm>
        <a:prstGeom prst="rect">
          <a:avLst/>
        </a:prstGeom>
      </xdr:spPr>
    </xdr:pic>
    <xdr:clientData/>
  </xdr:twoCellAnchor>
  <xdr:twoCellAnchor editAs="oneCell">
    <xdr:from>
      <xdr:col>7</xdr:col>
      <xdr:colOff>338343</xdr:colOff>
      <xdr:row>33</xdr:row>
      <xdr:rowOff>53340</xdr:rowOff>
    </xdr:from>
    <xdr:to>
      <xdr:col>7</xdr:col>
      <xdr:colOff>1162847</xdr:colOff>
      <xdr:row>33</xdr:row>
      <xdr:rowOff>1021080</xdr:rowOff>
    </xdr:to>
    <xdr:pic>
      <xdr:nvPicPr>
        <xdr:cNvPr id="109" name="Picture 108"/>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882268" y="1281684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110" name="Picture 10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60845" y="12763501"/>
          <a:ext cx="96408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111" name="Picture 110"/>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00" y="12763501"/>
          <a:ext cx="998220" cy="1032697"/>
        </a:xfrm>
        <a:prstGeom prst="rect">
          <a:avLst/>
        </a:prstGeom>
      </xdr:spPr>
    </xdr:pic>
    <xdr:clientData/>
  </xdr:twoCellAnchor>
  <xdr:oneCellAnchor>
    <xdr:from>
      <xdr:col>5</xdr:col>
      <xdr:colOff>2307342</xdr:colOff>
      <xdr:row>25</xdr:row>
      <xdr:rowOff>618490</xdr:rowOff>
    </xdr:from>
    <xdr:ext cx="375920" cy="368300"/>
    <xdr:pic>
      <xdr:nvPicPr>
        <xdr:cNvPr id="112" name="Picture 1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60142" y="10743565"/>
          <a:ext cx="375920" cy="368300"/>
        </a:xfrm>
        <a:prstGeom prst="rect">
          <a:avLst/>
        </a:prstGeom>
      </xdr:spPr>
    </xdr:pic>
    <xdr:clientData/>
  </xdr:oneCellAnchor>
  <xdr:twoCellAnchor editAs="oneCell">
    <xdr:from>
      <xdr:col>5</xdr:col>
      <xdr:colOff>1981200</xdr:colOff>
      <xdr:row>50</xdr:row>
      <xdr:rowOff>28576</xdr:rowOff>
    </xdr:from>
    <xdr:to>
      <xdr:col>5</xdr:col>
      <xdr:colOff>2676526</xdr:colOff>
      <xdr:row>50</xdr:row>
      <xdr:rowOff>542926</xdr:rowOff>
    </xdr:to>
    <xdr:pic>
      <xdr:nvPicPr>
        <xdr:cNvPr id="113" name="Picture 112"/>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334000" y="20069176"/>
          <a:ext cx="695326" cy="514350"/>
        </a:xfrm>
        <a:prstGeom prst="rect">
          <a:avLst/>
        </a:prstGeom>
      </xdr:spPr>
    </xdr:pic>
    <xdr:clientData/>
  </xdr:twoCellAnchor>
  <xdr:twoCellAnchor editAs="oneCell">
    <xdr:from>
      <xdr:col>5</xdr:col>
      <xdr:colOff>1914525</xdr:colOff>
      <xdr:row>51</xdr:row>
      <xdr:rowOff>104776</xdr:rowOff>
    </xdr:from>
    <xdr:to>
      <xdr:col>5</xdr:col>
      <xdr:colOff>2571751</xdr:colOff>
      <xdr:row>51</xdr:row>
      <xdr:rowOff>657225</xdr:rowOff>
    </xdr:to>
    <xdr:pic>
      <xdr:nvPicPr>
        <xdr:cNvPr id="114" name="Picture 11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267325" y="20707351"/>
          <a:ext cx="657226" cy="5524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609600</xdr:colOff>
      <xdr:row>3</xdr:row>
      <xdr:rowOff>106681</xdr:rowOff>
    </xdr:from>
    <xdr:ext cx="708660" cy="673704"/>
    <xdr:pic>
      <xdr:nvPicPr>
        <xdr:cNvPr id="2" name="Picture 1">
          <a:extLst>
            <a:ext uri="{FF2B5EF4-FFF2-40B4-BE49-F238E27FC236}">
              <a16:creationId xmlns:a16="http://schemas.microsoft.com/office/drawing/2014/main" id="{E5306E50-5986-431F-AEA0-4EC4A1CBC9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4</xdr:row>
      <xdr:rowOff>45720</xdr:rowOff>
    </xdr:from>
    <xdr:ext cx="952500" cy="842450"/>
    <xdr:pic>
      <xdr:nvPicPr>
        <xdr:cNvPr id="3" name="Picture 2">
          <a:extLst>
            <a:ext uri="{FF2B5EF4-FFF2-40B4-BE49-F238E27FC236}">
              <a16:creationId xmlns:a16="http://schemas.microsoft.com/office/drawing/2014/main" id="{6FAB9148-1C82-455C-86A2-82B9BC40473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5</xdr:row>
      <xdr:rowOff>107361</xdr:rowOff>
    </xdr:from>
    <xdr:ext cx="922020" cy="898479"/>
    <xdr:pic>
      <xdr:nvPicPr>
        <xdr:cNvPr id="4" name="Picture 3">
          <a:extLst>
            <a:ext uri="{FF2B5EF4-FFF2-40B4-BE49-F238E27FC236}">
              <a16:creationId xmlns:a16="http://schemas.microsoft.com/office/drawing/2014/main" id="{EB409101-29E5-4A9A-B149-627568CCCB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6</xdr:row>
      <xdr:rowOff>53341</xdr:rowOff>
    </xdr:from>
    <xdr:ext cx="1105378" cy="937260"/>
    <xdr:pic>
      <xdr:nvPicPr>
        <xdr:cNvPr id="5" name="Picture 4">
          <a:extLst>
            <a:ext uri="{FF2B5EF4-FFF2-40B4-BE49-F238E27FC236}">
              <a16:creationId xmlns:a16="http://schemas.microsoft.com/office/drawing/2014/main" id="{D492DB6F-6D22-453E-8D5A-F3E1F8770D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7</xdr:row>
      <xdr:rowOff>60960</xdr:rowOff>
    </xdr:from>
    <xdr:ext cx="982980" cy="927405"/>
    <xdr:pic>
      <xdr:nvPicPr>
        <xdr:cNvPr id="6" name="Picture 5">
          <a:extLst>
            <a:ext uri="{FF2B5EF4-FFF2-40B4-BE49-F238E27FC236}">
              <a16:creationId xmlns:a16="http://schemas.microsoft.com/office/drawing/2014/main" id="{80DF3BCC-B5DB-415B-9B46-64E2C17D066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8</xdr:row>
      <xdr:rowOff>22861</xdr:rowOff>
    </xdr:from>
    <xdr:ext cx="1234440" cy="1005607"/>
    <xdr:pic>
      <xdr:nvPicPr>
        <xdr:cNvPr id="7" name="Picture 6">
          <a:extLst>
            <a:ext uri="{FF2B5EF4-FFF2-40B4-BE49-F238E27FC236}">
              <a16:creationId xmlns:a16="http://schemas.microsoft.com/office/drawing/2014/main" id="{9FF836EA-6179-40CC-846E-277282B7C323}"/>
            </a:ext>
          </a:extLst>
        </xdr:cNvPr>
        <xdr:cNvPicPr>
          <a:picLocks noChangeAspect="1"/>
        </xdr:cNvPicPr>
      </xdr:nvPicPr>
      <xdr:blipFill>
        <a:blip xmlns:r="http://schemas.openxmlformats.org/officeDocument/2006/relationships" r:embed="rId6"/>
        <a:stretch>
          <a:fillRect/>
        </a:stretch>
      </xdr:blipFill>
      <xdr:spPr>
        <a:xfrm>
          <a:off x="1516380" y="1546861"/>
          <a:ext cx="1234440" cy="1005607"/>
        </a:xfrm>
        <a:prstGeom prst="rect">
          <a:avLst/>
        </a:prstGeom>
      </xdr:spPr>
    </xdr:pic>
    <xdr:clientData/>
  </xdr:oneCellAnchor>
  <xdr:oneCellAnchor>
    <xdr:from>
      <xdr:col>2</xdr:col>
      <xdr:colOff>594360</xdr:colOff>
      <xdr:row>9</xdr:row>
      <xdr:rowOff>22860</xdr:rowOff>
    </xdr:from>
    <xdr:ext cx="677813" cy="815340"/>
    <xdr:pic>
      <xdr:nvPicPr>
        <xdr:cNvPr id="8" name="Picture 7">
          <a:extLst>
            <a:ext uri="{FF2B5EF4-FFF2-40B4-BE49-F238E27FC236}">
              <a16:creationId xmlns:a16="http://schemas.microsoft.com/office/drawing/2014/main" id="{F9B016E0-6789-4937-B8DE-7F3AA7BD01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8</xdr:row>
      <xdr:rowOff>7620</xdr:rowOff>
    </xdr:from>
    <xdr:ext cx="1413855" cy="1097280"/>
    <xdr:pic>
      <xdr:nvPicPr>
        <xdr:cNvPr id="10" name="Picture 9">
          <a:extLst>
            <a:ext uri="{FF2B5EF4-FFF2-40B4-BE49-F238E27FC236}">
              <a16:creationId xmlns:a16="http://schemas.microsoft.com/office/drawing/2014/main" id="{6FFDE18A-50A7-468F-9747-BB8E3E80F8DD}"/>
            </a:ext>
          </a:extLst>
        </xdr:cNvPr>
        <xdr:cNvPicPr>
          <a:picLocks noChangeAspect="1"/>
        </xdr:cNvPicPr>
      </xdr:nvPicPr>
      <xdr:blipFill>
        <a:blip xmlns:r="http://schemas.openxmlformats.org/officeDocument/2006/relationships" r:embed="rId8"/>
        <a:stretch>
          <a:fillRect/>
        </a:stretch>
      </xdr:blipFill>
      <xdr:spPr>
        <a:xfrm>
          <a:off x="1889760" y="1531620"/>
          <a:ext cx="1413855" cy="1097280"/>
        </a:xfrm>
        <a:prstGeom prst="rect">
          <a:avLst/>
        </a:prstGeom>
      </xdr:spPr>
    </xdr:pic>
    <xdr:clientData/>
  </xdr:oneCellAnchor>
  <xdr:oneCellAnchor>
    <xdr:from>
      <xdr:col>4</xdr:col>
      <xdr:colOff>129541</xdr:colOff>
      <xdr:row>8</xdr:row>
      <xdr:rowOff>15241</xdr:rowOff>
    </xdr:from>
    <xdr:ext cx="1461707" cy="1242059"/>
    <xdr:pic>
      <xdr:nvPicPr>
        <xdr:cNvPr id="11" name="Picture 10">
          <a:extLst>
            <a:ext uri="{FF2B5EF4-FFF2-40B4-BE49-F238E27FC236}">
              <a16:creationId xmlns:a16="http://schemas.microsoft.com/office/drawing/2014/main" id="{41C200A9-A829-455A-8915-782A2A8CC9D8}"/>
            </a:ext>
          </a:extLst>
        </xdr:cNvPr>
        <xdr:cNvPicPr>
          <a:picLocks noChangeAspect="1"/>
        </xdr:cNvPicPr>
      </xdr:nvPicPr>
      <xdr:blipFill>
        <a:blip xmlns:r="http://schemas.openxmlformats.org/officeDocument/2006/relationships" r:embed="rId9"/>
        <a:stretch>
          <a:fillRect/>
        </a:stretch>
      </xdr:blipFill>
      <xdr:spPr>
        <a:xfrm>
          <a:off x="2567941" y="1539241"/>
          <a:ext cx="1461707" cy="1242059"/>
        </a:xfrm>
        <a:prstGeom prst="rect">
          <a:avLst/>
        </a:prstGeom>
      </xdr:spPr>
    </xdr:pic>
    <xdr:clientData/>
  </xdr:oneCellAnchor>
  <xdr:oneCellAnchor>
    <xdr:from>
      <xdr:col>2</xdr:col>
      <xdr:colOff>1120140</xdr:colOff>
      <xdr:row>7</xdr:row>
      <xdr:rowOff>68580</xdr:rowOff>
    </xdr:from>
    <xdr:ext cx="980875" cy="914400"/>
    <xdr:pic>
      <xdr:nvPicPr>
        <xdr:cNvPr id="12" name="Picture 11">
          <a:extLst>
            <a:ext uri="{FF2B5EF4-FFF2-40B4-BE49-F238E27FC236}">
              <a16:creationId xmlns:a16="http://schemas.microsoft.com/office/drawing/2014/main" id="{D5430A4F-0F66-4BA2-9BF0-AD7E59CD4A8D}"/>
            </a:ext>
          </a:extLst>
        </xdr:cNvPr>
        <xdr:cNvPicPr>
          <a:picLocks noChangeAspect="1"/>
        </xdr:cNvPicPr>
      </xdr:nvPicPr>
      <xdr:blipFill>
        <a:blip xmlns:r="http://schemas.openxmlformats.org/officeDocument/2006/relationships" r:embed="rId10"/>
        <a:stretch>
          <a:fillRect/>
        </a:stretch>
      </xdr:blipFill>
      <xdr:spPr>
        <a:xfrm>
          <a:off x="1824990" y="1402080"/>
          <a:ext cx="980875" cy="914400"/>
        </a:xfrm>
        <a:prstGeom prst="rect">
          <a:avLst/>
        </a:prstGeom>
      </xdr:spPr>
    </xdr:pic>
    <xdr:clientData/>
  </xdr:oneCellAnchor>
  <xdr:oneCellAnchor>
    <xdr:from>
      <xdr:col>4</xdr:col>
      <xdr:colOff>15241</xdr:colOff>
      <xdr:row>7</xdr:row>
      <xdr:rowOff>68580</xdr:rowOff>
    </xdr:from>
    <xdr:ext cx="1691640" cy="947798"/>
    <xdr:pic>
      <xdr:nvPicPr>
        <xdr:cNvPr id="13" name="Picture 12">
          <a:extLst>
            <a:ext uri="{FF2B5EF4-FFF2-40B4-BE49-F238E27FC236}">
              <a16:creationId xmlns:a16="http://schemas.microsoft.com/office/drawing/2014/main" id="{AAD7C21F-EDDF-48AA-83AA-7E09FB624DF8}"/>
            </a:ext>
          </a:extLst>
        </xdr:cNvPr>
        <xdr:cNvPicPr>
          <a:picLocks noChangeAspect="1"/>
        </xdr:cNvPicPr>
      </xdr:nvPicPr>
      <xdr:blipFill>
        <a:blip xmlns:r="http://schemas.openxmlformats.org/officeDocument/2006/relationships" r:embed="rId11"/>
        <a:stretch>
          <a:fillRect/>
        </a:stretch>
      </xdr:blipFill>
      <xdr:spPr>
        <a:xfrm>
          <a:off x="2453641" y="1402080"/>
          <a:ext cx="1691640" cy="947798"/>
        </a:xfrm>
        <a:prstGeom prst="rect">
          <a:avLst/>
        </a:prstGeom>
      </xdr:spPr>
    </xdr:pic>
    <xdr:clientData/>
  </xdr:oneCellAnchor>
  <xdr:oneCellAnchor>
    <xdr:from>
      <xdr:col>3</xdr:col>
      <xdr:colOff>45720</xdr:colOff>
      <xdr:row>7</xdr:row>
      <xdr:rowOff>15241</xdr:rowOff>
    </xdr:from>
    <xdr:ext cx="1348740" cy="968660"/>
    <xdr:pic>
      <xdr:nvPicPr>
        <xdr:cNvPr id="14" name="Picture 13">
          <a:extLst>
            <a:ext uri="{FF2B5EF4-FFF2-40B4-BE49-F238E27FC236}">
              <a16:creationId xmlns:a16="http://schemas.microsoft.com/office/drawing/2014/main" id="{1BE3BA93-C578-481D-97AF-8E911845A604}"/>
            </a:ext>
          </a:extLst>
        </xdr:cNvPr>
        <xdr:cNvPicPr>
          <a:picLocks noChangeAspect="1"/>
        </xdr:cNvPicPr>
      </xdr:nvPicPr>
      <xdr:blipFill>
        <a:blip xmlns:r="http://schemas.openxmlformats.org/officeDocument/2006/relationships" r:embed="rId12"/>
        <a:stretch>
          <a:fillRect/>
        </a:stretch>
      </xdr:blipFill>
      <xdr:spPr>
        <a:xfrm>
          <a:off x="1874520" y="1348741"/>
          <a:ext cx="1348740" cy="968660"/>
        </a:xfrm>
        <a:prstGeom prst="rect">
          <a:avLst/>
        </a:prstGeom>
      </xdr:spPr>
    </xdr:pic>
    <xdr:clientData/>
  </xdr:oneCellAnchor>
  <xdr:oneCellAnchor>
    <xdr:from>
      <xdr:col>3</xdr:col>
      <xdr:colOff>297180</xdr:colOff>
      <xdr:row>3</xdr:row>
      <xdr:rowOff>15241</xdr:rowOff>
    </xdr:from>
    <xdr:ext cx="830580" cy="769806"/>
    <xdr:pic>
      <xdr:nvPicPr>
        <xdr:cNvPr id="15" name="Picture 14">
          <a:extLst>
            <a:ext uri="{FF2B5EF4-FFF2-40B4-BE49-F238E27FC236}">
              <a16:creationId xmlns:a16="http://schemas.microsoft.com/office/drawing/2014/main" id="{1D7CAFF7-D706-4925-B8BD-5D2713641E75}"/>
            </a:ext>
          </a:extLst>
        </xdr:cNvPr>
        <xdr:cNvPicPr>
          <a:picLocks noChangeAspect="1"/>
        </xdr:cNvPicPr>
      </xdr:nvPicPr>
      <xdr:blipFill>
        <a:blip xmlns:r="http://schemas.openxmlformats.org/officeDocument/2006/relationships" r:embed="rId13"/>
        <a:stretch>
          <a:fillRect/>
        </a:stretch>
      </xdr:blipFill>
      <xdr:spPr>
        <a:xfrm>
          <a:off x="2125980" y="586741"/>
          <a:ext cx="830580" cy="769806"/>
        </a:xfrm>
        <a:prstGeom prst="rect">
          <a:avLst/>
        </a:prstGeom>
      </xdr:spPr>
    </xdr:pic>
    <xdr:clientData/>
  </xdr:oneCellAnchor>
  <xdr:oneCellAnchor>
    <xdr:from>
      <xdr:col>4</xdr:col>
      <xdr:colOff>259081</xdr:colOff>
      <xdr:row>3</xdr:row>
      <xdr:rowOff>38100</xdr:rowOff>
    </xdr:from>
    <xdr:ext cx="1005839" cy="878839"/>
    <xdr:pic>
      <xdr:nvPicPr>
        <xdr:cNvPr id="16" name="Picture 15">
          <a:extLst>
            <a:ext uri="{FF2B5EF4-FFF2-40B4-BE49-F238E27FC236}">
              <a16:creationId xmlns:a16="http://schemas.microsoft.com/office/drawing/2014/main" id="{7AB2460C-81AB-4711-A675-D1F848DCE5DD}"/>
            </a:ext>
          </a:extLst>
        </xdr:cNvPr>
        <xdr:cNvPicPr>
          <a:picLocks noChangeAspect="1"/>
        </xdr:cNvPicPr>
      </xdr:nvPicPr>
      <xdr:blipFill>
        <a:blip xmlns:r="http://schemas.openxmlformats.org/officeDocument/2006/relationships" r:embed="rId14"/>
        <a:stretch>
          <a:fillRect/>
        </a:stretch>
      </xdr:blipFill>
      <xdr:spPr>
        <a:xfrm>
          <a:off x="2697481" y="609600"/>
          <a:ext cx="1005839" cy="878839"/>
        </a:xfrm>
        <a:prstGeom prst="rect">
          <a:avLst/>
        </a:prstGeom>
      </xdr:spPr>
    </xdr:pic>
    <xdr:clientData/>
  </xdr:oneCellAnchor>
  <xdr:oneCellAnchor>
    <xdr:from>
      <xdr:col>4</xdr:col>
      <xdr:colOff>472440</xdr:colOff>
      <xdr:row>4</xdr:row>
      <xdr:rowOff>38689</xdr:rowOff>
    </xdr:from>
    <xdr:ext cx="746872" cy="850312"/>
    <xdr:pic>
      <xdr:nvPicPr>
        <xdr:cNvPr id="17" name="Picture 16">
          <a:extLst>
            <a:ext uri="{FF2B5EF4-FFF2-40B4-BE49-F238E27FC236}">
              <a16:creationId xmlns:a16="http://schemas.microsoft.com/office/drawing/2014/main" id="{9D49729E-67D5-4A97-9906-6F119D2524C3}"/>
            </a:ext>
          </a:extLst>
        </xdr:cNvPr>
        <xdr:cNvPicPr>
          <a:picLocks noChangeAspect="1"/>
        </xdr:cNvPicPr>
      </xdr:nvPicPr>
      <xdr:blipFill>
        <a:blip xmlns:r="http://schemas.openxmlformats.org/officeDocument/2006/relationships" r:embed="rId15"/>
        <a:stretch>
          <a:fillRect/>
        </a:stretch>
      </xdr:blipFill>
      <xdr:spPr>
        <a:xfrm>
          <a:off x="2910840" y="800689"/>
          <a:ext cx="746872" cy="850312"/>
        </a:xfrm>
        <a:prstGeom prst="rect">
          <a:avLst/>
        </a:prstGeom>
      </xdr:spPr>
    </xdr:pic>
    <xdr:clientData/>
  </xdr:oneCellAnchor>
  <xdr:oneCellAnchor>
    <xdr:from>
      <xdr:col>3</xdr:col>
      <xdr:colOff>289560</xdr:colOff>
      <xdr:row>4</xdr:row>
      <xdr:rowOff>15241</xdr:rowOff>
    </xdr:from>
    <xdr:ext cx="1150620" cy="809622"/>
    <xdr:pic>
      <xdr:nvPicPr>
        <xdr:cNvPr id="18" name="Picture 17">
          <a:extLst>
            <a:ext uri="{FF2B5EF4-FFF2-40B4-BE49-F238E27FC236}">
              <a16:creationId xmlns:a16="http://schemas.microsoft.com/office/drawing/2014/main" id="{49A96B34-D44B-4037-A056-AE84BCAED497}"/>
            </a:ext>
          </a:extLst>
        </xdr:cNvPr>
        <xdr:cNvPicPr>
          <a:picLocks noChangeAspect="1"/>
        </xdr:cNvPicPr>
      </xdr:nvPicPr>
      <xdr:blipFill>
        <a:blip xmlns:r="http://schemas.openxmlformats.org/officeDocument/2006/relationships" r:embed="rId16"/>
        <a:stretch>
          <a:fillRect/>
        </a:stretch>
      </xdr:blipFill>
      <xdr:spPr>
        <a:xfrm>
          <a:off x="2118360" y="777241"/>
          <a:ext cx="1150620" cy="809622"/>
        </a:xfrm>
        <a:prstGeom prst="rect">
          <a:avLst/>
        </a:prstGeom>
      </xdr:spPr>
    </xdr:pic>
    <xdr:clientData/>
  </xdr:oneCellAnchor>
  <xdr:oneCellAnchor>
    <xdr:from>
      <xdr:col>3</xdr:col>
      <xdr:colOff>739141</xdr:colOff>
      <xdr:row>5</xdr:row>
      <xdr:rowOff>45721</xdr:rowOff>
    </xdr:from>
    <xdr:ext cx="706089" cy="883919"/>
    <xdr:pic>
      <xdr:nvPicPr>
        <xdr:cNvPr id="19" name="Picture 18">
          <a:extLst>
            <a:ext uri="{FF2B5EF4-FFF2-40B4-BE49-F238E27FC236}">
              <a16:creationId xmlns:a16="http://schemas.microsoft.com/office/drawing/2014/main" id="{8624DC8E-A21A-40D6-A0CC-016097A0E985}"/>
            </a:ext>
          </a:extLst>
        </xdr:cNvPr>
        <xdr:cNvPicPr>
          <a:picLocks noChangeAspect="1"/>
        </xdr:cNvPicPr>
      </xdr:nvPicPr>
      <xdr:blipFill>
        <a:blip xmlns:r="http://schemas.openxmlformats.org/officeDocument/2006/relationships" r:embed="rId17"/>
        <a:stretch>
          <a:fillRect/>
        </a:stretch>
      </xdr:blipFill>
      <xdr:spPr>
        <a:xfrm>
          <a:off x="2434591" y="998221"/>
          <a:ext cx="706089" cy="883919"/>
        </a:xfrm>
        <a:prstGeom prst="rect">
          <a:avLst/>
        </a:prstGeom>
      </xdr:spPr>
    </xdr:pic>
    <xdr:clientData/>
  </xdr:oneCellAnchor>
  <xdr:oneCellAnchor>
    <xdr:from>
      <xdr:col>4</xdr:col>
      <xdr:colOff>619324</xdr:colOff>
      <xdr:row>5</xdr:row>
      <xdr:rowOff>61584</xdr:rowOff>
    </xdr:from>
    <xdr:ext cx="595888" cy="773988"/>
    <xdr:pic>
      <xdr:nvPicPr>
        <xdr:cNvPr id="20" name="Picture 19">
          <a:extLst>
            <a:ext uri="{FF2B5EF4-FFF2-40B4-BE49-F238E27FC236}">
              <a16:creationId xmlns:a16="http://schemas.microsoft.com/office/drawing/2014/main" id="{C8047858-B18A-478D-8102-7B2A7B669188}"/>
            </a:ext>
          </a:extLst>
        </xdr:cNvPr>
        <xdr:cNvPicPr>
          <a:picLocks noChangeAspect="1"/>
        </xdr:cNvPicPr>
      </xdr:nvPicPr>
      <xdr:blipFill rotWithShape="1">
        <a:blip xmlns:r="http://schemas.openxmlformats.org/officeDocument/2006/relationships" r:embed="rId18"/>
        <a:srcRect t="4735"/>
        <a:stretch/>
      </xdr:blipFill>
      <xdr:spPr>
        <a:xfrm>
          <a:off x="3048199" y="1014084"/>
          <a:ext cx="595888" cy="773988"/>
        </a:xfrm>
        <a:prstGeom prst="rect">
          <a:avLst/>
        </a:prstGeom>
      </xdr:spPr>
    </xdr:pic>
    <xdr:clientData/>
  </xdr:oneCellAnchor>
  <xdr:oneCellAnchor>
    <xdr:from>
      <xdr:col>4</xdr:col>
      <xdr:colOff>574041</xdr:colOff>
      <xdr:row>6</xdr:row>
      <xdr:rowOff>190500</xdr:rowOff>
    </xdr:from>
    <xdr:ext cx="913659" cy="883920"/>
    <xdr:pic>
      <xdr:nvPicPr>
        <xdr:cNvPr id="22" name="Picture 21">
          <a:extLst>
            <a:ext uri="{FF2B5EF4-FFF2-40B4-BE49-F238E27FC236}">
              <a16:creationId xmlns:a16="http://schemas.microsoft.com/office/drawing/2014/main" id="{D9B2AC7D-FE16-47B7-B404-FEDA80DDCB9B}"/>
            </a:ext>
          </a:extLst>
        </xdr:cNvPr>
        <xdr:cNvPicPr>
          <a:picLocks noChangeAspect="1"/>
        </xdr:cNvPicPr>
      </xdr:nvPicPr>
      <xdr:blipFill>
        <a:blip xmlns:r="http://schemas.openxmlformats.org/officeDocument/2006/relationships" r:embed="rId19"/>
        <a:stretch>
          <a:fillRect/>
        </a:stretch>
      </xdr:blipFill>
      <xdr:spPr>
        <a:xfrm>
          <a:off x="3012441" y="1333500"/>
          <a:ext cx="913659" cy="883920"/>
        </a:xfrm>
        <a:prstGeom prst="rect">
          <a:avLst/>
        </a:prstGeom>
      </xdr:spPr>
    </xdr:pic>
    <xdr:clientData/>
  </xdr:oneCellAnchor>
  <xdr:oneCellAnchor>
    <xdr:from>
      <xdr:col>3</xdr:col>
      <xdr:colOff>845821</xdr:colOff>
      <xdr:row>9</xdr:row>
      <xdr:rowOff>38100</xdr:rowOff>
    </xdr:from>
    <xdr:ext cx="533400" cy="747039"/>
    <xdr:pic>
      <xdr:nvPicPr>
        <xdr:cNvPr id="23" name="Picture 22">
          <a:extLst>
            <a:ext uri="{FF2B5EF4-FFF2-40B4-BE49-F238E27FC236}">
              <a16:creationId xmlns:a16="http://schemas.microsoft.com/office/drawing/2014/main" id="{E306FBD2-DD85-4FD4-AD8C-FFA9532591EB}"/>
            </a:ext>
          </a:extLst>
        </xdr:cNvPr>
        <xdr:cNvPicPr>
          <a:picLocks noChangeAspect="1"/>
        </xdr:cNvPicPr>
      </xdr:nvPicPr>
      <xdr:blipFill>
        <a:blip xmlns:r="http://schemas.openxmlformats.org/officeDocument/2006/relationships" r:embed="rId20"/>
        <a:stretch>
          <a:fillRect/>
        </a:stretch>
      </xdr:blipFill>
      <xdr:spPr>
        <a:xfrm>
          <a:off x="2436496" y="1752600"/>
          <a:ext cx="533400" cy="747039"/>
        </a:xfrm>
        <a:prstGeom prst="rect">
          <a:avLst/>
        </a:prstGeom>
      </xdr:spPr>
    </xdr:pic>
    <xdr:clientData/>
  </xdr:oneCellAnchor>
  <xdr:oneCellAnchor>
    <xdr:from>
      <xdr:col>4</xdr:col>
      <xdr:colOff>624841</xdr:colOff>
      <xdr:row>9</xdr:row>
      <xdr:rowOff>15240</xdr:rowOff>
    </xdr:from>
    <xdr:ext cx="610028" cy="769620"/>
    <xdr:pic>
      <xdr:nvPicPr>
        <xdr:cNvPr id="24" name="Picture 23">
          <a:extLst>
            <a:ext uri="{FF2B5EF4-FFF2-40B4-BE49-F238E27FC236}">
              <a16:creationId xmlns:a16="http://schemas.microsoft.com/office/drawing/2014/main" id="{C16359F3-6792-40F8-BD6E-3E5A2BE99FD0}"/>
            </a:ext>
          </a:extLst>
        </xdr:cNvPr>
        <xdr:cNvPicPr>
          <a:picLocks noChangeAspect="1"/>
        </xdr:cNvPicPr>
      </xdr:nvPicPr>
      <xdr:blipFill>
        <a:blip xmlns:r="http://schemas.openxmlformats.org/officeDocument/2006/relationships" r:embed="rId21"/>
        <a:stretch>
          <a:fillRect/>
        </a:stretch>
      </xdr:blipFill>
      <xdr:spPr>
        <a:xfrm>
          <a:off x="3044191" y="1729740"/>
          <a:ext cx="610028" cy="769620"/>
        </a:xfrm>
        <a:prstGeom prst="rect">
          <a:avLst/>
        </a:prstGeom>
      </xdr:spPr>
    </xdr:pic>
    <xdr:clientData/>
  </xdr:oneCellAnchor>
  <xdr:twoCellAnchor editAs="oneCell">
    <xdr:from>
      <xdr:col>3</xdr:col>
      <xdr:colOff>170330</xdr:colOff>
      <xdr:row>6</xdr:row>
      <xdr:rowOff>44824</xdr:rowOff>
    </xdr:from>
    <xdr:to>
      <xdr:col>3</xdr:col>
      <xdr:colOff>1093694</xdr:colOff>
      <xdr:row>6</xdr:row>
      <xdr:rowOff>1019082</xdr:rowOff>
    </xdr:to>
    <xdr:pic>
      <xdr:nvPicPr>
        <xdr:cNvPr id="36" name="Picture 3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5"/>
  <sheetViews>
    <sheetView tabSelected="1" view="pageBreakPreview" topLeftCell="A164" zoomScale="60" zoomScaleNormal="80" workbookViewId="0">
      <selection activeCell="E194" sqref="E194"/>
    </sheetView>
  </sheetViews>
  <sheetFormatPr defaultRowHeight="15"/>
  <cols>
    <col min="1" max="1" width="11" style="206" customWidth="1"/>
    <col min="2" max="2" width="9.140625" style="206"/>
    <col min="3" max="3" width="9.140625" style="228"/>
    <col min="4" max="4" width="24.85546875" style="228" customWidth="1"/>
    <col min="5" max="5" width="95.85546875" style="206" customWidth="1"/>
    <col min="6" max="6" width="12.7109375" style="206" customWidth="1"/>
    <col min="7" max="7" width="12.85546875" style="205" customWidth="1"/>
    <col min="8" max="9" width="16.28515625" style="207" customWidth="1"/>
    <col min="10" max="16384" width="9.140625" style="206"/>
  </cols>
  <sheetData>
    <row r="1" spans="1:9" ht="15.75" thickBot="1">
      <c r="A1" s="48"/>
      <c r="B1" s="48"/>
      <c r="C1" s="48"/>
      <c r="D1" s="48"/>
      <c r="E1" s="49"/>
    </row>
    <row r="2" spans="1:9" ht="19.5" customHeight="1">
      <c r="A2" s="50"/>
      <c r="B2" s="51"/>
      <c r="C2" s="51"/>
      <c r="D2" s="51"/>
      <c r="E2" s="52" t="s">
        <v>1075</v>
      </c>
      <c r="F2" s="53"/>
      <c r="G2" s="208"/>
      <c r="H2" s="209"/>
      <c r="I2" s="322"/>
    </row>
    <row r="3" spans="1:9" ht="26.25" customHeight="1">
      <c r="A3" s="54"/>
      <c r="B3" s="48"/>
      <c r="C3" s="48"/>
      <c r="D3" s="48"/>
      <c r="E3" s="55" t="s">
        <v>0</v>
      </c>
      <c r="F3" s="49"/>
      <c r="G3" s="210"/>
      <c r="H3" s="212"/>
      <c r="I3" s="323"/>
    </row>
    <row r="4" spans="1:9" ht="18" customHeight="1">
      <c r="A4" s="54"/>
      <c r="B4" s="48"/>
      <c r="C4" s="48"/>
      <c r="D4" s="48"/>
      <c r="E4" s="55" t="s">
        <v>1</v>
      </c>
      <c r="F4" s="49"/>
      <c r="G4" s="210"/>
      <c r="H4" s="212"/>
      <c r="I4" s="323"/>
    </row>
    <row r="5" spans="1:9" ht="18" customHeight="1">
      <c r="A5" s="54"/>
      <c r="B5" s="48"/>
      <c r="C5" s="48"/>
      <c r="D5" s="48"/>
      <c r="E5" s="55" t="s">
        <v>2</v>
      </c>
      <c r="F5" s="49"/>
      <c r="G5" s="210"/>
      <c r="H5" s="212"/>
      <c r="I5" s="323"/>
    </row>
    <row r="6" spans="1:9" ht="15.75" customHeight="1">
      <c r="A6" s="54"/>
      <c r="B6" s="48"/>
      <c r="C6" s="48"/>
      <c r="D6" s="48"/>
      <c r="E6" s="55" t="s">
        <v>3</v>
      </c>
      <c r="F6" s="49"/>
      <c r="G6" s="210"/>
      <c r="H6" s="212"/>
      <c r="I6" s="323"/>
    </row>
    <row r="7" spans="1:9" ht="15.75" customHeight="1">
      <c r="A7" s="54"/>
      <c r="B7" s="48"/>
      <c r="C7" s="48"/>
      <c r="D7" s="48"/>
      <c r="E7" s="55" t="s">
        <v>4</v>
      </c>
      <c r="F7" s="49"/>
      <c r="G7" s="210"/>
      <c r="H7" s="212"/>
      <c r="I7" s="323"/>
    </row>
    <row r="8" spans="1:9" ht="20.25" customHeight="1">
      <c r="A8" s="54"/>
      <c r="B8" s="48"/>
      <c r="C8" s="48"/>
      <c r="D8" s="48"/>
      <c r="E8" s="55" t="s">
        <v>5</v>
      </c>
      <c r="F8" s="49"/>
      <c r="G8" s="210"/>
      <c r="H8" s="212"/>
      <c r="I8" s="323"/>
    </row>
    <row r="9" spans="1:9" ht="35.25" customHeight="1">
      <c r="A9" s="54"/>
      <c r="B9" s="48"/>
      <c r="C9" s="48"/>
      <c r="D9" s="48"/>
      <c r="E9" s="55" t="s">
        <v>1076</v>
      </c>
      <c r="F9" s="49"/>
      <c r="G9" s="210"/>
      <c r="H9" s="212"/>
      <c r="I9" s="323"/>
    </row>
    <row r="10" spans="1:9" ht="23.25" customHeight="1" thickBot="1">
      <c r="A10" s="324"/>
      <c r="B10" s="325"/>
      <c r="C10" s="325"/>
      <c r="D10" s="325"/>
      <c r="E10" s="326" t="s">
        <v>6</v>
      </c>
      <c r="F10" s="327"/>
      <c r="G10" s="328"/>
      <c r="H10" s="227"/>
      <c r="I10" s="329"/>
    </row>
    <row r="11" spans="1:9" ht="15.75" customHeight="1" thickBot="1">
      <c r="A11" s="484" t="s">
        <v>1283</v>
      </c>
      <c r="B11" s="485"/>
      <c r="C11" s="485"/>
      <c r="D11" s="485"/>
      <c r="E11" s="485"/>
      <c r="F11" s="334" t="s">
        <v>1249</v>
      </c>
      <c r="G11" s="466">
        <v>631</v>
      </c>
      <c r="H11" s="335"/>
      <c r="I11" s="336"/>
    </row>
    <row r="12" spans="1:9" ht="54.75" customHeight="1">
      <c r="A12" s="330" t="s">
        <v>512</v>
      </c>
      <c r="B12" s="330"/>
      <c r="C12" s="330" t="s">
        <v>513</v>
      </c>
      <c r="D12" s="330" t="s">
        <v>7</v>
      </c>
      <c r="E12" s="331" t="s">
        <v>8</v>
      </c>
      <c r="F12" s="332" t="s">
        <v>10</v>
      </c>
      <c r="G12" s="332" t="s">
        <v>9</v>
      </c>
      <c r="H12" s="333" t="s">
        <v>1248</v>
      </c>
      <c r="I12" s="333" t="s">
        <v>1124</v>
      </c>
    </row>
    <row r="13" spans="1:9" ht="15.75">
      <c r="A13" s="56" t="s">
        <v>11</v>
      </c>
      <c r="B13" s="56"/>
      <c r="C13" s="56"/>
      <c r="D13" s="56"/>
      <c r="E13" s="59" t="s">
        <v>12</v>
      </c>
      <c r="F13" s="60"/>
      <c r="G13" s="61"/>
      <c r="H13" s="58"/>
      <c r="I13" s="58"/>
    </row>
    <row r="14" spans="1:9" ht="15.75">
      <c r="A14" s="62"/>
      <c r="B14" s="63" t="s">
        <v>13</v>
      </c>
      <c r="C14" s="63"/>
      <c r="D14" s="63"/>
      <c r="E14" s="64" t="s">
        <v>14</v>
      </c>
      <c r="F14" s="65"/>
      <c r="G14" s="66"/>
      <c r="H14" s="67"/>
      <c r="I14" s="67"/>
    </row>
    <row r="15" spans="1:9" ht="50.25" customHeight="1">
      <c r="A15" s="69"/>
      <c r="B15" s="69"/>
      <c r="C15" s="70" t="s">
        <v>15</v>
      </c>
      <c r="D15" s="69" t="s">
        <v>16</v>
      </c>
      <c r="E15" s="71" t="s">
        <v>17</v>
      </c>
      <c r="F15" s="148"/>
      <c r="G15" s="72"/>
      <c r="H15" s="73"/>
      <c r="I15" s="73"/>
    </row>
    <row r="16" spans="1:9" ht="33" customHeight="1">
      <c r="A16" s="69"/>
      <c r="B16" s="69"/>
      <c r="C16" s="69" t="s">
        <v>18</v>
      </c>
      <c r="D16" s="69"/>
      <c r="E16" s="74" t="s">
        <v>19</v>
      </c>
      <c r="F16" s="148" t="s">
        <v>20</v>
      </c>
      <c r="G16" s="279">
        <f>56.53/100*G11</f>
        <v>356.70429999999999</v>
      </c>
      <c r="H16" s="301"/>
      <c r="I16" s="73">
        <f t="shared" ref="I16:I22" si="0">H16*$G16</f>
        <v>0</v>
      </c>
    </row>
    <row r="17" spans="1:9">
      <c r="A17" s="69"/>
      <c r="B17" s="69"/>
      <c r="C17" s="69" t="s">
        <v>21</v>
      </c>
      <c r="D17" s="76"/>
      <c r="E17" s="74" t="s">
        <v>22</v>
      </c>
      <c r="F17" s="148" t="s">
        <v>20</v>
      </c>
      <c r="G17" s="279">
        <f>2.48/100*G11</f>
        <v>15.6488</v>
      </c>
      <c r="H17" s="301"/>
      <c r="I17" s="73">
        <f t="shared" si="0"/>
        <v>0</v>
      </c>
    </row>
    <row r="18" spans="1:9">
      <c r="A18" s="69"/>
      <c r="B18" s="69"/>
      <c r="C18" s="69" t="s">
        <v>23</v>
      </c>
      <c r="D18" s="76"/>
      <c r="E18" s="74" t="s">
        <v>24</v>
      </c>
      <c r="F18" s="148" t="s">
        <v>20</v>
      </c>
      <c r="G18" s="279">
        <v>0</v>
      </c>
      <c r="H18" s="301"/>
      <c r="I18" s="73">
        <f t="shared" si="0"/>
        <v>0</v>
      </c>
    </row>
    <row r="19" spans="1:9">
      <c r="A19" s="69"/>
      <c r="B19" s="69"/>
      <c r="C19" s="69" t="s">
        <v>25</v>
      </c>
      <c r="D19" s="69"/>
      <c r="E19" s="74" t="s">
        <v>26</v>
      </c>
      <c r="F19" s="148" t="s">
        <v>20</v>
      </c>
      <c r="G19" s="279">
        <v>0</v>
      </c>
      <c r="H19" s="301"/>
      <c r="I19" s="73">
        <f t="shared" si="0"/>
        <v>0</v>
      </c>
    </row>
    <row r="20" spans="1:9">
      <c r="A20" s="69"/>
      <c r="B20" s="69"/>
      <c r="C20" s="69" t="s">
        <v>27</v>
      </c>
      <c r="D20" s="69"/>
      <c r="E20" s="77" t="s">
        <v>28</v>
      </c>
      <c r="F20" s="148" t="s">
        <v>20</v>
      </c>
      <c r="G20" s="279">
        <v>0</v>
      </c>
      <c r="H20" s="301"/>
      <c r="I20" s="73">
        <f t="shared" si="0"/>
        <v>0</v>
      </c>
    </row>
    <row r="21" spans="1:9">
      <c r="A21" s="69"/>
      <c r="B21" s="69"/>
      <c r="C21" s="69" t="s">
        <v>29</v>
      </c>
      <c r="D21" s="69"/>
      <c r="E21" s="77" t="s">
        <v>30</v>
      </c>
      <c r="F21" s="148" t="s">
        <v>20</v>
      </c>
      <c r="G21" s="279">
        <v>0</v>
      </c>
      <c r="H21" s="301"/>
      <c r="I21" s="73">
        <f t="shared" si="0"/>
        <v>0</v>
      </c>
    </row>
    <row r="22" spans="1:9">
      <c r="A22" s="69"/>
      <c r="B22" s="69"/>
      <c r="C22" s="69" t="s">
        <v>31</v>
      </c>
      <c r="D22" s="69"/>
      <c r="E22" s="77" t="s">
        <v>32</v>
      </c>
      <c r="F22" s="148" t="s">
        <v>20</v>
      </c>
      <c r="G22" s="279">
        <v>0</v>
      </c>
      <c r="H22" s="301"/>
      <c r="I22" s="73">
        <f t="shared" si="0"/>
        <v>0</v>
      </c>
    </row>
    <row r="23" spans="1:9">
      <c r="A23" s="69"/>
      <c r="B23" s="69"/>
      <c r="C23" s="70" t="s">
        <v>33</v>
      </c>
      <c r="D23" s="69" t="s">
        <v>34</v>
      </c>
      <c r="E23" s="78" t="s">
        <v>35</v>
      </c>
      <c r="F23" s="148"/>
      <c r="G23" s="279"/>
      <c r="H23" s="301"/>
      <c r="I23" s="73"/>
    </row>
    <row r="24" spans="1:9">
      <c r="A24" s="69"/>
      <c r="B24" s="69"/>
      <c r="C24" s="69" t="s">
        <v>36</v>
      </c>
      <c r="D24" s="76"/>
      <c r="E24" s="74" t="s">
        <v>37</v>
      </c>
      <c r="F24" s="148" t="s">
        <v>39</v>
      </c>
      <c r="G24" s="279">
        <f>0.04/100*G11</f>
        <v>0.25240000000000001</v>
      </c>
      <c r="H24" s="301"/>
      <c r="I24" s="73">
        <f>H24*$G24</f>
        <v>0</v>
      </c>
    </row>
    <row r="25" spans="1:9">
      <c r="A25" s="69"/>
      <c r="B25" s="69"/>
      <c r="C25" s="69" t="s">
        <v>40</v>
      </c>
      <c r="D25" s="69"/>
      <c r="E25" s="77" t="s">
        <v>41</v>
      </c>
      <c r="F25" s="148" t="s">
        <v>39</v>
      </c>
      <c r="G25" s="279">
        <v>0</v>
      </c>
      <c r="H25" s="301"/>
      <c r="I25" s="73">
        <f>H25*$G25</f>
        <v>0</v>
      </c>
    </row>
    <row r="26" spans="1:9">
      <c r="A26" s="69"/>
      <c r="B26" s="69"/>
      <c r="C26" s="69" t="s">
        <v>43</v>
      </c>
      <c r="D26" s="69"/>
      <c r="E26" s="79" t="s">
        <v>38</v>
      </c>
      <c r="F26" s="148" t="s">
        <v>39</v>
      </c>
      <c r="G26" s="279">
        <f>0.08/100*G11</f>
        <v>0.50480000000000003</v>
      </c>
      <c r="H26" s="301"/>
      <c r="I26" s="73">
        <f>H26*$G26</f>
        <v>0</v>
      </c>
    </row>
    <row r="27" spans="1:9">
      <c r="A27" s="69"/>
      <c r="B27" s="69"/>
      <c r="C27" s="69" t="s">
        <v>44</v>
      </c>
      <c r="D27" s="69"/>
      <c r="E27" s="79" t="s">
        <v>42</v>
      </c>
      <c r="F27" s="148" t="s">
        <v>39</v>
      </c>
      <c r="G27" s="279">
        <v>0</v>
      </c>
      <c r="H27" s="301"/>
      <c r="I27" s="73">
        <f>H27*$G27</f>
        <v>0</v>
      </c>
    </row>
    <row r="28" spans="1:9" ht="36.75" customHeight="1">
      <c r="A28" s="69"/>
      <c r="B28" s="69"/>
      <c r="C28" s="70" t="s">
        <v>45</v>
      </c>
      <c r="D28" s="69" t="s">
        <v>46</v>
      </c>
      <c r="E28" s="77" t="s">
        <v>47</v>
      </c>
      <c r="F28" s="148" t="s">
        <v>39</v>
      </c>
      <c r="G28" s="279">
        <f>0.04/100*G11</f>
        <v>0.25240000000000001</v>
      </c>
      <c r="H28" s="301"/>
      <c r="I28" s="73">
        <f>H28*$G28</f>
        <v>0</v>
      </c>
    </row>
    <row r="29" spans="1:9" ht="31.5">
      <c r="A29" s="80" t="s">
        <v>48</v>
      </c>
      <c r="B29" s="81"/>
      <c r="C29" s="82"/>
      <c r="D29" s="82"/>
      <c r="E29" s="83"/>
      <c r="F29" s="84"/>
      <c r="G29" s="85"/>
      <c r="H29" s="302"/>
      <c r="I29" s="202">
        <f>SUM(I16:I28)</f>
        <v>0</v>
      </c>
    </row>
    <row r="30" spans="1:9" ht="15.75">
      <c r="A30" s="62"/>
      <c r="B30" s="63" t="s">
        <v>49</v>
      </c>
      <c r="C30" s="63"/>
      <c r="D30" s="63"/>
      <c r="E30" s="64" t="s">
        <v>50</v>
      </c>
      <c r="F30" s="65"/>
      <c r="G30" s="66"/>
      <c r="H30" s="303"/>
      <c r="I30" s="67"/>
    </row>
    <row r="31" spans="1:9" ht="32.25" customHeight="1">
      <c r="A31" s="86"/>
      <c r="B31" s="86"/>
      <c r="C31" s="70" t="s">
        <v>15</v>
      </c>
      <c r="D31" s="69" t="s">
        <v>51</v>
      </c>
      <c r="E31" s="87" t="s">
        <v>52</v>
      </c>
      <c r="F31" s="148" t="s">
        <v>53</v>
      </c>
      <c r="G31" s="142">
        <f>38.6/100*G11</f>
        <v>243.566</v>
      </c>
      <c r="H31" s="301"/>
      <c r="I31" s="73">
        <f>H31*$G31</f>
        <v>0</v>
      </c>
    </row>
    <row r="32" spans="1:9" ht="45.75" customHeight="1">
      <c r="A32" s="86"/>
      <c r="B32" s="86"/>
      <c r="C32" s="70" t="s">
        <v>33</v>
      </c>
      <c r="D32" s="69" t="s">
        <v>54</v>
      </c>
      <c r="E32" s="88" t="s">
        <v>55</v>
      </c>
      <c r="F32" s="148"/>
      <c r="G32" s="279"/>
      <c r="H32" s="301"/>
      <c r="I32" s="73"/>
    </row>
    <row r="33" spans="1:9" ht="33" customHeight="1">
      <c r="A33" s="86"/>
      <c r="B33" s="86"/>
      <c r="C33" s="89" t="s">
        <v>36</v>
      </c>
      <c r="D33" s="69"/>
      <c r="E33" s="88" t="s">
        <v>56</v>
      </c>
      <c r="F33" s="148" t="s">
        <v>53</v>
      </c>
      <c r="G33" s="142">
        <f>1/100*G11</f>
        <v>6.3100000000000005</v>
      </c>
      <c r="H33" s="301"/>
      <c r="I33" s="73">
        <f>H33*$G33</f>
        <v>0</v>
      </c>
    </row>
    <row r="34" spans="1:9" ht="31.5">
      <c r="A34" s="80" t="s">
        <v>514</v>
      </c>
      <c r="B34" s="81"/>
      <c r="C34" s="82"/>
      <c r="D34" s="82"/>
      <c r="E34" s="83"/>
      <c r="F34" s="84"/>
      <c r="G34" s="85"/>
      <c r="H34" s="302"/>
      <c r="I34" s="202">
        <f>SUM(I31:I33)</f>
        <v>0</v>
      </c>
    </row>
    <row r="35" spans="1:9" ht="15.75">
      <c r="A35" s="63"/>
      <c r="B35" s="63" t="s">
        <v>57</v>
      </c>
      <c r="C35" s="90"/>
      <c r="D35" s="63"/>
      <c r="E35" s="64" t="s">
        <v>58</v>
      </c>
      <c r="F35" s="68"/>
      <c r="G35" s="91"/>
      <c r="H35" s="304"/>
      <c r="I35" s="92"/>
    </row>
    <row r="36" spans="1:9">
      <c r="A36" s="70"/>
      <c r="B36" s="70"/>
      <c r="C36" s="69" t="s">
        <v>15</v>
      </c>
      <c r="D36" s="70"/>
      <c r="E36" s="93" t="s">
        <v>515</v>
      </c>
      <c r="F36" s="148"/>
      <c r="G36" s="279"/>
      <c r="H36" s="301"/>
      <c r="I36" s="73"/>
    </row>
    <row r="37" spans="1:9" ht="44.25" customHeight="1">
      <c r="A37" s="86"/>
      <c r="B37" s="86"/>
      <c r="C37" s="69" t="s">
        <v>18</v>
      </c>
      <c r="D37" s="69" t="s">
        <v>59</v>
      </c>
      <c r="E37" s="94" t="s">
        <v>60</v>
      </c>
      <c r="F37" s="148" t="s">
        <v>61</v>
      </c>
      <c r="G37" s="279">
        <v>0</v>
      </c>
      <c r="H37" s="301"/>
      <c r="I37" s="73">
        <f>H37*$G37</f>
        <v>0</v>
      </c>
    </row>
    <row r="38" spans="1:9" ht="48.75" customHeight="1">
      <c r="A38" s="86"/>
      <c r="B38" s="86"/>
      <c r="C38" s="69" t="s">
        <v>21</v>
      </c>
      <c r="D38" s="69" t="s">
        <v>62</v>
      </c>
      <c r="E38" s="94" t="s">
        <v>63</v>
      </c>
      <c r="F38" s="148" t="s">
        <v>61</v>
      </c>
      <c r="G38" s="279">
        <v>0</v>
      </c>
      <c r="H38" s="301"/>
      <c r="I38" s="73">
        <f>H38*$G38</f>
        <v>0</v>
      </c>
    </row>
    <row r="39" spans="1:9">
      <c r="A39" s="86"/>
      <c r="B39" s="86"/>
      <c r="C39" s="69" t="s">
        <v>33</v>
      </c>
      <c r="D39" s="69"/>
      <c r="E39" s="95" t="s">
        <v>516</v>
      </c>
      <c r="F39" s="148"/>
      <c r="G39" s="279"/>
      <c r="H39" s="301"/>
      <c r="I39" s="73"/>
    </row>
    <row r="40" spans="1:9" ht="79.5" customHeight="1">
      <c r="A40" s="86"/>
      <c r="B40" s="86"/>
      <c r="C40" s="69" t="s">
        <v>36</v>
      </c>
      <c r="D40" s="69" t="s">
        <v>65</v>
      </c>
      <c r="E40" s="96" t="s">
        <v>1067</v>
      </c>
      <c r="F40" s="148" t="s">
        <v>61</v>
      </c>
      <c r="G40" s="279">
        <f>49.71/100*G11</f>
        <v>313.67009999999999</v>
      </c>
      <c r="H40" s="301"/>
      <c r="I40" s="73">
        <f>H40*$G40</f>
        <v>0</v>
      </c>
    </row>
    <row r="41" spans="1:9" ht="75" customHeight="1">
      <c r="A41" s="86"/>
      <c r="B41" s="86"/>
      <c r="C41" s="69" t="s">
        <v>40</v>
      </c>
      <c r="D41" s="69" t="s">
        <v>67</v>
      </c>
      <c r="E41" s="94" t="s">
        <v>68</v>
      </c>
      <c r="F41" s="148" t="s">
        <v>53</v>
      </c>
      <c r="G41" s="279">
        <f>2.02/100*G11</f>
        <v>12.7462</v>
      </c>
      <c r="H41" s="301"/>
      <c r="I41" s="73">
        <f>H41*$G41</f>
        <v>0</v>
      </c>
    </row>
    <row r="42" spans="1:9">
      <c r="A42" s="86"/>
      <c r="B42" s="86"/>
      <c r="C42" s="70" t="s">
        <v>45</v>
      </c>
      <c r="D42" s="70"/>
      <c r="E42" s="94" t="s">
        <v>517</v>
      </c>
      <c r="F42" s="148"/>
      <c r="G42" s="279"/>
      <c r="H42" s="301"/>
      <c r="I42" s="73"/>
    </row>
    <row r="43" spans="1:9" ht="47.25" customHeight="1">
      <c r="A43" s="86"/>
      <c r="B43" s="86"/>
      <c r="C43" s="69" t="s">
        <v>75</v>
      </c>
      <c r="D43" s="69" t="s">
        <v>518</v>
      </c>
      <c r="E43" s="96" t="s">
        <v>1068</v>
      </c>
      <c r="F43" s="148" t="s">
        <v>61</v>
      </c>
      <c r="G43" s="279">
        <f>(G40+G41)*2</f>
        <v>652.83259999999996</v>
      </c>
      <c r="H43" s="465"/>
      <c r="I43" s="73">
        <f>H43*$G43</f>
        <v>0</v>
      </c>
    </row>
    <row r="44" spans="1:9" ht="31.5">
      <c r="A44" s="80" t="s">
        <v>69</v>
      </c>
      <c r="B44" s="80"/>
      <c r="C44" s="82"/>
      <c r="D44" s="82"/>
      <c r="E44" s="80"/>
      <c r="F44" s="97"/>
      <c r="G44" s="85"/>
      <c r="H44" s="302"/>
      <c r="I44" s="202">
        <f>SUM(I37:I43)</f>
        <v>0</v>
      </c>
    </row>
    <row r="45" spans="1:9" ht="15.75">
      <c r="A45" s="63"/>
      <c r="B45" s="63" t="s">
        <v>70</v>
      </c>
      <c r="C45" s="90"/>
      <c r="D45" s="63"/>
      <c r="E45" s="64" t="s">
        <v>71</v>
      </c>
      <c r="F45" s="68"/>
      <c r="G45" s="91"/>
      <c r="H45" s="304"/>
      <c r="I45" s="92"/>
    </row>
    <row r="46" spans="1:9" ht="102" customHeight="1">
      <c r="A46" s="69"/>
      <c r="B46" s="69"/>
      <c r="C46" s="70" t="s">
        <v>15</v>
      </c>
      <c r="D46" s="69" t="s">
        <v>72</v>
      </c>
      <c r="E46" s="98" t="s">
        <v>1069</v>
      </c>
      <c r="F46" s="148" t="s">
        <v>53</v>
      </c>
      <c r="G46" s="279">
        <v>0</v>
      </c>
      <c r="H46" s="301"/>
      <c r="I46" s="73">
        <f>H46*$G46</f>
        <v>0</v>
      </c>
    </row>
    <row r="47" spans="1:9" ht="106.5" customHeight="1">
      <c r="A47" s="69"/>
      <c r="B47" s="69"/>
      <c r="C47" s="70" t="s">
        <v>33</v>
      </c>
      <c r="D47" s="69" t="s">
        <v>73</v>
      </c>
      <c r="E47" s="77" t="s">
        <v>74</v>
      </c>
      <c r="F47" s="148" t="s">
        <v>53</v>
      </c>
      <c r="G47" s="142">
        <v>0</v>
      </c>
      <c r="H47" s="306"/>
      <c r="I47" s="73">
        <f>H47*$G47</f>
        <v>0</v>
      </c>
    </row>
    <row r="48" spans="1:9" ht="59.25" customHeight="1">
      <c r="A48" s="69"/>
      <c r="B48" s="69"/>
      <c r="C48" s="70" t="s">
        <v>45</v>
      </c>
      <c r="D48" s="69" t="s">
        <v>76</v>
      </c>
      <c r="E48" s="99" t="s">
        <v>77</v>
      </c>
      <c r="F48" s="148" t="s">
        <v>78</v>
      </c>
      <c r="G48" s="279">
        <v>0</v>
      </c>
      <c r="H48" s="465"/>
      <c r="I48" s="73">
        <f>H48*$G48</f>
        <v>0</v>
      </c>
    </row>
    <row r="49" spans="1:9" ht="106.5" customHeight="1">
      <c r="A49" s="69"/>
      <c r="B49" s="69"/>
      <c r="C49" s="70" t="s">
        <v>64</v>
      </c>
      <c r="D49" s="69" t="s">
        <v>80</v>
      </c>
      <c r="E49" s="78" t="s">
        <v>1070</v>
      </c>
      <c r="F49" s="148" t="s">
        <v>78</v>
      </c>
      <c r="G49" s="279">
        <f>61.42/100*G11</f>
        <v>387.56019999999995</v>
      </c>
      <c r="H49" s="465"/>
      <c r="I49" s="73">
        <f>H49*$G49</f>
        <v>0</v>
      </c>
    </row>
    <row r="50" spans="1:9" ht="102.75" customHeight="1">
      <c r="A50" s="69"/>
      <c r="B50" s="69"/>
      <c r="C50" s="70" t="s">
        <v>66</v>
      </c>
      <c r="D50" s="76" t="s">
        <v>80</v>
      </c>
      <c r="E50" s="78" t="s">
        <v>1157</v>
      </c>
      <c r="F50" s="148" t="s">
        <v>78</v>
      </c>
      <c r="G50" s="279">
        <v>0</v>
      </c>
      <c r="H50" s="465"/>
      <c r="I50" s="73">
        <f>H50*$G50</f>
        <v>0</v>
      </c>
    </row>
    <row r="51" spans="1:9" ht="31.5">
      <c r="A51" s="80" t="s">
        <v>519</v>
      </c>
      <c r="B51" s="80"/>
      <c r="C51" s="82"/>
      <c r="D51" s="82"/>
      <c r="E51" s="80"/>
      <c r="F51" s="97"/>
      <c r="G51" s="85"/>
      <c r="H51" s="302"/>
      <c r="I51" s="202">
        <f>SUM(I46:I50)</f>
        <v>0</v>
      </c>
    </row>
    <row r="52" spans="1:9" ht="15.75">
      <c r="A52" s="100"/>
      <c r="B52" s="100" t="s">
        <v>82</v>
      </c>
      <c r="C52" s="63"/>
      <c r="D52" s="63"/>
      <c r="E52" s="101" t="s">
        <v>83</v>
      </c>
      <c r="F52" s="102"/>
      <c r="G52" s="103"/>
      <c r="H52" s="307"/>
      <c r="I52" s="104"/>
    </row>
    <row r="53" spans="1:9" ht="61.5" customHeight="1">
      <c r="A53" s="69"/>
      <c r="B53" s="69"/>
      <c r="C53" s="70" t="s">
        <v>15</v>
      </c>
      <c r="D53" s="69" t="s">
        <v>84</v>
      </c>
      <c r="E53" s="79" t="s">
        <v>1158</v>
      </c>
      <c r="F53" s="148" t="s">
        <v>78</v>
      </c>
      <c r="G53" s="279">
        <v>0</v>
      </c>
      <c r="H53" s="465"/>
      <c r="I53" s="73">
        <f t="shared" ref="I53:I58" si="1">H53*$G53</f>
        <v>0</v>
      </c>
    </row>
    <row r="54" spans="1:9" ht="58.5" customHeight="1">
      <c r="A54" s="69"/>
      <c r="B54" s="69"/>
      <c r="C54" s="70" t="s">
        <v>33</v>
      </c>
      <c r="D54" s="76" t="s">
        <v>85</v>
      </c>
      <c r="E54" s="79" t="s">
        <v>1159</v>
      </c>
      <c r="F54" s="148" t="s">
        <v>78</v>
      </c>
      <c r="G54" s="142">
        <v>0</v>
      </c>
      <c r="H54" s="465"/>
      <c r="I54" s="73">
        <f t="shared" si="1"/>
        <v>0</v>
      </c>
    </row>
    <row r="55" spans="1:9" ht="66.75" customHeight="1">
      <c r="A55" s="69"/>
      <c r="B55" s="69"/>
      <c r="C55" s="70" t="s">
        <v>45</v>
      </c>
      <c r="D55" s="69" t="s">
        <v>86</v>
      </c>
      <c r="E55" s="99" t="s">
        <v>87</v>
      </c>
      <c r="F55" s="148" t="s">
        <v>88</v>
      </c>
      <c r="G55" s="279">
        <f>48.43/100*G11</f>
        <v>305.5933</v>
      </c>
      <c r="H55" s="465"/>
      <c r="I55" s="73">
        <f t="shared" si="1"/>
        <v>0</v>
      </c>
    </row>
    <row r="56" spans="1:9" ht="37.5" customHeight="1">
      <c r="A56" s="69"/>
      <c r="B56" s="69"/>
      <c r="C56" s="70" t="s">
        <v>64</v>
      </c>
      <c r="D56" s="76" t="s">
        <v>89</v>
      </c>
      <c r="E56" s="77" t="s">
        <v>90</v>
      </c>
      <c r="F56" s="148" t="s">
        <v>88</v>
      </c>
      <c r="G56" s="279">
        <v>0</v>
      </c>
      <c r="H56" s="465"/>
      <c r="I56" s="73">
        <f t="shared" si="1"/>
        <v>0</v>
      </c>
    </row>
    <row r="57" spans="1:9" ht="40.5" customHeight="1">
      <c r="A57" s="69"/>
      <c r="B57" s="69"/>
      <c r="C57" s="70" t="s">
        <v>66</v>
      </c>
      <c r="D57" s="76" t="s">
        <v>91</v>
      </c>
      <c r="E57" s="77" t="s">
        <v>92</v>
      </c>
      <c r="F57" s="148" t="s">
        <v>88</v>
      </c>
      <c r="G57" s="279">
        <v>0</v>
      </c>
      <c r="H57" s="465"/>
      <c r="I57" s="73">
        <f t="shared" si="1"/>
        <v>0</v>
      </c>
    </row>
    <row r="58" spans="1:9" ht="65.25" customHeight="1">
      <c r="A58" s="70"/>
      <c r="B58" s="70"/>
      <c r="C58" s="70" t="s">
        <v>99</v>
      </c>
      <c r="D58" s="76" t="s">
        <v>94</v>
      </c>
      <c r="E58" s="77" t="s">
        <v>95</v>
      </c>
      <c r="F58" s="148" t="s">
        <v>78</v>
      </c>
      <c r="G58" s="279">
        <v>0</v>
      </c>
      <c r="H58" s="465"/>
      <c r="I58" s="73">
        <f t="shared" si="1"/>
        <v>0</v>
      </c>
    </row>
    <row r="59" spans="1:9" ht="31.5">
      <c r="A59" s="80" t="s">
        <v>96</v>
      </c>
      <c r="B59" s="80"/>
      <c r="C59" s="82"/>
      <c r="D59" s="82"/>
      <c r="E59" s="105"/>
      <c r="F59" s="106"/>
      <c r="G59" s="107"/>
      <c r="H59" s="308"/>
      <c r="I59" s="108">
        <f>SUM(I53:I58)</f>
        <v>0</v>
      </c>
    </row>
    <row r="60" spans="1:9" ht="15.75">
      <c r="A60" s="100"/>
      <c r="B60" s="100" t="s">
        <v>97</v>
      </c>
      <c r="C60" s="63"/>
      <c r="D60" s="63"/>
      <c r="E60" s="101" t="s">
        <v>98</v>
      </c>
      <c r="F60" s="102"/>
      <c r="G60" s="103"/>
      <c r="H60" s="307"/>
      <c r="I60" s="104"/>
    </row>
    <row r="61" spans="1:9" ht="111" customHeight="1">
      <c r="A61" s="69"/>
      <c r="B61" s="69"/>
      <c r="C61" s="109" t="s">
        <v>15</v>
      </c>
      <c r="D61" s="148" t="s">
        <v>1160</v>
      </c>
      <c r="E61" s="78" t="s">
        <v>1089</v>
      </c>
      <c r="F61" s="148" t="s">
        <v>78</v>
      </c>
      <c r="G61" s="279">
        <v>0</v>
      </c>
      <c r="H61" s="465"/>
      <c r="I61" s="73">
        <f t="shared" ref="I61:I83" si="2">H61*$G61</f>
        <v>0</v>
      </c>
    </row>
    <row r="62" spans="1:9" ht="114.75" customHeight="1">
      <c r="A62" s="69"/>
      <c r="B62" s="69"/>
      <c r="C62" s="70" t="s">
        <v>33</v>
      </c>
      <c r="D62" s="69" t="s">
        <v>1161</v>
      </c>
      <c r="E62" s="78" t="s">
        <v>1090</v>
      </c>
      <c r="F62" s="148" t="s">
        <v>78</v>
      </c>
      <c r="G62" s="279">
        <v>0</v>
      </c>
      <c r="H62" s="465"/>
      <c r="I62" s="73">
        <f t="shared" si="2"/>
        <v>0</v>
      </c>
    </row>
    <row r="63" spans="1:9" ht="108.75" customHeight="1">
      <c r="A63" s="69"/>
      <c r="B63" s="69"/>
      <c r="C63" s="70" t="s">
        <v>45</v>
      </c>
      <c r="D63" s="69" t="s">
        <v>1162</v>
      </c>
      <c r="E63" s="78" t="s">
        <v>1091</v>
      </c>
      <c r="F63" s="148" t="s">
        <v>78</v>
      </c>
      <c r="G63" s="294">
        <v>0</v>
      </c>
      <c r="H63" s="465"/>
      <c r="I63" s="73">
        <f t="shared" si="2"/>
        <v>0</v>
      </c>
    </row>
    <row r="64" spans="1:9" ht="102" customHeight="1">
      <c r="A64" s="70"/>
      <c r="B64" s="70"/>
      <c r="C64" s="70" t="s">
        <v>64</v>
      </c>
      <c r="D64" s="69" t="s">
        <v>1163</v>
      </c>
      <c r="E64" s="78" t="s">
        <v>1092</v>
      </c>
      <c r="F64" s="148" t="s">
        <v>78</v>
      </c>
      <c r="G64" s="279">
        <v>0</v>
      </c>
      <c r="H64" s="465"/>
      <c r="I64" s="73">
        <f t="shared" si="2"/>
        <v>0</v>
      </c>
    </row>
    <row r="65" spans="1:9" ht="98.25" customHeight="1">
      <c r="A65" s="70"/>
      <c r="B65" s="70"/>
      <c r="C65" s="70" t="s">
        <v>520</v>
      </c>
      <c r="D65" s="110" t="s">
        <v>1164</v>
      </c>
      <c r="E65" s="111" t="s">
        <v>1142</v>
      </c>
      <c r="F65" s="148" t="s">
        <v>78</v>
      </c>
      <c r="G65" s="279">
        <v>540</v>
      </c>
      <c r="H65" s="465"/>
      <c r="I65" s="73">
        <f t="shared" si="2"/>
        <v>0</v>
      </c>
    </row>
    <row r="66" spans="1:9" ht="89.25">
      <c r="A66" s="70"/>
      <c r="B66" s="70"/>
      <c r="C66" s="70" t="s">
        <v>66</v>
      </c>
      <c r="D66" s="69" t="s">
        <v>1165</v>
      </c>
      <c r="E66" s="78" t="s">
        <v>1126</v>
      </c>
      <c r="F66" s="148" t="s">
        <v>78</v>
      </c>
      <c r="G66" s="279">
        <v>0</v>
      </c>
      <c r="H66" s="465"/>
      <c r="I66" s="73">
        <f t="shared" si="2"/>
        <v>0</v>
      </c>
    </row>
    <row r="67" spans="1:9" ht="103.5" customHeight="1">
      <c r="A67" s="69"/>
      <c r="B67" s="69"/>
      <c r="C67" s="70" t="s">
        <v>99</v>
      </c>
      <c r="D67" s="69" t="s">
        <v>1166</v>
      </c>
      <c r="E67" s="112" t="s">
        <v>1127</v>
      </c>
      <c r="F67" s="148" t="s">
        <v>78</v>
      </c>
      <c r="G67" s="279">
        <v>0</v>
      </c>
      <c r="H67" s="465"/>
      <c r="I67" s="73">
        <f t="shared" si="2"/>
        <v>0</v>
      </c>
    </row>
    <row r="68" spans="1:9" ht="90" customHeight="1">
      <c r="A68" s="69"/>
      <c r="B68" s="69"/>
      <c r="C68" s="70" t="s">
        <v>93</v>
      </c>
      <c r="D68" s="69" t="s">
        <v>100</v>
      </c>
      <c r="E68" s="78" t="s">
        <v>1140</v>
      </c>
      <c r="F68" s="148" t="s">
        <v>78</v>
      </c>
      <c r="G68" s="279">
        <v>0</v>
      </c>
      <c r="H68" s="465"/>
      <c r="I68" s="73">
        <f t="shared" si="2"/>
        <v>0</v>
      </c>
    </row>
    <row r="69" spans="1:9" ht="84.75" customHeight="1">
      <c r="A69" s="69"/>
      <c r="B69" s="69"/>
      <c r="C69" s="70" t="s">
        <v>101</v>
      </c>
      <c r="D69" s="69" t="s">
        <v>102</v>
      </c>
      <c r="E69" s="78" t="s">
        <v>1141</v>
      </c>
      <c r="F69" s="148" t="s">
        <v>103</v>
      </c>
      <c r="G69" s="279">
        <v>0</v>
      </c>
      <c r="H69" s="465"/>
      <c r="I69" s="73">
        <f t="shared" si="2"/>
        <v>0</v>
      </c>
    </row>
    <row r="70" spans="1:9" ht="105" customHeight="1">
      <c r="A70" s="69"/>
      <c r="B70" s="69"/>
      <c r="C70" s="109" t="s">
        <v>104</v>
      </c>
      <c r="D70" s="69" t="s">
        <v>1167</v>
      </c>
      <c r="E70" s="78" t="s">
        <v>1050</v>
      </c>
      <c r="F70" s="148" t="s">
        <v>103</v>
      </c>
      <c r="G70" s="279">
        <v>0</v>
      </c>
      <c r="H70" s="465"/>
      <c r="I70" s="73">
        <f t="shared" si="2"/>
        <v>0</v>
      </c>
    </row>
    <row r="71" spans="1:9" ht="99.75" customHeight="1">
      <c r="A71" s="69"/>
      <c r="B71" s="69"/>
      <c r="C71" s="70" t="s">
        <v>105</v>
      </c>
      <c r="D71" s="69" t="s">
        <v>1168</v>
      </c>
      <c r="E71" s="78" t="s">
        <v>1051</v>
      </c>
      <c r="F71" s="148" t="s">
        <v>103</v>
      </c>
      <c r="G71" s="279">
        <v>110</v>
      </c>
      <c r="H71" s="465"/>
      <c r="I71" s="73">
        <f t="shared" si="2"/>
        <v>0</v>
      </c>
    </row>
    <row r="72" spans="1:9" ht="91.5" customHeight="1">
      <c r="A72" s="69"/>
      <c r="B72" s="69"/>
      <c r="C72" s="70" t="s">
        <v>720</v>
      </c>
      <c r="D72" s="110" t="s">
        <v>1169</v>
      </c>
      <c r="E72" s="111" t="s">
        <v>1051</v>
      </c>
      <c r="F72" s="148" t="s">
        <v>103</v>
      </c>
      <c r="G72" s="279">
        <v>0</v>
      </c>
      <c r="H72" s="465"/>
      <c r="I72" s="73">
        <f t="shared" si="2"/>
        <v>0</v>
      </c>
    </row>
    <row r="73" spans="1:9" ht="96" customHeight="1">
      <c r="A73" s="69"/>
      <c r="B73" s="69"/>
      <c r="C73" s="70" t="s">
        <v>106</v>
      </c>
      <c r="D73" s="69" t="s">
        <v>1170</v>
      </c>
      <c r="E73" s="78" t="s">
        <v>1052</v>
      </c>
      <c r="F73" s="148" t="s">
        <v>103</v>
      </c>
      <c r="G73" s="279">
        <v>0</v>
      </c>
      <c r="H73" s="465"/>
      <c r="I73" s="73">
        <f t="shared" si="2"/>
        <v>0</v>
      </c>
    </row>
    <row r="74" spans="1:9" ht="89.25" customHeight="1">
      <c r="A74" s="69"/>
      <c r="B74" s="69"/>
      <c r="C74" s="70" t="s">
        <v>107</v>
      </c>
      <c r="D74" s="69" t="s">
        <v>1171</v>
      </c>
      <c r="E74" s="213" t="s">
        <v>1128</v>
      </c>
      <c r="F74" s="148" t="s">
        <v>78</v>
      </c>
      <c r="G74" s="279">
        <f>47.79/100*G11</f>
        <v>301.55489999999998</v>
      </c>
      <c r="H74" s="465"/>
      <c r="I74" s="73">
        <f t="shared" si="2"/>
        <v>0</v>
      </c>
    </row>
    <row r="75" spans="1:9" ht="87" customHeight="1">
      <c r="A75" s="69"/>
      <c r="B75" s="69"/>
      <c r="C75" s="70" t="s">
        <v>108</v>
      </c>
      <c r="D75" s="69" t="s">
        <v>1172</v>
      </c>
      <c r="E75" s="213" t="s">
        <v>1129</v>
      </c>
      <c r="F75" s="148" t="s">
        <v>78</v>
      </c>
      <c r="G75" s="279">
        <f>55.7/100*G11</f>
        <v>351.46700000000004</v>
      </c>
      <c r="H75" s="465"/>
      <c r="I75" s="73">
        <f t="shared" si="2"/>
        <v>0</v>
      </c>
    </row>
    <row r="76" spans="1:9" ht="88.5" customHeight="1">
      <c r="A76" s="69"/>
      <c r="B76" s="69"/>
      <c r="C76" s="70" t="s">
        <v>109</v>
      </c>
      <c r="D76" s="337" t="s">
        <v>1250</v>
      </c>
      <c r="E76" s="147" t="s">
        <v>1053</v>
      </c>
      <c r="F76" s="148" t="s">
        <v>78</v>
      </c>
      <c r="G76" s="279">
        <v>0</v>
      </c>
      <c r="H76" s="465"/>
      <c r="I76" s="73">
        <f t="shared" si="2"/>
        <v>0</v>
      </c>
    </row>
    <row r="77" spans="1:9" ht="87" customHeight="1">
      <c r="A77" s="69"/>
      <c r="B77" s="69"/>
      <c r="C77" s="70" t="s">
        <v>110</v>
      </c>
      <c r="D77" s="148" t="s">
        <v>112</v>
      </c>
      <c r="E77" s="78" t="s">
        <v>1054</v>
      </c>
      <c r="F77" s="148" t="s">
        <v>78</v>
      </c>
      <c r="G77" s="279">
        <v>0</v>
      </c>
      <c r="H77" s="465"/>
      <c r="I77" s="73">
        <f t="shared" si="2"/>
        <v>0</v>
      </c>
    </row>
    <row r="78" spans="1:9" ht="77.25" customHeight="1">
      <c r="A78" s="69"/>
      <c r="B78" s="69"/>
      <c r="C78" s="70" t="s">
        <v>111</v>
      </c>
      <c r="D78" s="69" t="s">
        <v>1173</v>
      </c>
      <c r="E78" s="113" t="s">
        <v>1149</v>
      </c>
      <c r="F78" s="148" t="s">
        <v>78</v>
      </c>
      <c r="G78" s="279">
        <v>0</v>
      </c>
      <c r="H78" s="465"/>
      <c r="I78" s="73">
        <f t="shared" si="2"/>
        <v>0</v>
      </c>
    </row>
    <row r="79" spans="1:9" ht="87" customHeight="1">
      <c r="A79" s="69"/>
      <c r="B79" s="69"/>
      <c r="C79" s="70" t="s">
        <v>113</v>
      </c>
      <c r="D79" s="69" t="s">
        <v>1104</v>
      </c>
      <c r="E79" s="213" t="s">
        <v>1103</v>
      </c>
      <c r="F79" s="148" t="s">
        <v>78</v>
      </c>
      <c r="G79" s="279">
        <f>7.019/100*G11</f>
        <v>44.28989</v>
      </c>
      <c r="H79" s="465"/>
      <c r="I79" s="73">
        <f t="shared" si="2"/>
        <v>0</v>
      </c>
    </row>
    <row r="80" spans="1:9" ht="52.5" customHeight="1">
      <c r="A80" s="86"/>
      <c r="B80" s="86"/>
      <c r="C80" s="70" t="s">
        <v>114</v>
      </c>
      <c r="D80" s="69" t="s">
        <v>116</v>
      </c>
      <c r="E80" s="78" t="s">
        <v>521</v>
      </c>
      <c r="F80" s="148" t="s">
        <v>117</v>
      </c>
      <c r="G80" s="142">
        <f>1.64/100*G11</f>
        <v>10.348399999999998</v>
      </c>
      <c r="H80" s="465"/>
      <c r="I80" s="73">
        <f t="shared" si="2"/>
        <v>0</v>
      </c>
    </row>
    <row r="81" spans="1:9" ht="52.5" customHeight="1">
      <c r="A81" s="86"/>
      <c r="B81" s="86"/>
      <c r="C81" s="70" t="s">
        <v>115</v>
      </c>
      <c r="D81" s="69" t="s">
        <v>1107</v>
      </c>
      <c r="E81" s="96" t="s">
        <v>1106</v>
      </c>
      <c r="F81" s="148" t="s">
        <v>117</v>
      </c>
      <c r="G81" s="279">
        <v>0</v>
      </c>
      <c r="H81" s="465"/>
      <c r="I81" s="73">
        <f t="shared" si="2"/>
        <v>0</v>
      </c>
    </row>
    <row r="82" spans="1:9" ht="46.5" customHeight="1">
      <c r="A82" s="86"/>
      <c r="B82" s="86"/>
      <c r="C82" s="70" t="s">
        <v>118</v>
      </c>
      <c r="D82" s="69" t="s">
        <v>781</v>
      </c>
      <c r="E82" s="114" t="s">
        <v>120</v>
      </c>
      <c r="F82" s="148" t="s">
        <v>121</v>
      </c>
      <c r="G82" s="279">
        <v>0</v>
      </c>
      <c r="H82" s="465"/>
      <c r="I82" s="73">
        <f t="shared" si="2"/>
        <v>0</v>
      </c>
    </row>
    <row r="83" spans="1:9" ht="112.5" customHeight="1">
      <c r="A83" s="69"/>
      <c r="B83" s="69"/>
      <c r="C83" s="70" t="s">
        <v>119</v>
      </c>
      <c r="D83" s="338" t="s">
        <v>1251</v>
      </c>
      <c r="E83" s="111" t="s">
        <v>1174</v>
      </c>
      <c r="F83" s="148" t="s">
        <v>78</v>
      </c>
      <c r="G83" s="279">
        <f>14.05/100*G11</f>
        <v>88.655500000000004</v>
      </c>
      <c r="H83" s="465"/>
      <c r="I83" s="73">
        <f t="shared" si="2"/>
        <v>0</v>
      </c>
    </row>
    <row r="84" spans="1:9" ht="31.5">
      <c r="A84" s="80" t="s">
        <v>522</v>
      </c>
      <c r="B84" s="80"/>
      <c r="C84" s="82"/>
      <c r="D84" s="82"/>
      <c r="E84" s="105"/>
      <c r="F84" s="80"/>
      <c r="G84" s="105"/>
      <c r="H84" s="309"/>
      <c r="I84" s="115">
        <f>SUM(I61:I83)</f>
        <v>0</v>
      </c>
    </row>
    <row r="85" spans="1:9" ht="15.75">
      <c r="A85" s="57" t="s">
        <v>123</v>
      </c>
      <c r="B85" s="57"/>
      <c r="C85" s="57"/>
      <c r="D85" s="57"/>
      <c r="E85" s="116" t="s">
        <v>124</v>
      </c>
      <c r="F85" s="57"/>
      <c r="G85" s="57"/>
      <c r="H85" s="310"/>
      <c r="I85" s="117"/>
    </row>
    <row r="86" spans="1:9" ht="15.75">
      <c r="A86" s="100"/>
      <c r="B86" s="100" t="s">
        <v>125</v>
      </c>
      <c r="C86" s="63"/>
      <c r="D86" s="63"/>
      <c r="E86" s="101" t="s">
        <v>126</v>
      </c>
      <c r="F86" s="100"/>
      <c r="G86" s="101"/>
      <c r="H86" s="311"/>
      <c r="I86" s="118"/>
    </row>
    <row r="87" spans="1:9" ht="99.75" customHeight="1">
      <c r="A87" s="69"/>
      <c r="B87" s="69"/>
      <c r="C87" s="70" t="s">
        <v>15</v>
      </c>
      <c r="D87" s="69" t="s">
        <v>127</v>
      </c>
      <c r="E87" s="86" t="s">
        <v>128</v>
      </c>
      <c r="F87" s="148" t="s">
        <v>78</v>
      </c>
      <c r="G87" s="279">
        <v>0</v>
      </c>
      <c r="H87" s="301"/>
      <c r="I87" s="73">
        <f>H87*$G87</f>
        <v>0</v>
      </c>
    </row>
    <row r="88" spans="1:9" ht="82.5" customHeight="1">
      <c r="A88" s="69"/>
      <c r="B88" s="69"/>
      <c r="C88" s="70" t="s">
        <v>33</v>
      </c>
      <c r="D88" s="69" t="s">
        <v>129</v>
      </c>
      <c r="E88" s="119" t="s">
        <v>1175</v>
      </c>
      <c r="F88" s="148" t="s">
        <v>130</v>
      </c>
      <c r="G88" s="279">
        <v>0</v>
      </c>
      <c r="H88" s="301"/>
      <c r="I88" s="73">
        <f>H88*$G88</f>
        <v>0</v>
      </c>
    </row>
    <row r="89" spans="1:9" ht="66.75" customHeight="1">
      <c r="A89" s="69"/>
      <c r="B89" s="69"/>
      <c r="C89" s="70" t="s">
        <v>45</v>
      </c>
      <c r="D89" s="76" t="s">
        <v>1176</v>
      </c>
      <c r="E89" s="120" t="s">
        <v>1177</v>
      </c>
      <c r="F89" s="148" t="s">
        <v>130</v>
      </c>
      <c r="G89" s="279">
        <v>0</v>
      </c>
      <c r="H89" s="465"/>
      <c r="I89" s="73">
        <f>H89*$G89</f>
        <v>0</v>
      </c>
    </row>
    <row r="90" spans="1:9" ht="31.5">
      <c r="A90" s="80" t="s">
        <v>523</v>
      </c>
      <c r="B90" s="80"/>
      <c r="C90" s="82"/>
      <c r="D90" s="82"/>
      <c r="E90" s="105"/>
      <c r="F90" s="106"/>
      <c r="G90" s="107"/>
      <c r="H90" s="308"/>
      <c r="I90" s="108">
        <f>SUM(I87:I89)</f>
        <v>0</v>
      </c>
    </row>
    <row r="91" spans="1:9" ht="15.75">
      <c r="A91" s="63"/>
      <c r="B91" s="63" t="s">
        <v>131</v>
      </c>
      <c r="C91" s="63"/>
      <c r="D91" s="63"/>
      <c r="E91" s="121" t="s">
        <v>132</v>
      </c>
      <c r="F91" s="122"/>
      <c r="G91" s="123"/>
      <c r="H91" s="312"/>
      <c r="I91" s="124"/>
    </row>
    <row r="92" spans="1:9" ht="82.5" customHeight="1">
      <c r="A92" s="69"/>
      <c r="B92" s="69"/>
      <c r="C92" s="70" t="s">
        <v>15</v>
      </c>
      <c r="D92" s="69" t="s">
        <v>133</v>
      </c>
      <c r="E92" s="79" t="s">
        <v>1178</v>
      </c>
      <c r="F92" s="148" t="s">
        <v>78</v>
      </c>
      <c r="G92" s="279">
        <v>0</v>
      </c>
      <c r="H92" s="465"/>
      <c r="I92" s="73">
        <f>H92*$G92</f>
        <v>0</v>
      </c>
    </row>
    <row r="93" spans="1:9" ht="48.75" customHeight="1">
      <c r="A93" s="69"/>
      <c r="B93" s="69"/>
      <c r="C93" s="125" t="s">
        <v>33</v>
      </c>
      <c r="D93" s="148" t="s">
        <v>134</v>
      </c>
      <c r="E93" s="111" t="s">
        <v>524</v>
      </c>
      <c r="F93" s="148" t="s">
        <v>135</v>
      </c>
      <c r="G93" s="279">
        <v>0</v>
      </c>
      <c r="H93" s="301"/>
      <c r="I93" s="73">
        <f>H93*$G93</f>
        <v>0</v>
      </c>
    </row>
    <row r="94" spans="1:9" ht="48.75" customHeight="1">
      <c r="A94" s="69"/>
      <c r="B94" s="69"/>
      <c r="C94" s="339" t="s">
        <v>45</v>
      </c>
      <c r="D94" s="340" t="s">
        <v>1252</v>
      </c>
      <c r="E94" s="341" t="s">
        <v>1253</v>
      </c>
      <c r="F94" s="340" t="s">
        <v>78</v>
      </c>
      <c r="G94" s="299">
        <v>0</v>
      </c>
      <c r="H94" s="301"/>
      <c r="I94" s="73"/>
    </row>
    <row r="95" spans="1:9" ht="48.75" customHeight="1">
      <c r="A95" s="69"/>
      <c r="B95" s="69"/>
      <c r="C95" s="339" t="s">
        <v>64</v>
      </c>
      <c r="D95" s="340" t="s">
        <v>1254</v>
      </c>
      <c r="E95" s="341" t="s">
        <v>1255</v>
      </c>
      <c r="F95" s="340" t="s">
        <v>78</v>
      </c>
      <c r="G95" s="299">
        <v>0</v>
      </c>
      <c r="H95" s="301"/>
      <c r="I95" s="73"/>
    </row>
    <row r="96" spans="1:9" ht="31.5">
      <c r="A96" s="80" t="s">
        <v>525</v>
      </c>
      <c r="B96" s="80"/>
      <c r="C96" s="82"/>
      <c r="D96" s="82"/>
      <c r="E96" s="105"/>
      <c r="F96" s="106"/>
      <c r="G96" s="107"/>
      <c r="H96" s="308"/>
      <c r="I96" s="108">
        <f>SUM(I92:I93)</f>
        <v>0</v>
      </c>
    </row>
    <row r="97" spans="1:9" ht="15.75">
      <c r="A97" s="63"/>
      <c r="B97" s="126" t="s">
        <v>136</v>
      </c>
      <c r="C97" s="63"/>
      <c r="D97" s="63"/>
      <c r="E97" s="121" t="s">
        <v>137</v>
      </c>
      <c r="F97" s="122"/>
      <c r="G97" s="123"/>
      <c r="H97" s="312"/>
      <c r="I97" s="124"/>
    </row>
    <row r="98" spans="1:9" ht="75.75" customHeight="1">
      <c r="A98" s="69"/>
      <c r="B98" s="69"/>
      <c r="C98" s="70" t="s">
        <v>15</v>
      </c>
      <c r="D98" s="76" t="s">
        <v>1179</v>
      </c>
      <c r="E98" s="98" t="s">
        <v>1055</v>
      </c>
      <c r="F98" s="148" t="s">
        <v>78</v>
      </c>
      <c r="G98" s="291">
        <v>0</v>
      </c>
      <c r="H98" s="301"/>
      <c r="I98" s="73">
        <f>H98*$G98</f>
        <v>0</v>
      </c>
    </row>
    <row r="99" spans="1:9" ht="64.5" customHeight="1">
      <c r="A99" s="69"/>
      <c r="B99" s="69"/>
      <c r="C99" s="70" t="s">
        <v>528</v>
      </c>
      <c r="D99" s="76"/>
      <c r="E99" s="111" t="s">
        <v>1180</v>
      </c>
      <c r="F99" s="148"/>
      <c r="G99" s="279"/>
      <c r="H99" s="301"/>
      <c r="I99" s="73"/>
    </row>
    <row r="100" spans="1:9" ht="39" customHeight="1">
      <c r="A100" s="69"/>
      <c r="B100" s="69"/>
      <c r="C100" s="70" t="s">
        <v>18</v>
      </c>
      <c r="D100" s="109"/>
      <c r="E100" s="111" t="s">
        <v>529</v>
      </c>
      <c r="F100" s="148" t="s">
        <v>78</v>
      </c>
      <c r="G100" s="291">
        <v>0</v>
      </c>
      <c r="H100" s="301"/>
      <c r="I100" s="73">
        <f>H100*$G100</f>
        <v>0</v>
      </c>
    </row>
    <row r="101" spans="1:9" ht="36" customHeight="1">
      <c r="A101" s="69"/>
      <c r="B101" s="69"/>
      <c r="C101" s="70" t="s">
        <v>21</v>
      </c>
      <c r="D101" s="109"/>
      <c r="E101" s="111" t="s">
        <v>530</v>
      </c>
      <c r="F101" s="148" t="s">
        <v>78</v>
      </c>
      <c r="G101" s="279">
        <v>0</v>
      </c>
      <c r="H101" s="301"/>
      <c r="I101" s="73">
        <f>H101*$G101</f>
        <v>0</v>
      </c>
    </row>
    <row r="102" spans="1:9" ht="75" customHeight="1">
      <c r="A102" s="69"/>
      <c r="B102" s="69"/>
      <c r="C102" s="70" t="s">
        <v>33</v>
      </c>
      <c r="D102" s="76" t="s">
        <v>527</v>
      </c>
      <c r="E102" s="111" t="s">
        <v>1056</v>
      </c>
      <c r="F102" s="148" t="s">
        <v>78</v>
      </c>
      <c r="G102" s="279">
        <v>0</v>
      </c>
      <c r="H102" s="301"/>
      <c r="I102" s="73">
        <f>H102*$G102</f>
        <v>0</v>
      </c>
    </row>
    <row r="103" spans="1:9" ht="48.75" customHeight="1">
      <c r="A103" s="69"/>
      <c r="B103" s="69"/>
      <c r="C103" s="70" t="s">
        <v>45</v>
      </c>
      <c r="D103" s="76" t="s">
        <v>138</v>
      </c>
      <c r="E103" s="111" t="s">
        <v>532</v>
      </c>
      <c r="F103" s="148" t="s">
        <v>78</v>
      </c>
      <c r="G103" s="279">
        <v>0</v>
      </c>
      <c r="H103" s="301"/>
      <c r="I103" s="73">
        <f>H103*$G103</f>
        <v>0</v>
      </c>
    </row>
    <row r="104" spans="1:9" ht="69" customHeight="1">
      <c r="A104" s="69"/>
      <c r="B104" s="69"/>
      <c r="C104" s="70" t="s">
        <v>531</v>
      </c>
      <c r="D104" s="76"/>
      <c r="E104" s="111" t="s">
        <v>526</v>
      </c>
      <c r="F104" s="148"/>
      <c r="G104" s="279"/>
      <c r="H104" s="301"/>
      <c r="I104" s="73"/>
    </row>
    <row r="105" spans="1:9" ht="37.5" customHeight="1">
      <c r="A105" s="69"/>
      <c r="B105" s="69"/>
      <c r="C105" s="70" t="s">
        <v>64</v>
      </c>
      <c r="D105" s="76" t="s">
        <v>139</v>
      </c>
      <c r="E105" s="111" t="s">
        <v>140</v>
      </c>
      <c r="F105" s="148" t="s">
        <v>141</v>
      </c>
      <c r="G105" s="279">
        <v>0</v>
      </c>
      <c r="H105" s="301"/>
      <c r="I105" s="73">
        <f t="shared" ref="I105:I127" si="3">H105*$G105</f>
        <v>0</v>
      </c>
    </row>
    <row r="106" spans="1:9" ht="33.75" customHeight="1">
      <c r="A106" s="69"/>
      <c r="B106" s="69"/>
      <c r="C106" s="70" t="s">
        <v>177</v>
      </c>
      <c r="D106" s="76" t="s">
        <v>139</v>
      </c>
      <c r="E106" s="111" t="s">
        <v>143</v>
      </c>
      <c r="F106" s="148" t="s">
        <v>20</v>
      </c>
      <c r="G106" s="291">
        <v>0</v>
      </c>
      <c r="H106" s="301"/>
      <c r="I106" s="73">
        <f t="shared" si="3"/>
        <v>0</v>
      </c>
    </row>
    <row r="107" spans="1:9" ht="33.75" customHeight="1">
      <c r="A107" s="69"/>
      <c r="B107" s="69"/>
      <c r="C107" s="70" t="s">
        <v>341</v>
      </c>
      <c r="D107" s="76" t="s">
        <v>139</v>
      </c>
      <c r="E107" s="127" t="s">
        <v>533</v>
      </c>
      <c r="F107" s="148" t="s">
        <v>141</v>
      </c>
      <c r="G107" s="279">
        <v>0</v>
      </c>
      <c r="H107" s="301"/>
      <c r="I107" s="73">
        <f t="shared" si="3"/>
        <v>0</v>
      </c>
    </row>
    <row r="108" spans="1:9" ht="66" customHeight="1">
      <c r="A108" s="69"/>
      <c r="B108" s="69"/>
      <c r="C108" s="70" t="s">
        <v>66</v>
      </c>
      <c r="D108" s="76" t="s">
        <v>145</v>
      </c>
      <c r="E108" s="98" t="s">
        <v>1117</v>
      </c>
      <c r="F108" s="148" t="s">
        <v>78</v>
      </c>
      <c r="G108" s="279">
        <v>0</v>
      </c>
      <c r="H108" s="301"/>
      <c r="I108" s="73">
        <f t="shared" si="3"/>
        <v>0</v>
      </c>
    </row>
    <row r="109" spans="1:9" ht="59.25" customHeight="1">
      <c r="A109" s="69"/>
      <c r="B109" s="69"/>
      <c r="C109" s="70" t="s">
        <v>99</v>
      </c>
      <c r="D109" s="76" t="s">
        <v>146</v>
      </c>
      <c r="E109" s="98" t="s">
        <v>1057</v>
      </c>
      <c r="F109" s="148" t="s">
        <v>78</v>
      </c>
      <c r="G109" s="279">
        <v>0</v>
      </c>
      <c r="H109" s="301"/>
      <c r="I109" s="73">
        <f t="shared" si="3"/>
        <v>0</v>
      </c>
    </row>
    <row r="110" spans="1:9" ht="55.5" customHeight="1">
      <c r="A110" s="69"/>
      <c r="B110" s="69"/>
      <c r="C110" s="70" t="s">
        <v>93</v>
      </c>
      <c r="D110" s="76" t="s">
        <v>147</v>
      </c>
      <c r="E110" s="98" t="s">
        <v>1058</v>
      </c>
      <c r="F110" s="148" t="s">
        <v>78</v>
      </c>
      <c r="G110" s="279">
        <v>0</v>
      </c>
      <c r="H110" s="301"/>
      <c r="I110" s="73">
        <f t="shared" si="3"/>
        <v>0</v>
      </c>
    </row>
    <row r="111" spans="1:9" ht="50.25" customHeight="1">
      <c r="A111" s="69"/>
      <c r="B111" s="69"/>
      <c r="C111" s="70" t="s">
        <v>101</v>
      </c>
      <c r="D111" s="76" t="s">
        <v>148</v>
      </c>
      <c r="E111" s="98" t="s">
        <v>535</v>
      </c>
      <c r="F111" s="148" t="s">
        <v>149</v>
      </c>
      <c r="G111" s="279">
        <v>0</v>
      </c>
      <c r="H111" s="301"/>
      <c r="I111" s="73">
        <f t="shared" si="3"/>
        <v>0</v>
      </c>
    </row>
    <row r="112" spans="1:9" ht="48" customHeight="1">
      <c r="A112" s="69"/>
      <c r="B112" s="69"/>
      <c r="C112" s="70" t="s">
        <v>534</v>
      </c>
      <c r="D112" s="76" t="s">
        <v>150</v>
      </c>
      <c r="E112" s="111" t="s">
        <v>1059</v>
      </c>
      <c r="F112" s="148" t="s">
        <v>149</v>
      </c>
      <c r="G112" s="279">
        <v>0</v>
      </c>
      <c r="H112" s="301"/>
      <c r="I112" s="73">
        <f t="shared" si="3"/>
        <v>0</v>
      </c>
    </row>
    <row r="113" spans="1:9" ht="63" customHeight="1">
      <c r="A113" s="69"/>
      <c r="B113" s="69"/>
      <c r="C113" s="70" t="s">
        <v>104</v>
      </c>
      <c r="D113" s="76" t="s">
        <v>1181</v>
      </c>
      <c r="E113" s="77" t="s">
        <v>151</v>
      </c>
      <c r="F113" s="148" t="s">
        <v>78</v>
      </c>
      <c r="G113" s="279">
        <v>0</v>
      </c>
      <c r="H113" s="301"/>
      <c r="I113" s="73">
        <f t="shared" si="3"/>
        <v>0</v>
      </c>
    </row>
    <row r="114" spans="1:9" ht="58.5" customHeight="1">
      <c r="A114" s="69"/>
      <c r="B114" s="69"/>
      <c r="C114" s="70" t="s">
        <v>105</v>
      </c>
      <c r="D114" s="76" t="s">
        <v>1143</v>
      </c>
      <c r="E114" s="98" t="s">
        <v>152</v>
      </c>
      <c r="F114" s="148" t="s">
        <v>78</v>
      </c>
      <c r="G114" s="291">
        <v>0</v>
      </c>
      <c r="H114" s="301"/>
      <c r="I114" s="73">
        <f t="shared" si="3"/>
        <v>0</v>
      </c>
    </row>
    <row r="115" spans="1:9" ht="55.5" customHeight="1">
      <c r="A115" s="69"/>
      <c r="B115" s="69"/>
      <c r="C115" s="70" t="s">
        <v>106</v>
      </c>
      <c r="D115" s="76" t="s">
        <v>153</v>
      </c>
      <c r="E115" s="98" t="s">
        <v>154</v>
      </c>
      <c r="F115" s="148" t="s">
        <v>78</v>
      </c>
      <c r="G115" s="279">
        <v>0</v>
      </c>
      <c r="H115" s="301"/>
      <c r="I115" s="73">
        <f t="shared" si="3"/>
        <v>0</v>
      </c>
    </row>
    <row r="116" spans="1:9" ht="33.75" customHeight="1">
      <c r="A116" s="69"/>
      <c r="B116" s="69"/>
      <c r="C116" s="70" t="s">
        <v>107</v>
      </c>
      <c r="D116" s="76" t="s">
        <v>1118</v>
      </c>
      <c r="E116" s="98" t="s">
        <v>1087</v>
      </c>
      <c r="F116" s="148" t="s">
        <v>155</v>
      </c>
      <c r="G116" s="279">
        <f>12.26/100*G11</f>
        <v>77.360600000000005</v>
      </c>
      <c r="H116" s="301"/>
      <c r="I116" s="73">
        <f t="shared" si="3"/>
        <v>0</v>
      </c>
    </row>
    <row r="117" spans="1:9" ht="33.75" customHeight="1">
      <c r="A117" s="69"/>
      <c r="B117" s="69"/>
      <c r="C117" s="70" t="s">
        <v>108</v>
      </c>
      <c r="D117" s="76" t="s">
        <v>1120</v>
      </c>
      <c r="E117" s="128" t="s">
        <v>1119</v>
      </c>
      <c r="F117" s="148" t="s">
        <v>155</v>
      </c>
      <c r="G117" s="279">
        <f>8.01/100*G11</f>
        <v>50.543100000000003</v>
      </c>
      <c r="H117" s="301"/>
      <c r="I117" s="73">
        <f t="shared" si="3"/>
        <v>0</v>
      </c>
    </row>
    <row r="118" spans="1:9" ht="16.5" customHeight="1">
      <c r="A118" s="69"/>
      <c r="B118" s="69"/>
      <c r="C118" s="70" t="s">
        <v>109</v>
      </c>
      <c r="D118" s="76" t="s">
        <v>156</v>
      </c>
      <c r="E118" s="98" t="s">
        <v>1088</v>
      </c>
      <c r="F118" s="148" t="s">
        <v>155</v>
      </c>
      <c r="G118" s="279">
        <f>4/100*G11</f>
        <v>25.240000000000002</v>
      </c>
      <c r="H118" s="301"/>
      <c r="I118" s="73">
        <f t="shared" si="3"/>
        <v>0</v>
      </c>
    </row>
    <row r="119" spans="1:9" ht="72" customHeight="1">
      <c r="A119" s="69"/>
      <c r="B119" s="69"/>
      <c r="C119" s="70" t="s">
        <v>1144</v>
      </c>
      <c r="D119" s="76" t="s">
        <v>1182</v>
      </c>
      <c r="E119" s="111" t="s">
        <v>536</v>
      </c>
      <c r="F119" s="148" t="s">
        <v>78</v>
      </c>
      <c r="G119" s="279">
        <v>0</v>
      </c>
      <c r="H119" s="301"/>
      <c r="I119" s="73">
        <f t="shared" si="3"/>
        <v>0</v>
      </c>
    </row>
    <row r="120" spans="1:9" ht="65.25" customHeight="1">
      <c r="A120" s="69"/>
      <c r="B120" s="69"/>
      <c r="C120" s="70" t="s">
        <v>1145</v>
      </c>
      <c r="D120" s="76" t="s">
        <v>1183</v>
      </c>
      <c r="E120" s="98" t="s">
        <v>1155</v>
      </c>
      <c r="F120" s="148" t="s">
        <v>78</v>
      </c>
      <c r="G120" s="279">
        <v>0</v>
      </c>
      <c r="H120" s="301"/>
      <c r="I120" s="73">
        <f t="shared" si="3"/>
        <v>0</v>
      </c>
    </row>
    <row r="121" spans="1:9" ht="63.75" customHeight="1">
      <c r="A121" s="69"/>
      <c r="B121" s="69"/>
      <c r="C121" s="70" t="s">
        <v>1146</v>
      </c>
      <c r="D121" s="76" t="s">
        <v>1085</v>
      </c>
      <c r="E121" s="111" t="s">
        <v>1156</v>
      </c>
      <c r="F121" s="148" t="s">
        <v>78</v>
      </c>
      <c r="G121" s="279">
        <v>0</v>
      </c>
      <c r="H121" s="301"/>
      <c r="I121" s="73">
        <f t="shared" si="3"/>
        <v>0</v>
      </c>
    </row>
    <row r="122" spans="1:9" ht="68.25" customHeight="1">
      <c r="A122" s="69"/>
      <c r="B122" s="69"/>
      <c r="C122" s="125" t="s">
        <v>1147</v>
      </c>
      <c r="D122" s="76" t="s">
        <v>1184</v>
      </c>
      <c r="E122" s="128" t="s">
        <v>1060</v>
      </c>
      <c r="F122" s="110" t="s">
        <v>78</v>
      </c>
      <c r="G122" s="279">
        <v>0</v>
      </c>
      <c r="H122" s="301"/>
      <c r="I122" s="73">
        <f t="shared" si="3"/>
        <v>0</v>
      </c>
    </row>
    <row r="123" spans="1:9" ht="79.5" customHeight="1">
      <c r="A123" s="69"/>
      <c r="B123" s="69"/>
      <c r="C123" s="70" t="s">
        <v>537</v>
      </c>
      <c r="D123" s="76" t="s">
        <v>1185</v>
      </c>
      <c r="E123" s="98" t="s">
        <v>1061</v>
      </c>
      <c r="F123" s="148" t="s">
        <v>78</v>
      </c>
      <c r="G123" s="279">
        <v>0</v>
      </c>
      <c r="H123" s="301"/>
      <c r="I123" s="73">
        <f t="shared" si="3"/>
        <v>0</v>
      </c>
    </row>
    <row r="124" spans="1:9" ht="73.5" customHeight="1">
      <c r="A124" s="69"/>
      <c r="B124" s="69"/>
      <c r="C124" s="70" t="s">
        <v>538</v>
      </c>
      <c r="D124" s="76" t="s">
        <v>1186</v>
      </c>
      <c r="E124" s="98" t="s">
        <v>157</v>
      </c>
      <c r="F124" s="148" t="s">
        <v>78</v>
      </c>
      <c r="G124" s="279">
        <v>0</v>
      </c>
      <c r="H124" s="301"/>
      <c r="I124" s="73">
        <f t="shared" si="3"/>
        <v>0</v>
      </c>
    </row>
    <row r="125" spans="1:9" ht="54" customHeight="1">
      <c r="A125" s="69"/>
      <c r="B125" s="69"/>
      <c r="C125" s="70" t="s">
        <v>539</v>
      </c>
      <c r="D125" s="76" t="s">
        <v>1187</v>
      </c>
      <c r="E125" s="98" t="s">
        <v>158</v>
      </c>
      <c r="F125" s="148" t="s">
        <v>78</v>
      </c>
      <c r="G125" s="279">
        <v>0</v>
      </c>
      <c r="H125" s="301"/>
      <c r="I125" s="73">
        <f t="shared" si="3"/>
        <v>0</v>
      </c>
    </row>
    <row r="126" spans="1:9" ht="15.75" customHeight="1">
      <c r="A126" s="69"/>
      <c r="B126" s="69"/>
      <c r="C126" s="70" t="s">
        <v>113</v>
      </c>
      <c r="D126" s="76" t="s">
        <v>1045</v>
      </c>
      <c r="E126" s="128" t="s">
        <v>159</v>
      </c>
      <c r="F126" s="148" t="s">
        <v>190</v>
      </c>
      <c r="G126" s="291">
        <v>0</v>
      </c>
      <c r="H126" s="301"/>
      <c r="I126" s="73">
        <f t="shared" si="3"/>
        <v>0</v>
      </c>
    </row>
    <row r="127" spans="1:9" ht="84.75" customHeight="1">
      <c r="A127" s="69"/>
      <c r="B127" s="69"/>
      <c r="C127" s="70" t="s">
        <v>114</v>
      </c>
      <c r="D127" s="76" t="s">
        <v>1188</v>
      </c>
      <c r="E127" s="111" t="s">
        <v>540</v>
      </c>
      <c r="F127" s="148" t="s">
        <v>78</v>
      </c>
      <c r="G127" s="129">
        <v>0</v>
      </c>
      <c r="H127" s="465"/>
      <c r="I127" s="73">
        <f t="shared" si="3"/>
        <v>0</v>
      </c>
    </row>
    <row r="128" spans="1:9" ht="84.75" hidden="1" customHeight="1">
      <c r="A128" s="342" t="s">
        <v>1256</v>
      </c>
      <c r="B128" s="343"/>
      <c r="C128" s="344" t="s">
        <v>108</v>
      </c>
      <c r="D128" s="343" t="s">
        <v>1257</v>
      </c>
      <c r="E128" s="345"/>
      <c r="F128" s="346" t="s">
        <v>190</v>
      </c>
      <c r="G128" s="347">
        <v>0</v>
      </c>
      <c r="H128" s="346"/>
      <c r="I128" s="346"/>
    </row>
    <row r="129" spans="1:9" ht="25.5">
      <c r="A129" s="106" t="s">
        <v>541</v>
      </c>
      <c r="B129" s="106"/>
      <c r="C129" s="130"/>
      <c r="D129" s="130"/>
      <c r="E129" s="107"/>
      <c r="F129" s="106"/>
      <c r="G129" s="107"/>
      <c r="H129" s="308"/>
      <c r="I129" s="108">
        <f>SUM(I98:I127)</f>
        <v>0</v>
      </c>
    </row>
    <row r="130" spans="1:9">
      <c r="A130" s="122"/>
      <c r="B130" s="122" t="s">
        <v>160</v>
      </c>
      <c r="C130" s="122"/>
      <c r="D130" s="122"/>
      <c r="E130" s="131" t="s">
        <v>161</v>
      </c>
      <c r="F130" s="122"/>
      <c r="G130" s="123"/>
      <c r="H130" s="312"/>
      <c r="I130" s="124"/>
    </row>
    <row r="131" spans="1:9" ht="78" customHeight="1">
      <c r="A131" s="69"/>
      <c r="B131" s="69"/>
      <c r="C131" s="348" t="s">
        <v>15</v>
      </c>
      <c r="D131" s="337" t="s">
        <v>1062</v>
      </c>
      <c r="E131" s="132" t="s">
        <v>1258</v>
      </c>
      <c r="F131" s="148" t="s">
        <v>20</v>
      </c>
      <c r="G131" s="279">
        <v>0</v>
      </c>
      <c r="H131" s="301"/>
      <c r="I131" s="73">
        <f t="shared" ref="I131:I141" si="4">H131*$G131</f>
        <v>0</v>
      </c>
    </row>
    <row r="132" spans="1:9" ht="48.75" customHeight="1">
      <c r="A132" s="69"/>
      <c r="B132" s="69"/>
      <c r="C132" s="70" t="s">
        <v>33</v>
      </c>
      <c r="D132" s="76" t="s">
        <v>721</v>
      </c>
      <c r="E132" s="132" t="s">
        <v>162</v>
      </c>
      <c r="F132" s="148" t="s">
        <v>20</v>
      </c>
      <c r="G132" s="279"/>
      <c r="H132" s="301"/>
      <c r="I132" s="73">
        <f t="shared" si="4"/>
        <v>0</v>
      </c>
    </row>
    <row r="133" spans="1:9" ht="104.25" customHeight="1">
      <c r="A133" s="69"/>
      <c r="B133" s="69"/>
      <c r="C133" s="70" t="s">
        <v>45</v>
      </c>
      <c r="D133" s="69" t="s">
        <v>163</v>
      </c>
      <c r="E133" s="77" t="s">
        <v>164</v>
      </c>
      <c r="F133" s="148" t="s">
        <v>20</v>
      </c>
      <c r="G133" s="279">
        <v>0</v>
      </c>
      <c r="H133" s="301"/>
      <c r="I133" s="73">
        <f t="shared" si="4"/>
        <v>0</v>
      </c>
    </row>
    <row r="134" spans="1:9" ht="98.25" customHeight="1">
      <c r="A134" s="69"/>
      <c r="B134" s="69"/>
      <c r="C134" s="70" t="s">
        <v>75</v>
      </c>
      <c r="D134" s="69" t="s">
        <v>1100</v>
      </c>
      <c r="E134" s="77" t="s">
        <v>165</v>
      </c>
      <c r="F134" s="148" t="s">
        <v>20</v>
      </c>
      <c r="G134" s="279">
        <v>0</v>
      </c>
      <c r="H134" s="301"/>
      <c r="I134" s="73">
        <f t="shared" si="4"/>
        <v>0</v>
      </c>
    </row>
    <row r="135" spans="1:9" ht="93.75" customHeight="1">
      <c r="A135" s="69"/>
      <c r="B135" s="69"/>
      <c r="C135" s="70" t="s">
        <v>79</v>
      </c>
      <c r="D135" s="69" t="s">
        <v>166</v>
      </c>
      <c r="E135" s="77" t="s">
        <v>167</v>
      </c>
      <c r="F135" s="148" t="s">
        <v>20</v>
      </c>
      <c r="G135" s="279">
        <v>0</v>
      </c>
      <c r="H135" s="301"/>
      <c r="I135" s="73">
        <f t="shared" si="4"/>
        <v>0</v>
      </c>
    </row>
    <row r="136" spans="1:9" ht="105.75" customHeight="1">
      <c r="A136" s="69"/>
      <c r="B136" s="69"/>
      <c r="C136" s="70" t="s">
        <v>64</v>
      </c>
      <c r="D136" s="69" t="s">
        <v>168</v>
      </c>
      <c r="E136" s="77" t="s">
        <v>169</v>
      </c>
      <c r="F136" s="148" t="s">
        <v>20</v>
      </c>
      <c r="G136" s="279">
        <f>4.052/100*G11</f>
        <v>25.568119999999997</v>
      </c>
      <c r="H136" s="301"/>
      <c r="I136" s="73">
        <f t="shared" si="4"/>
        <v>0</v>
      </c>
    </row>
    <row r="137" spans="1:9" ht="89.25" customHeight="1">
      <c r="A137" s="69"/>
      <c r="B137" s="69"/>
      <c r="C137" s="70" t="s">
        <v>177</v>
      </c>
      <c r="D137" s="69" t="s">
        <v>170</v>
      </c>
      <c r="E137" s="77" t="s">
        <v>171</v>
      </c>
      <c r="F137" s="148" t="s">
        <v>20</v>
      </c>
      <c r="G137" s="279">
        <v>0</v>
      </c>
      <c r="H137" s="301"/>
      <c r="I137" s="73">
        <f t="shared" si="4"/>
        <v>0</v>
      </c>
    </row>
    <row r="138" spans="1:9" ht="116.25" customHeight="1">
      <c r="A138" s="69"/>
      <c r="B138" s="69"/>
      <c r="C138" s="70" t="s">
        <v>66</v>
      </c>
      <c r="D138" s="69" t="s">
        <v>173</v>
      </c>
      <c r="E138" s="77" t="s">
        <v>174</v>
      </c>
      <c r="F138" s="148" t="s">
        <v>20</v>
      </c>
      <c r="G138" s="291">
        <f>2.68/100*G11</f>
        <v>16.910800000000002</v>
      </c>
      <c r="H138" s="301"/>
      <c r="I138" s="73">
        <f t="shared" si="4"/>
        <v>0</v>
      </c>
    </row>
    <row r="139" spans="1:9" ht="57" customHeight="1">
      <c r="A139" s="69"/>
      <c r="B139" s="69"/>
      <c r="C139" s="70" t="s">
        <v>99</v>
      </c>
      <c r="D139" s="76" t="s">
        <v>175</v>
      </c>
      <c r="E139" s="132" t="s">
        <v>176</v>
      </c>
      <c r="F139" s="148" t="s">
        <v>130</v>
      </c>
      <c r="G139" s="279">
        <v>0</v>
      </c>
      <c r="H139" s="301"/>
      <c r="I139" s="73">
        <f t="shared" si="4"/>
        <v>0</v>
      </c>
    </row>
    <row r="140" spans="1:9" ht="90" customHeight="1">
      <c r="A140" s="69"/>
      <c r="B140" s="69"/>
      <c r="C140" s="70" t="s">
        <v>93</v>
      </c>
      <c r="D140" s="69" t="s">
        <v>178</v>
      </c>
      <c r="E140" s="77" t="s">
        <v>542</v>
      </c>
      <c r="F140" s="148" t="s">
        <v>20</v>
      </c>
      <c r="G140" s="279">
        <v>0</v>
      </c>
      <c r="H140" s="301"/>
      <c r="I140" s="73">
        <f t="shared" si="4"/>
        <v>0</v>
      </c>
    </row>
    <row r="141" spans="1:9" ht="70.5" customHeight="1">
      <c r="A141" s="69"/>
      <c r="B141" s="69"/>
      <c r="C141" s="70" t="s">
        <v>101</v>
      </c>
      <c r="D141" s="69" t="s">
        <v>179</v>
      </c>
      <c r="E141" s="77" t="s">
        <v>543</v>
      </c>
      <c r="F141" s="148" t="s">
        <v>20</v>
      </c>
      <c r="G141" s="279">
        <f>1.5/100*G11</f>
        <v>9.4649999999999999</v>
      </c>
      <c r="H141" s="301"/>
      <c r="I141" s="73">
        <f t="shared" si="4"/>
        <v>0</v>
      </c>
    </row>
    <row r="142" spans="1:9" ht="31.5">
      <c r="A142" s="80" t="s">
        <v>544</v>
      </c>
      <c r="B142" s="80"/>
      <c r="C142" s="82"/>
      <c r="D142" s="82"/>
      <c r="E142" s="105"/>
      <c r="F142" s="106"/>
      <c r="G142" s="107"/>
      <c r="H142" s="308"/>
      <c r="I142" s="108">
        <f>SUM(I131:I141)</f>
        <v>0</v>
      </c>
    </row>
    <row r="143" spans="1:9" ht="23.25" customHeight="1">
      <c r="A143" s="63"/>
      <c r="B143" s="63" t="s">
        <v>180</v>
      </c>
      <c r="C143" s="63"/>
      <c r="D143" s="63"/>
      <c r="E143" s="121" t="s">
        <v>181</v>
      </c>
      <c r="F143" s="122"/>
      <c r="G143" s="123"/>
      <c r="H143" s="312"/>
      <c r="I143" s="124"/>
    </row>
    <row r="144" spans="1:9" ht="100.5" customHeight="1">
      <c r="A144" s="70"/>
      <c r="B144" s="70"/>
      <c r="C144" s="70" t="s">
        <v>15</v>
      </c>
      <c r="D144" s="69" t="s">
        <v>182</v>
      </c>
      <c r="E144" s="99" t="s">
        <v>183</v>
      </c>
      <c r="F144" s="148" t="s">
        <v>78</v>
      </c>
      <c r="G144" s="279">
        <f>72.03/100*G11</f>
        <v>454.50930000000005</v>
      </c>
      <c r="H144" s="305"/>
      <c r="I144" s="73">
        <f>H144*$G144</f>
        <v>0</v>
      </c>
    </row>
    <row r="145" spans="1:9" ht="96.75" customHeight="1">
      <c r="A145" s="70"/>
      <c r="B145" s="70"/>
      <c r="C145" s="70" t="s">
        <v>18</v>
      </c>
      <c r="D145" s="69" t="s">
        <v>182</v>
      </c>
      <c r="E145" s="77" t="s">
        <v>184</v>
      </c>
      <c r="F145" s="148" t="s">
        <v>78</v>
      </c>
      <c r="G145" s="279">
        <v>0</v>
      </c>
      <c r="H145" s="305"/>
      <c r="I145" s="73">
        <f>H145*$G145</f>
        <v>0</v>
      </c>
    </row>
    <row r="146" spans="1:9" ht="82.5" customHeight="1">
      <c r="A146" s="70"/>
      <c r="B146" s="70"/>
      <c r="C146" s="70" t="s">
        <v>33</v>
      </c>
      <c r="D146" s="338" t="s">
        <v>1259</v>
      </c>
      <c r="E146" s="77" t="s">
        <v>185</v>
      </c>
      <c r="F146" s="148" t="s">
        <v>78</v>
      </c>
      <c r="G146" s="279">
        <f>37.25/100*G11</f>
        <v>235.04749999999999</v>
      </c>
      <c r="H146" s="305"/>
      <c r="I146" s="73">
        <f>H146*$G146</f>
        <v>0</v>
      </c>
    </row>
    <row r="147" spans="1:9" ht="82.5" customHeight="1">
      <c r="A147" s="70"/>
      <c r="B147" s="70"/>
      <c r="C147" s="70"/>
      <c r="D147" s="349" t="s">
        <v>1260</v>
      </c>
      <c r="E147" s="350" t="s">
        <v>1261</v>
      </c>
      <c r="F147" s="300"/>
      <c r="G147" s="299"/>
      <c r="H147" s="305"/>
      <c r="I147" s="73"/>
    </row>
    <row r="148" spans="1:9" ht="82.5" customHeight="1">
      <c r="A148" s="70"/>
      <c r="B148" s="70"/>
      <c r="C148" s="70"/>
      <c r="D148" s="349" t="s">
        <v>1262</v>
      </c>
      <c r="E148" s="351" t="s">
        <v>1261</v>
      </c>
      <c r="F148" s="300" t="s">
        <v>130</v>
      </c>
      <c r="G148" s="299">
        <v>0</v>
      </c>
      <c r="H148" s="305"/>
      <c r="I148" s="73"/>
    </row>
    <row r="149" spans="1:9" ht="78.75" customHeight="1">
      <c r="A149" s="70"/>
      <c r="B149" s="70"/>
      <c r="C149" s="70" t="s">
        <v>45</v>
      </c>
      <c r="D149" s="148" t="s">
        <v>1189</v>
      </c>
      <c r="E149" s="77" t="s">
        <v>186</v>
      </c>
      <c r="F149" s="148" t="s">
        <v>78</v>
      </c>
      <c r="G149" s="279">
        <v>0</v>
      </c>
      <c r="H149" s="301"/>
      <c r="I149" s="73">
        <f>H149*$G149</f>
        <v>0</v>
      </c>
    </row>
    <row r="150" spans="1:9" ht="82.5" customHeight="1">
      <c r="A150" s="70"/>
      <c r="B150" s="70"/>
      <c r="C150" s="70" t="s">
        <v>64</v>
      </c>
      <c r="D150" s="69" t="s">
        <v>187</v>
      </c>
      <c r="E150" s="77" t="s">
        <v>188</v>
      </c>
      <c r="F150" s="148" t="s">
        <v>78</v>
      </c>
      <c r="G150" s="279">
        <f>100/100*G11</f>
        <v>631</v>
      </c>
      <c r="H150" s="305"/>
      <c r="I150" s="73">
        <f>H150*$G150</f>
        <v>0</v>
      </c>
    </row>
    <row r="151" spans="1:9" ht="72" customHeight="1">
      <c r="A151" s="70"/>
      <c r="B151" s="70"/>
      <c r="C151" s="70" t="s">
        <v>66</v>
      </c>
      <c r="D151" s="69" t="s">
        <v>189</v>
      </c>
      <c r="E151" s="133" t="s">
        <v>1063</v>
      </c>
      <c r="F151" s="148" t="s">
        <v>190</v>
      </c>
      <c r="G151" s="279">
        <f>29.26/100*G11</f>
        <v>184.63060000000002</v>
      </c>
      <c r="H151" s="305"/>
      <c r="I151" s="73">
        <f>H151*$G151</f>
        <v>0</v>
      </c>
    </row>
    <row r="152" spans="1:9" ht="57" customHeight="1">
      <c r="A152" s="70"/>
      <c r="B152" s="70"/>
      <c r="C152" s="70" t="s">
        <v>99</v>
      </c>
      <c r="D152" s="69" t="s">
        <v>191</v>
      </c>
      <c r="E152" s="133" t="s">
        <v>1113</v>
      </c>
      <c r="F152" s="148" t="s">
        <v>190</v>
      </c>
      <c r="G152" s="279">
        <v>0</v>
      </c>
      <c r="H152" s="301"/>
      <c r="I152" s="73">
        <f>H152*$G152</f>
        <v>0</v>
      </c>
    </row>
    <row r="153" spans="1:9" ht="25.5">
      <c r="A153" s="106" t="s">
        <v>545</v>
      </c>
      <c r="B153" s="106"/>
      <c r="C153" s="130"/>
      <c r="D153" s="130"/>
      <c r="E153" s="107"/>
      <c r="F153" s="106"/>
      <c r="G153" s="107"/>
      <c r="H153" s="308"/>
      <c r="I153" s="108">
        <f>SUM(I144:I152)</f>
        <v>0</v>
      </c>
    </row>
    <row r="154" spans="1:9" ht="15.75">
      <c r="A154" s="57" t="s">
        <v>192</v>
      </c>
      <c r="B154" s="57"/>
      <c r="C154" s="57"/>
      <c r="D154" s="57"/>
      <c r="E154" s="116" t="s">
        <v>546</v>
      </c>
      <c r="F154" s="57"/>
      <c r="G154" s="57"/>
      <c r="H154" s="310"/>
      <c r="I154" s="117"/>
    </row>
    <row r="155" spans="1:9">
      <c r="A155" s="122"/>
      <c r="B155" s="122" t="s">
        <v>193</v>
      </c>
      <c r="C155" s="122"/>
      <c r="D155" s="122"/>
      <c r="E155" s="131" t="s">
        <v>547</v>
      </c>
      <c r="F155" s="122"/>
      <c r="G155" s="123"/>
      <c r="H155" s="312"/>
      <c r="I155" s="124"/>
    </row>
    <row r="156" spans="1:9" ht="97.5" customHeight="1">
      <c r="A156" s="69"/>
      <c r="B156" s="69"/>
      <c r="C156" s="352" t="s">
        <v>15</v>
      </c>
      <c r="D156" s="353" t="s">
        <v>1263</v>
      </c>
      <c r="E156" s="354" t="s">
        <v>1264</v>
      </c>
      <c r="F156" s="148" t="s">
        <v>78</v>
      </c>
      <c r="G156" s="279">
        <v>0</v>
      </c>
      <c r="H156" s="301"/>
      <c r="I156" s="73">
        <f t="shared" ref="I156:I163" si="5">H156*$G156</f>
        <v>0</v>
      </c>
    </row>
    <row r="157" spans="1:9" ht="60" customHeight="1">
      <c r="A157" s="69"/>
      <c r="B157" s="69"/>
      <c r="C157" s="70" t="s">
        <v>33</v>
      </c>
      <c r="D157" s="69" t="s">
        <v>1244</v>
      </c>
      <c r="E157" s="111" t="s">
        <v>1245</v>
      </c>
      <c r="F157" s="148" t="s">
        <v>78</v>
      </c>
      <c r="G157" s="279">
        <v>0</v>
      </c>
      <c r="H157" s="301"/>
      <c r="I157" s="73">
        <f t="shared" si="5"/>
        <v>0</v>
      </c>
    </row>
    <row r="158" spans="1:9" ht="84.75" customHeight="1">
      <c r="A158" s="69"/>
      <c r="B158" s="69"/>
      <c r="C158" s="70" t="s">
        <v>45</v>
      </c>
      <c r="D158" s="69" t="s">
        <v>194</v>
      </c>
      <c r="E158" s="98" t="s">
        <v>195</v>
      </c>
      <c r="F158" s="148" t="s">
        <v>196</v>
      </c>
      <c r="G158" s="279">
        <v>0</v>
      </c>
      <c r="H158" s="301"/>
      <c r="I158" s="73">
        <f t="shared" si="5"/>
        <v>0</v>
      </c>
    </row>
    <row r="159" spans="1:9" ht="81.75" customHeight="1">
      <c r="A159" s="69"/>
      <c r="B159" s="69"/>
      <c r="C159" s="109" t="s">
        <v>64</v>
      </c>
      <c r="D159" s="76" t="s">
        <v>197</v>
      </c>
      <c r="E159" s="127" t="s">
        <v>1046</v>
      </c>
      <c r="F159" s="148" t="s">
        <v>196</v>
      </c>
      <c r="G159" s="279"/>
      <c r="H159" s="301"/>
      <c r="I159" s="73">
        <f t="shared" si="5"/>
        <v>0</v>
      </c>
    </row>
    <row r="160" spans="1:9" ht="76.5" customHeight="1">
      <c r="A160" s="69"/>
      <c r="B160" s="69"/>
      <c r="C160" s="70" t="s">
        <v>66</v>
      </c>
      <c r="D160" s="355" t="s">
        <v>198</v>
      </c>
      <c r="E160" s="356" t="s">
        <v>1265</v>
      </c>
      <c r="F160" s="148" t="s">
        <v>78</v>
      </c>
      <c r="G160" s="279">
        <v>0</v>
      </c>
      <c r="H160" s="301"/>
      <c r="I160" s="73">
        <f t="shared" si="5"/>
        <v>0</v>
      </c>
    </row>
    <row r="161" spans="1:9" ht="70.5" customHeight="1">
      <c r="A161" s="69"/>
      <c r="B161" s="69"/>
      <c r="C161" s="109" t="s">
        <v>99</v>
      </c>
      <c r="D161" s="76" t="s">
        <v>198</v>
      </c>
      <c r="E161" s="134" t="s">
        <v>1047</v>
      </c>
      <c r="F161" s="148" t="s">
        <v>78</v>
      </c>
      <c r="G161" s="279"/>
      <c r="H161" s="301"/>
      <c r="I161" s="73">
        <f t="shared" si="5"/>
        <v>0</v>
      </c>
    </row>
    <row r="162" spans="1:9">
      <c r="A162" s="69"/>
      <c r="B162" s="69"/>
      <c r="C162" s="70" t="s">
        <v>93</v>
      </c>
      <c r="D162" s="69" t="s">
        <v>199</v>
      </c>
      <c r="E162" s="98" t="s">
        <v>200</v>
      </c>
      <c r="F162" s="148" t="s">
        <v>155</v>
      </c>
      <c r="G162" s="279">
        <v>21.276666666666667</v>
      </c>
      <c r="H162" s="301"/>
      <c r="I162" s="73">
        <f t="shared" si="5"/>
        <v>0</v>
      </c>
    </row>
    <row r="163" spans="1:9" ht="52.5" customHeight="1">
      <c r="A163" s="69"/>
      <c r="B163" s="69"/>
      <c r="C163" s="70" t="s">
        <v>101</v>
      </c>
      <c r="D163" s="69" t="s">
        <v>201</v>
      </c>
      <c r="E163" s="98" t="s">
        <v>202</v>
      </c>
      <c r="F163" s="148" t="s">
        <v>78</v>
      </c>
      <c r="G163" s="279">
        <v>0</v>
      </c>
      <c r="H163" s="301"/>
      <c r="I163" s="73">
        <f t="shared" si="5"/>
        <v>0</v>
      </c>
    </row>
    <row r="164" spans="1:9" ht="25.5">
      <c r="A164" s="106" t="s">
        <v>556</v>
      </c>
      <c r="B164" s="106"/>
      <c r="C164" s="130"/>
      <c r="D164" s="130"/>
      <c r="E164" s="107"/>
      <c r="F164" s="106"/>
      <c r="G164" s="107"/>
      <c r="H164" s="308"/>
      <c r="I164" s="108">
        <f>SUM(I156:I163)</f>
        <v>0</v>
      </c>
    </row>
    <row r="165" spans="1:9" ht="15.75">
      <c r="A165" s="57" t="s">
        <v>172</v>
      </c>
      <c r="B165" s="57"/>
      <c r="C165" s="57"/>
      <c r="D165" s="57"/>
      <c r="E165" s="116" t="s">
        <v>203</v>
      </c>
      <c r="F165" s="57"/>
      <c r="G165" s="57"/>
      <c r="H165" s="310"/>
      <c r="I165" s="117"/>
    </row>
    <row r="166" spans="1:9">
      <c r="A166" s="122"/>
      <c r="B166" s="122" t="s">
        <v>204</v>
      </c>
      <c r="C166" s="122"/>
      <c r="D166" s="122"/>
      <c r="E166" s="131" t="s">
        <v>205</v>
      </c>
      <c r="F166" s="122"/>
      <c r="G166" s="123"/>
      <c r="H166" s="312"/>
      <c r="I166" s="124"/>
    </row>
    <row r="167" spans="1:9" ht="102" customHeight="1">
      <c r="A167" s="69"/>
      <c r="B167" s="69"/>
      <c r="C167" s="70" t="s">
        <v>15</v>
      </c>
      <c r="D167" s="148" t="s">
        <v>206</v>
      </c>
      <c r="E167" s="113" t="s">
        <v>1064</v>
      </c>
      <c r="F167" s="148" t="s">
        <v>207</v>
      </c>
      <c r="G167" s="279">
        <f>8.446</f>
        <v>8.4459999999999997</v>
      </c>
      <c r="H167" s="301"/>
      <c r="I167" s="73">
        <f t="shared" ref="I167:I181" si="6">H167*$G167</f>
        <v>0</v>
      </c>
    </row>
    <row r="168" spans="1:9" ht="111.75" customHeight="1">
      <c r="A168" s="69"/>
      <c r="B168" s="69"/>
      <c r="C168" s="70" t="s">
        <v>18</v>
      </c>
      <c r="D168" s="148" t="s">
        <v>208</v>
      </c>
      <c r="E168" s="113" t="s">
        <v>548</v>
      </c>
      <c r="F168" s="148" t="s">
        <v>207</v>
      </c>
      <c r="G168" s="279">
        <v>0</v>
      </c>
      <c r="H168" s="301"/>
      <c r="I168" s="73">
        <f t="shared" si="6"/>
        <v>0</v>
      </c>
    </row>
    <row r="169" spans="1:9" ht="73.5" customHeight="1">
      <c r="A169" s="69"/>
      <c r="B169" s="69"/>
      <c r="C169" s="70" t="s">
        <v>33</v>
      </c>
      <c r="D169" s="148" t="s">
        <v>209</v>
      </c>
      <c r="E169" s="113" t="s">
        <v>1065</v>
      </c>
      <c r="F169" s="148" t="s">
        <v>207</v>
      </c>
      <c r="G169" s="142">
        <v>13.53</v>
      </c>
      <c r="H169" s="301"/>
      <c r="I169" s="73">
        <f t="shared" si="6"/>
        <v>0</v>
      </c>
    </row>
    <row r="170" spans="1:9" ht="69" customHeight="1">
      <c r="A170" s="69"/>
      <c r="B170" s="69"/>
      <c r="C170" s="70" t="s">
        <v>45</v>
      </c>
      <c r="D170" s="148" t="s">
        <v>210</v>
      </c>
      <c r="E170" s="98" t="s">
        <v>549</v>
      </c>
      <c r="F170" s="148" t="s">
        <v>20</v>
      </c>
      <c r="G170" s="279">
        <v>0</v>
      </c>
      <c r="H170" s="301"/>
      <c r="I170" s="73">
        <f t="shared" si="6"/>
        <v>0</v>
      </c>
    </row>
    <row r="171" spans="1:9" ht="35.25" customHeight="1">
      <c r="A171" s="69"/>
      <c r="B171" s="69"/>
      <c r="C171" s="70" t="s">
        <v>64</v>
      </c>
      <c r="D171" s="148" t="s">
        <v>211</v>
      </c>
      <c r="E171" s="98" t="s">
        <v>1125</v>
      </c>
      <c r="F171" s="148" t="s">
        <v>39</v>
      </c>
      <c r="G171" s="279">
        <v>0</v>
      </c>
      <c r="H171" s="301"/>
      <c r="I171" s="73">
        <f t="shared" si="6"/>
        <v>0</v>
      </c>
    </row>
    <row r="172" spans="1:9" ht="70.5" customHeight="1">
      <c r="A172" s="69"/>
      <c r="B172" s="69"/>
      <c r="C172" s="70" t="s">
        <v>66</v>
      </c>
      <c r="D172" s="148" t="s">
        <v>212</v>
      </c>
      <c r="E172" s="98" t="s">
        <v>550</v>
      </c>
      <c r="F172" s="148" t="s">
        <v>20</v>
      </c>
      <c r="G172" s="279">
        <v>5.8</v>
      </c>
      <c r="H172" s="301"/>
      <c r="I172" s="73">
        <f t="shared" si="6"/>
        <v>0</v>
      </c>
    </row>
    <row r="173" spans="1:9" ht="72" customHeight="1">
      <c r="A173" s="69"/>
      <c r="B173" s="69"/>
      <c r="C173" s="70" t="s">
        <v>99</v>
      </c>
      <c r="D173" s="148" t="s">
        <v>213</v>
      </c>
      <c r="E173" s="98" t="s">
        <v>551</v>
      </c>
      <c r="F173" s="135" t="s">
        <v>155</v>
      </c>
      <c r="G173" s="279">
        <v>0</v>
      </c>
      <c r="H173" s="301"/>
      <c r="I173" s="73">
        <f t="shared" si="6"/>
        <v>0</v>
      </c>
    </row>
    <row r="174" spans="1:9" ht="48" customHeight="1">
      <c r="A174" s="69"/>
      <c r="B174" s="69"/>
      <c r="C174" s="70" t="s">
        <v>93</v>
      </c>
      <c r="D174" s="148" t="s">
        <v>214</v>
      </c>
      <c r="E174" s="98" t="s">
        <v>552</v>
      </c>
      <c r="F174" s="135" t="s">
        <v>155</v>
      </c>
      <c r="G174" s="279">
        <v>0</v>
      </c>
      <c r="H174" s="301"/>
      <c r="I174" s="73">
        <f t="shared" si="6"/>
        <v>0</v>
      </c>
    </row>
    <row r="175" spans="1:9" ht="45.75" customHeight="1">
      <c r="A175" s="69"/>
      <c r="B175" s="69"/>
      <c r="C175" s="70" t="s">
        <v>101</v>
      </c>
      <c r="D175" s="148" t="s">
        <v>215</v>
      </c>
      <c r="E175" s="98" t="s">
        <v>553</v>
      </c>
      <c r="F175" s="135" t="s">
        <v>216</v>
      </c>
      <c r="G175" s="279">
        <v>0</v>
      </c>
      <c r="H175" s="301"/>
      <c r="I175" s="73">
        <f t="shared" si="6"/>
        <v>0</v>
      </c>
    </row>
    <row r="176" spans="1:9" ht="57.75" customHeight="1">
      <c r="A176" s="69"/>
      <c r="B176" s="69"/>
      <c r="C176" s="70" t="s">
        <v>104</v>
      </c>
      <c r="D176" s="148" t="s">
        <v>217</v>
      </c>
      <c r="E176" s="98" t="s">
        <v>554</v>
      </c>
      <c r="F176" s="135" t="s">
        <v>218</v>
      </c>
      <c r="G176" s="279">
        <v>1</v>
      </c>
      <c r="H176" s="301"/>
      <c r="I176" s="73">
        <f t="shared" si="6"/>
        <v>0</v>
      </c>
    </row>
    <row r="177" spans="1:9" ht="51.75" customHeight="1">
      <c r="A177" s="69"/>
      <c r="B177" s="69"/>
      <c r="C177" s="70" t="s">
        <v>105</v>
      </c>
      <c r="D177" s="148" t="s">
        <v>219</v>
      </c>
      <c r="E177" s="98" t="s">
        <v>220</v>
      </c>
      <c r="F177" s="135" t="s">
        <v>121</v>
      </c>
      <c r="G177" s="279">
        <v>0</v>
      </c>
      <c r="H177" s="301"/>
      <c r="I177" s="73">
        <f t="shared" si="6"/>
        <v>0</v>
      </c>
    </row>
    <row r="178" spans="1:9" ht="43.5" customHeight="1">
      <c r="A178" s="69"/>
      <c r="B178" s="69"/>
      <c r="C178" s="70" t="s">
        <v>106</v>
      </c>
      <c r="D178" s="148" t="s">
        <v>221</v>
      </c>
      <c r="E178" s="98" t="s">
        <v>222</v>
      </c>
      <c r="F178" s="135" t="s">
        <v>39</v>
      </c>
      <c r="G178" s="279">
        <v>1</v>
      </c>
      <c r="H178" s="301"/>
      <c r="I178" s="73">
        <f t="shared" si="6"/>
        <v>0</v>
      </c>
    </row>
    <row r="179" spans="1:9" ht="46.5" customHeight="1">
      <c r="A179" s="69"/>
      <c r="B179" s="69"/>
      <c r="C179" s="70" t="s">
        <v>107</v>
      </c>
      <c r="D179" s="148" t="s">
        <v>223</v>
      </c>
      <c r="E179" s="98" t="s">
        <v>224</v>
      </c>
      <c r="F179" s="135" t="s">
        <v>39</v>
      </c>
      <c r="G179" s="279">
        <v>1</v>
      </c>
      <c r="H179" s="301"/>
      <c r="I179" s="73">
        <f t="shared" si="6"/>
        <v>0</v>
      </c>
    </row>
    <row r="180" spans="1:9" ht="90" customHeight="1">
      <c r="A180" s="136"/>
      <c r="B180" s="136"/>
      <c r="C180" s="70" t="s">
        <v>108</v>
      </c>
      <c r="D180" s="69" t="s">
        <v>555</v>
      </c>
      <c r="E180" s="113" t="s">
        <v>1066</v>
      </c>
      <c r="F180" s="135" t="s">
        <v>225</v>
      </c>
      <c r="G180" s="279">
        <v>0</v>
      </c>
      <c r="H180" s="301"/>
      <c r="I180" s="73">
        <f t="shared" si="6"/>
        <v>0</v>
      </c>
    </row>
    <row r="181" spans="1:9" ht="102" customHeight="1">
      <c r="A181" s="136"/>
      <c r="B181" s="136"/>
      <c r="C181" s="70" t="s">
        <v>109</v>
      </c>
      <c r="D181" s="110" t="s">
        <v>1048</v>
      </c>
      <c r="E181" s="111" t="s">
        <v>1049</v>
      </c>
      <c r="F181" s="135" t="s">
        <v>225</v>
      </c>
      <c r="G181" s="279">
        <v>0</v>
      </c>
      <c r="H181" s="301"/>
      <c r="I181" s="73">
        <f t="shared" si="6"/>
        <v>0</v>
      </c>
    </row>
    <row r="182" spans="1:9" ht="25.5">
      <c r="A182" s="106" t="s">
        <v>557</v>
      </c>
      <c r="B182" s="106"/>
      <c r="C182" s="130"/>
      <c r="D182" s="130"/>
      <c r="E182" s="107"/>
      <c r="F182" s="106"/>
      <c r="G182" s="107"/>
      <c r="H182" s="308"/>
      <c r="I182" s="108">
        <f>SUM(I167:I181)</f>
        <v>0</v>
      </c>
    </row>
    <row r="183" spans="1:9">
      <c r="A183" s="185"/>
      <c r="B183" s="185" t="s">
        <v>479</v>
      </c>
      <c r="C183" s="122"/>
      <c r="D183" s="122"/>
      <c r="E183" s="131" t="s">
        <v>480</v>
      </c>
      <c r="F183" s="185"/>
      <c r="G183" s="131"/>
      <c r="H183" s="320"/>
      <c r="I183" s="188"/>
    </row>
    <row r="184" spans="1:9">
      <c r="A184" s="138"/>
      <c r="B184" s="138"/>
      <c r="C184" s="148" t="s">
        <v>15</v>
      </c>
      <c r="D184" s="148"/>
      <c r="E184" s="145" t="s">
        <v>481</v>
      </c>
      <c r="F184" s="146" t="s">
        <v>268</v>
      </c>
      <c r="G184" s="279">
        <v>0</v>
      </c>
      <c r="H184" s="305"/>
      <c r="I184" s="73">
        <f t="shared" ref="I184:I216" si="7">H184*$G184</f>
        <v>0</v>
      </c>
    </row>
    <row r="185" spans="1:9">
      <c r="A185" s="138"/>
      <c r="B185" s="138"/>
      <c r="C185" s="148" t="s">
        <v>33</v>
      </c>
      <c r="D185" s="148"/>
      <c r="E185" s="145" t="s">
        <v>482</v>
      </c>
      <c r="F185" s="146" t="s">
        <v>268</v>
      </c>
      <c r="G185" s="279">
        <v>4</v>
      </c>
      <c r="H185" s="301"/>
      <c r="I185" s="73">
        <f t="shared" si="7"/>
        <v>0</v>
      </c>
    </row>
    <row r="186" spans="1:9">
      <c r="A186" s="138"/>
      <c r="B186" s="138"/>
      <c r="C186" s="148" t="s">
        <v>45</v>
      </c>
      <c r="D186" s="148"/>
      <c r="E186" s="145" t="s">
        <v>483</v>
      </c>
      <c r="F186" s="146" t="s">
        <v>268</v>
      </c>
      <c r="G186" s="279">
        <v>1</v>
      </c>
      <c r="H186" s="301"/>
      <c r="I186" s="73">
        <f t="shared" si="7"/>
        <v>0</v>
      </c>
    </row>
    <row r="187" spans="1:9">
      <c r="A187" s="138"/>
      <c r="B187" s="138"/>
      <c r="C187" s="148" t="s">
        <v>64</v>
      </c>
      <c r="D187" s="148"/>
      <c r="E187" s="145" t="s">
        <v>484</v>
      </c>
      <c r="F187" s="146" t="s">
        <v>268</v>
      </c>
      <c r="G187" s="279">
        <v>2</v>
      </c>
      <c r="H187" s="301"/>
      <c r="I187" s="73">
        <f t="shared" si="7"/>
        <v>0</v>
      </c>
    </row>
    <row r="188" spans="1:9">
      <c r="A188" s="138"/>
      <c r="B188" s="138"/>
      <c r="C188" s="148" t="s">
        <v>66</v>
      </c>
      <c r="D188" s="148"/>
      <c r="E188" s="145" t="s">
        <v>485</v>
      </c>
      <c r="F188" s="146" t="s">
        <v>268</v>
      </c>
      <c r="G188" s="279">
        <v>1</v>
      </c>
      <c r="H188" s="301"/>
      <c r="I188" s="73">
        <f t="shared" si="7"/>
        <v>0</v>
      </c>
    </row>
    <row r="189" spans="1:9">
      <c r="A189" s="138"/>
      <c r="B189" s="138"/>
      <c r="C189" s="148" t="s">
        <v>99</v>
      </c>
      <c r="D189" s="148"/>
      <c r="E189" s="145" t="s">
        <v>486</v>
      </c>
      <c r="F189" s="146" t="s">
        <v>268</v>
      </c>
      <c r="G189" s="279">
        <v>3</v>
      </c>
      <c r="H189" s="301"/>
      <c r="I189" s="73">
        <f t="shared" si="7"/>
        <v>0</v>
      </c>
    </row>
    <row r="190" spans="1:9">
      <c r="A190" s="138"/>
      <c r="B190" s="138"/>
      <c r="C190" s="148" t="s">
        <v>93</v>
      </c>
      <c r="D190" s="148"/>
      <c r="E190" s="145" t="s">
        <v>487</v>
      </c>
      <c r="F190" s="146" t="s">
        <v>268</v>
      </c>
      <c r="G190" s="279">
        <v>3</v>
      </c>
      <c r="H190" s="301"/>
      <c r="I190" s="73">
        <f t="shared" si="7"/>
        <v>0</v>
      </c>
    </row>
    <row r="191" spans="1:9">
      <c r="A191" s="138"/>
      <c r="B191" s="138"/>
      <c r="C191" s="148" t="s">
        <v>101</v>
      </c>
      <c r="D191" s="148"/>
      <c r="E191" s="145" t="s">
        <v>488</v>
      </c>
      <c r="F191" s="146" t="s">
        <v>268</v>
      </c>
      <c r="G191" s="279">
        <v>3</v>
      </c>
      <c r="H191" s="301"/>
      <c r="I191" s="73">
        <f t="shared" si="7"/>
        <v>0</v>
      </c>
    </row>
    <row r="192" spans="1:9">
      <c r="A192" s="138"/>
      <c r="B192" s="138"/>
      <c r="C192" s="148" t="s">
        <v>104</v>
      </c>
      <c r="D192" s="148"/>
      <c r="E192" s="145" t="s">
        <v>489</v>
      </c>
      <c r="F192" s="146" t="s">
        <v>490</v>
      </c>
      <c r="G192" s="279">
        <v>1</v>
      </c>
      <c r="H192" s="301"/>
      <c r="I192" s="73">
        <f t="shared" si="7"/>
        <v>0</v>
      </c>
    </row>
    <row r="193" spans="1:9">
      <c r="A193" s="138"/>
      <c r="B193" s="138"/>
      <c r="C193" s="148" t="s">
        <v>105</v>
      </c>
      <c r="D193" s="148"/>
      <c r="E193" s="145" t="s">
        <v>491</v>
      </c>
      <c r="F193" s="146" t="s">
        <v>490</v>
      </c>
      <c r="G193" s="279">
        <v>1</v>
      </c>
      <c r="H193" s="301"/>
      <c r="I193" s="73">
        <f t="shared" si="7"/>
        <v>0</v>
      </c>
    </row>
    <row r="194" spans="1:9">
      <c r="A194" s="138"/>
      <c r="B194" s="138"/>
      <c r="C194" s="148" t="s">
        <v>106</v>
      </c>
      <c r="D194" s="148"/>
      <c r="E194" s="145" t="s">
        <v>492</v>
      </c>
      <c r="F194" s="146" t="s">
        <v>268</v>
      </c>
      <c r="G194" s="279">
        <v>1</v>
      </c>
      <c r="H194" s="301"/>
      <c r="I194" s="73">
        <f t="shared" si="7"/>
        <v>0</v>
      </c>
    </row>
    <row r="195" spans="1:9">
      <c r="A195" s="138"/>
      <c r="B195" s="138"/>
      <c r="C195" s="148" t="s">
        <v>107</v>
      </c>
      <c r="D195" s="148"/>
      <c r="E195" s="145" t="s">
        <v>493</v>
      </c>
      <c r="F195" s="146" t="s">
        <v>196</v>
      </c>
      <c r="G195" s="279">
        <v>1</v>
      </c>
      <c r="H195" s="301"/>
      <c r="I195" s="73">
        <f t="shared" si="7"/>
        <v>0</v>
      </c>
    </row>
    <row r="196" spans="1:9">
      <c r="A196" s="138"/>
      <c r="B196" s="138"/>
      <c r="C196" s="148" t="s">
        <v>108</v>
      </c>
      <c r="D196" s="148"/>
      <c r="E196" s="145" t="s">
        <v>494</v>
      </c>
      <c r="F196" s="146" t="s">
        <v>196</v>
      </c>
      <c r="G196" s="279">
        <v>1</v>
      </c>
      <c r="H196" s="301"/>
      <c r="I196" s="73">
        <f t="shared" si="7"/>
        <v>0</v>
      </c>
    </row>
    <row r="197" spans="1:9">
      <c r="A197" s="138"/>
      <c r="B197" s="138"/>
      <c r="C197" s="148" t="s">
        <v>109</v>
      </c>
      <c r="D197" s="148"/>
      <c r="E197" s="145" t="s">
        <v>495</v>
      </c>
      <c r="F197" s="146" t="s">
        <v>196</v>
      </c>
      <c r="G197" s="279">
        <v>1</v>
      </c>
      <c r="H197" s="301"/>
      <c r="I197" s="73">
        <f t="shared" si="7"/>
        <v>0</v>
      </c>
    </row>
    <row r="198" spans="1:9">
      <c r="A198" s="138"/>
      <c r="B198" s="138"/>
      <c r="C198" s="148" t="s">
        <v>110</v>
      </c>
      <c r="D198" s="148"/>
      <c r="E198" s="145" t="s">
        <v>496</v>
      </c>
      <c r="F198" s="146" t="s">
        <v>268</v>
      </c>
      <c r="G198" s="279">
        <v>1</v>
      </c>
      <c r="H198" s="301"/>
      <c r="I198" s="73">
        <f t="shared" si="7"/>
        <v>0</v>
      </c>
    </row>
    <row r="199" spans="1:9" s="218" customFormat="1">
      <c r="A199" s="138"/>
      <c r="B199" s="138"/>
      <c r="C199" s="148" t="s">
        <v>111</v>
      </c>
      <c r="D199" s="148"/>
      <c r="E199" s="145" t="s">
        <v>497</v>
      </c>
      <c r="F199" s="146" t="s">
        <v>268</v>
      </c>
      <c r="G199" s="279">
        <v>0</v>
      </c>
      <c r="H199" s="301"/>
      <c r="I199" s="73">
        <f t="shared" si="7"/>
        <v>0</v>
      </c>
    </row>
    <row r="200" spans="1:9">
      <c r="A200" s="138"/>
      <c r="B200" s="138"/>
      <c r="C200" s="148" t="s">
        <v>113</v>
      </c>
      <c r="D200" s="148"/>
      <c r="E200" s="145" t="s">
        <v>498</v>
      </c>
      <c r="F200" s="146" t="s">
        <v>268</v>
      </c>
      <c r="G200" s="279">
        <v>3</v>
      </c>
      <c r="H200" s="301"/>
      <c r="I200" s="73">
        <f t="shared" si="7"/>
        <v>0</v>
      </c>
    </row>
    <row r="201" spans="1:9">
      <c r="A201" s="138"/>
      <c r="B201" s="138"/>
      <c r="C201" s="148" t="s">
        <v>114</v>
      </c>
      <c r="D201" s="148"/>
      <c r="E201" s="145" t="s">
        <v>499</v>
      </c>
      <c r="F201" s="146" t="s">
        <v>268</v>
      </c>
      <c r="G201" s="279">
        <v>2</v>
      </c>
      <c r="H201" s="301"/>
      <c r="I201" s="73">
        <f t="shared" si="7"/>
        <v>0</v>
      </c>
    </row>
    <row r="202" spans="1:9">
      <c r="A202" s="138"/>
      <c r="B202" s="138"/>
      <c r="C202" s="148" t="s">
        <v>115</v>
      </c>
      <c r="D202" s="148"/>
      <c r="E202" s="145" t="s">
        <v>500</v>
      </c>
      <c r="F202" s="146" t="s">
        <v>268</v>
      </c>
      <c r="G202" s="279">
        <v>2</v>
      </c>
      <c r="H202" s="301"/>
      <c r="I202" s="73">
        <f t="shared" si="7"/>
        <v>0</v>
      </c>
    </row>
    <row r="203" spans="1:9">
      <c r="A203" s="138"/>
      <c r="B203" s="138"/>
      <c r="C203" s="148" t="s">
        <v>118</v>
      </c>
      <c r="D203" s="148"/>
      <c r="E203" s="145" t="s">
        <v>501</v>
      </c>
      <c r="F203" s="146" t="s">
        <v>268</v>
      </c>
      <c r="G203" s="279">
        <v>1</v>
      </c>
      <c r="H203" s="301"/>
      <c r="I203" s="73">
        <f t="shared" si="7"/>
        <v>0</v>
      </c>
    </row>
    <row r="204" spans="1:9">
      <c r="A204" s="138"/>
      <c r="B204" s="138"/>
      <c r="C204" s="148" t="s">
        <v>119</v>
      </c>
      <c r="D204" s="148"/>
      <c r="E204" s="145" t="s">
        <v>502</v>
      </c>
      <c r="F204" s="146" t="s">
        <v>268</v>
      </c>
      <c r="G204" s="279">
        <v>1</v>
      </c>
      <c r="H204" s="301"/>
      <c r="I204" s="73">
        <f t="shared" si="7"/>
        <v>0</v>
      </c>
    </row>
    <row r="205" spans="1:9">
      <c r="A205" s="219"/>
      <c r="B205" s="138"/>
      <c r="C205" s="148" t="s">
        <v>122</v>
      </c>
      <c r="D205" s="110"/>
      <c r="E205" s="71" t="s">
        <v>504</v>
      </c>
      <c r="F205" s="230" t="s">
        <v>141</v>
      </c>
      <c r="G205" s="279" t="s">
        <v>816</v>
      </c>
      <c r="H205" s="301"/>
      <c r="I205" s="73">
        <f>IFERROR(H205*$G205,0)</f>
        <v>0</v>
      </c>
    </row>
    <row r="206" spans="1:9">
      <c r="A206" s="219"/>
      <c r="B206" s="138"/>
      <c r="C206" s="148" t="s">
        <v>625</v>
      </c>
      <c r="D206" s="110"/>
      <c r="E206" s="71" t="s">
        <v>506</v>
      </c>
      <c r="F206" s="230" t="s">
        <v>268</v>
      </c>
      <c r="G206" s="279" t="s">
        <v>816</v>
      </c>
      <c r="H206" s="301"/>
      <c r="I206" s="73">
        <f>IFERROR(H206*$G206,0)</f>
        <v>0</v>
      </c>
    </row>
    <row r="207" spans="1:9">
      <c r="A207" s="138"/>
      <c r="B207" s="138"/>
      <c r="C207" s="148" t="s">
        <v>626</v>
      </c>
      <c r="D207" s="110"/>
      <c r="E207" s="71" t="s">
        <v>507</v>
      </c>
      <c r="F207" s="146" t="s">
        <v>268</v>
      </c>
      <c r="G207" s="279"/>
      <c r="H207" s="301"/>
      <c r="I207" s="73">
        <f>IFERROR(H207*$G207,0)</f>
        <v>0</v>
      </c>
    </row>
    <row r="208" spans="1:9">
      <c r="A208" s="138"/>
      <c r="B208" s="138"/>
      <c r="C208" s="148" t="s">
        <v>627</v>
      </c>
      <c r="D208" s="110"/>
      <c r="E208" s="71" t="s">
        <v>508</v>
      </c>
      <c r="F208" s="230" t="s">
        <v>268</v>
      </c>
      <c r="G208" s="146" t="s">
        <v>816</v>
      </c>
      <c r="H208" s="321"/>
      <c r="I208" s="73">
        <f>IFERROR(H208*$G208,0)</f>
        <v>0</v>
      </c>
    </row>
    <row r="209" spans="1:9">
      <c r="A209" s="138"/>
      <c r="B209" s="138"/>
      <c r="C209" s="148" t="s">
        <v>628</v>
      </c>
      <c r="D209" s="110"/>
      <c r="E209" s="71" t="s">
        <v>509</v>
      </c>
      <c r="F209" s="146" t="s">
        <v>268</v>
      </c>
      <c r="G209" s="279"/>
      <c r="H209" s="301"/>
      <c r="I209" s="73">
        <f t="shared" si="7"/>
        <v>0</v>
      </c>
    </row>
    <row r="210" spans="1:9">
      <c r="A210" s="138"/>
      <c r="B210" s="138"/>
      <c r="C210" s="148" t="s">
        <v>629</v>
      </c>
      <c r="D210" s="110"/>
      <c r="E210" s="71" t="s">
        <v>510</v>
      </c>
      <c r="F210" s="146" t="s">
        <v>268</v>
      </c>
      <c r="G210" s="279"/>
      <c r="H210" s="301"/>
      <c r="I210" s="73">
        <f t="shared" si="7"/>
        <v>0</v>
      </c>
    </row>
    <row r="211" spans="1:9">
      <c r="A211" s="138"/>
      <c r="B211" s="138"/>
      <c r="C211" s="148" t="s">
        <v>630</v>
      </c>
      <c r="D211" s="110"/>
      <c r="E211" s="71" t="s">
        <v>511</v>
      </c>
      <c r="F211" s="146" t="s">
        <v>268</v>
      </c>
      <c r="G211" s="279"/>
      <c r="H211" s="301"/>
      <c r="I211" s="73">
        <f t="shared" si="7"/>
        <v>0</v>
      </c>
    </row>
    <row r="212" spans="1:9">
      <c r="A212" s="138"/>
      <c r="B212" s="138"/>
      <c r="C212" s="148" t="s">
        <v>640</v>
      </c>
      <c r="D212" s="148"/>
      <c r="E212" s="161" t="s">
        <v>1122</v>
      </c>
      <c r="F212" s="157" t="s">
        <v>268</v>
      </c>
      <c r="G212" s="279">
        <v>45</v>
      </c>
      <c r="H212" s="301"/>
      <c r="I212" s="73">
        <f t="shared" si="7"/>
        <v>0</v>
      </c>
    </row>
    <row r="213" spans="1:9">
      <c r="A213" s="138"/>
      <c r="B213" s="138"/>
      <c r="C213" s="148" t="s">
        <v>641</v>
      </c>
      <c r="D213" s="148"/>
      <c r="E213" s="189" t="s">
        <v>639</v>
      </c>
      <c r="F213" s="157" t="s">
        <v>357</v>
      </c>
      <c r="G213" s="279">
        <v>0</v>
      </c>
      <c r="H213" s="301"/>
      <c r="I213" s="73">
        <f t="shared" si="7"/>
        <v>0</v>
      </c>
    </row>
    <row r="214" spans="1:9" ht="38.25">
      <c r="A214" s="138"/>
      <c r="B214" s="138"/>
      <c r="C214" s="148" t="s">
        <v>642</v>
      </c>
      <c r="D214" s="148"/>
      <c r="E214" s="190" t="s">
        <v>358</v>
      </c>
      <c r="F214" s="157" t="s">
        <v>268</v>
      </c>
      <c r="G214" s="279">
        <v>5</v>
      </c>
      <c r="H214" s="301"/>
      <c r="I214" s="73">
        <f t="shared" si="7"/>
        <v>0</v>
      </c>
    </row>
    <row r="215" spans="1:9">
      <c r="A215" s="138"/>
      <c r="B215" s="138"/>
      <c r="C215" s="148" t="s">
        <v>652</v>
      </c>
      <c r="D215" s="110"/>
      <c r="E215" s="190" t="s">
        <v>650</v>
      </c>
      <c r="F215" s="157" t="s">
        <v>268</v>
      </c>
      <c r="G215" s="279"/>
      <c r="H215" s="301"/>
      <c r="I215" s="73">
        <f t="shared" si="7"/>
        <v>0</v>
      </c>
    </row>
    <row r="216" spans="1:9">
      <c r="A216" s="138"/>
      <c r="B216" s="138"/>
      <c r="C216" s="148" t="s">
        <v>653</v>
      </c>
      <c r="D216" s="110"/>
      <c r="E216" s="190" t="s">
        <v>651</v>
      </c>
      <c r="F216" s="157" t="s">
        <v>268</v>
      </c>
      <c r="G216" s="279"/>
      <c r="H216" s="301"/>
      <c r="I216" s="73">
        <f t="shared" si="7"/>
        <v>0</v>
      </c>
    </row>
    <row r="217" spans="1:9">
      <c r="A217" s="138"/>
      <c r="B217" s="138"/>
      <c r="C217" s="292" t="s">
        <v>1246</v>
      </c>
      <c r="D217" s="110"/>
      <c r="E217" s="190" t="s">
        <v>1247</v>
      </c>
      <c r="F217" s="157" t="s">
        <v>268</v>
      </c>
      <c r="G217" s="293">
        <v>1</v>
      </c>
      <c r="H217" s="305"/>
      <c r="I217" s="73"/>
    </row>
    <row r="218" spans="1:9" ht="31.5">
      <c r="A218" s="80" t="s">
        <v>503</v>
      </c>
      <c r="B218" s="80"/>
      <c r="C218" s="82"/>
      <c r="D218" s="82"/>
      <c r="E218" s="105"/>
      <c r="F218" s="106"/>
      <c r="G218" s="107"/>
      <c r="H218" s="108"/>
      <c r="I218" s="108">
        <f>SUM(I184:I216)</f>
        <v>0</v>
      </c>
    </row>
    <row r="219" spans="1:9" ht="15.75">
      <c r="A219" s="191"/>
      <c r="B219" s="192"/>
      <c r="C219" s="193"/>
      <c r="D219" s="193"/>
      <c r="E219" s="194"/>
      <c r="F219" s="195"/>
      <c r="G219" s="196"/>
      <c r="H219" s="197"/>
      <c r="I219" s="197" t="e">
        <f>I218+HVAC!#REF!+HVAC!#REF!+HVAC!#REF!+HVAC!#REF!+HVAC!#REF!+ELECTRICAL!I240+ELECTRICAL!I226+ELECTRICAL!I212+ELECTRICAL!I208+ELECTRICAL!I205+ELECTRICAL!I190+ELECTRICAL!I176+ELECTRICAL!I152+ELECTRICAL!I77+ELECTRICAL!I54+ELECTRICAL!I24+PLUMBING!I68+PLUMBING!I48+PLUMBING!I44+PLUMBING!I29+I182+I164+I153+I142+I129+I96+I90+I84+I59+I51+I44+I34+I29</f>
        <v>#REF!</v>
      </c>
    </row>
    <row r="220" spans="1:9" s="218" customFormat="1" ht="15.75">
      <c r="A220" s="220"/>
      <c r="B220" s="198"/>
      <c r="C220" s="199"/>
      <c r="D220" s="199"/>
      <c r="E220" s="200"/>
      <c r="F220" s="201"/>
      <c r="G220" s="221"/>
      <c r="H220" s="222"/>
      <c r="I220" s="222"/>
    </row>
    <row r="221" spans="1:9">
      <c r="A221" s="220"/>
      <c r="B221" s="211"/>
      <c r="C221" s="223"/>
      <c r="D221" s="223"/>
      <c r="E221" s="211"/>
      <c r="F221" s="211"/>
      <c r="H221" s="212"/>
      <c r="I221" s="212"/>
    </row>
    <row r="222" spans="1:9">
      <c r="A222" s="220"/>
      <c r="B222" s="211"/>
      <c r="C222" s="223"/>
      <c r="D222" s="223"/>
      <c r="E222" s="211"/>
      <c r="F222" s="211"/>
      <c r="H222" s="212"/>
      <c r="I222" s="212"/>
    </row>
    <row r="223" spans="1:9">
      <c r="A223" s="220"/>
      <c r="B223" s="211"/>
      <c r="C223" s="223"/>
      <c r="D223" s="223"/>
      <c r="E223" s="211"/>
      <c r="F223" s="211"/>
      <c r="H223" s="212"/>
      <c r="I223" s="212"/>
    </row>
    <row r="224" spans="1:9">
      <c r="A224" s="220"/>
      <c r="B224" s="211"/>
      <c r="C224" s="223"/>
      <c r="D224" s="223"/>
      <c r="E224" s="211"/>
      <c r="F224" s="211"/>
      <c r="H224" s="212"/>
      <c r="I224" s="212"/>
    </row>
    <row r="225" spans="1:9" ht="15.75" thickBot="1">
      <c r="A225" s="224"/>
      <c r="B225" s="225"/>
      <c r="C225" s="226"/>
      <c r="D225" s="226"/>
      <c r="E225" s="225"/>
      <c r="F225" s="225"/>
      <c r="G225" s="225"/>
      <c r="H225" s="227"/>
      <c r="I225" s="227"/>
    </row>
  </sheetData>
  <mergeCells count="1">
    <mergeCell ref="A11:E11"/>
  </mergeCells>
  <pageMargins left="0.7" right="0.7" top="0.75" bottom="0.75" header="0.3" footer="0.3"/>
  <pageSetup scale="38" orientation="portrait" r:id="rId1"/>
  <rowBreaks count="1" manualBreakCount="1">
    <brk id="150"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view="pageBreakPreview" topLeftCell="A28" zoomScale="60" zoomScaleNormal="70" workbookViewId="0">
      <selection activeCell="E1" sqref="E1:G37"/>
    </sheetView>
  </sheetViews>
  <sheetFormatPr defaultRowHeight="50.1" customHeight="1"/>
  <cols>
    <col min="5" max="5" width="107.7109375" style="482" customWidth="1"/>
    <col min="6" max="6" width="12" customWidth="1"/>
  </cols>
  <sheetData>
    <row r="1" spans="1:15" s="206" customFormat="1" ht="50.1" customHeight="1">
      <c r="A1" s="57" t="s">
        <v>442</v>
      </c>
      <c r="B1" s="57"/>
      <c r="C1" s="57"/>
      <c r="D1" s="57"/>
      <c r="E1" s="470" t="s">
        <v>443</v>
      </c>
      <c r="F1" s="57"/>
      <c r="G1" s="57"/>
      <c r="H1" s="310"/>
      <c r="I1" s="117"/>
    </row>
    <row r="2" spans="1:15" s="206" customFormat="1" ht="50.1" customHeight="1">
      <c r="A2" s="126"/>
      <c r="B2" s="63" t="s">
        <v>444</v>
      </c>
      <c r="C2" s="63"/>
      <c r="D2" s="63"/>
      <c r="E2" s="471" t="s">
        <v>445</v>
      </c>
      <c r="F2" s="126"/>
      <c r="G2" s="121"/>
      <c r="H2" s="318"/>
      <c r="I2" s="184"/>
    </row>
    <row r="3" spans="1:15" s="206" customFormat="1" ht="118.5" customHeight="1">
      <c r="A3" s="186"/>
      <c r="B3" s="186"/>
      <c r="C3" s="70"/>
      <c r="D3" s="125" t="s">
        <v>15</v>
      </c>
      <c r="E3" s="472" t="s">
        <v>1284</v>
      </c>
      <c r="F3" s="143"/>
      <c r="G3" s="279"/>
      <c r="H3" s="301"/>
      <c r="I3" s="73"/>
    </row>
    <row r="4" spans="1:15" s="206" customFormat="1" ht="50.1" customHeight="1">
      <c r="A4" s="186"/>
      <c r="B4" s="186"/>
      <c r="C4" s="70"/>
      <c r="D4" s="70" t="s">
        <v>18</v>
      </c>
      <c r="E4" s="473" t="s">
        <v>446</v>
      </c>
      <c r="F4" s="148" t="s">
        <v>447</v>
      </c>
      <c r="G4" s="279">
        <v>0</v>
      </c>
      <c r="H4" s="301"/>
      <c r="I4" s="73">
        <f>H4*$G4</f>
        <v>0</v>
      </c>
    </row>
    <row r="5" spans="1:15" s="206" customFormat="1" ht="50.1" customHeight="1">
      <c r="A5" s="186"/>
      <c r="B5" s="186"/>
      <c r="C5" s="70"/>
      <c r="D5" s="70" t="s">
        <v>23</v>
      </c>
      <c r="E5" s="473" t="s">
        <v>448</v>
      </c>
      <c r="F5" s="148" t="s">
        <v>447</v>
      </c>
      <c r="G5" s="279">
        <v>0</v>
      </c>
      <c r="H5" s="301"/>
      <c r="I5" s="73">
        <f>H5*$G5</f>
        <v>0</v>
      </c>
    </row>
    <row r="6" spans="1:15" s="206" customFormat="1" ht="50.1" customHeight="1">
      <c r="A6" s="186"/>
      <c r="B6" s="186"/>
      <c r="C6" s="70"/>
      <c r="D6" s="125" t="s">
        <v>33</v>
      </c>
      <c r="E6" s="472" t="s">
        <v>1285</v>
      </c>
      <c r="F6" s="148"/>
      <c r="G6" s="279"/>
      <c r="H6" s="301"/>
      <c r="I6" s="73"/>
    </row>
    <row r="7" spans="1:15" s="206" customFormat="1" ht="50.1" customHeight="1">
      <c r="A7" s="186"/>
      <c r="B7" s="186"/>
      <c r="C7" s="70"/>
      <c r="D7" s="70" t="s">
        <v>36</v>
      </c>
      <c r="E7" s="473" t="s">
        <v>449</v>
      </c>
      <c r="F7" s="148" t="s">
        <v>447</v>
      </c>
      <c r="G7" s="291">
        <v>24</v>
      </c>
      <c r="H7" s="301"/>
      <c r="I7" s="73">
        <f>H7*$G7</f>
        <v>0</v>
      </c>
      <c r="O7" s="469"/>
    </row>
    <row r="8" spans="1:15" s="206" customFormat="1" ht="50.1" customHeight="1">
      <c r="A8" s="186"/>
      <c r="B8" s="186"/>
      <c r="C8" s="70"/>
      <c r="D8" s="125" t="s">
        <v>40</v>
      </c>
      <c r="E8" s="474" t="s">
        <v>450</v>
      </c>
      <c r="F8" s="148" t="s">
        <v>447</v>
      </c>
      <c r="G8" s="291">
        <v>13</v>
      </c>
      <c r="H8" s="301"/>
      <c r="I8" s="73">
        <f>H8*$G8</f>
        <v>0</v>
      </c>
    </row>
    <row r="9" spans="1:15" s="206" customFormat="1" ht="50.1" customHeight="1">
      <c r="A9" s="186"/>
      <c r="B9" s="186"/>
      <c r="C9" s="70"/>
      <c r="D9" s="125" t="s">
        <v>43</v>
      </c>
      <c r="E9" s="474" t="s">
        <v>451</v>
      </c>
      <c r="F9" s="148" t="s">
        <v>196</v>
      </c>
      <c r="G9" s="279">
        <v>1</v>
      </c>
      <c r="H9" s="301"/>
      <c r="I9" s="73">
        <f>H9*$G9</f>
        <v>0</v>
      </c>
    </row>
    <row r="10" spans="1:15" s="206" customFormat="1" ht="50.1" customHeight="1">
      <c r="A10" s="126"/>
      <c r="B10" s="126" t="s">
        <v>624</v>
      </c>
      <c r="C10" s="63"/>
      <c r="D10" s="63"/>
      <c r="E10" s="471" t="s">
        <v>453</v>
      </c>
      <c r="F10" s="126"/>
      <c r="G10" s="121"/>
      <c r="H10" s="318"/>
      <c r="I10" s="184"/>
    </row>
    <row r="11" spans="1:15" s="206" customFormat="1" ht="50.1" customHeight="1">
      <c r="A11" s="186"/>
      <c r="B11" s="186"/>
      <c r="C11" s="125" t="s">
        <v>15</v>
      </c>
      <c r="D11" s="125"/>
      <c r="E11" s="475" t="s">
        <v>454</v>
      </c>
      <c r="F11" s="143"/>
      <c r="G11" s="279"/>
      <c r="H11" s="301"/>
      <c r="I11" s="73"/>
    </row>
    <row r="12" spans="1:15" s="206" customFormat="1" ht="50.1" customHeight="1">
      <c r="A12" s="186"/>
      <c r="B12" s="186"/>
      <c r="C12" s="70" t="s">
        <v>18</v>
      </c>
      <c r="D12" s="70"/>
      <c r="E12" s="476" t="s">
        <v>455</v>
      </c>
      <c r="F12" s="148" t="s">
        <v>447</v>
      </c>
      <c r="G12" s="279">
        <v>0</v>
      </c>
      <c r="H12" s="301"/>
      <c r="I12" s="73">
        <f>H12*$G12</f>
        <v>0</v>
      </c>
    </row>
    <row r="13" spans="1:15" s="206" customFormat="1" ht="50.1" customHeight="1">
      <c r="A13" s="186"/>
      <c r="B13" s="186"/>
      <c r="C13" s="70" t="s">
        <v>21</v>
      </c>
      <c r="D13" s="70"/>
      <c r="E13" s="476" t="s">
        <v>456</v>
      </c>
      <c r="F13" s="148" t="s">
        <v>447</v>
      </c>
      <c r="G13" s="279">
        <v>24</v>
      </c>
      <c r="H13" s="301"/>
      <c r="I13" s="73">
        <f>H13*$G13</f>
        <v>0</v>
      </c>
    </row>
    <row r="14" spans="1:15" s="206" customFormat="1" ht="50.1" customHeight="1">
      <c r="A14" s="186"/>
      <c r="B14" s="186"/>
      <c r="C14" s="70" t="s">
        <v>23</v>
      </c>
      <c r="D14" s="70"/>
      <c r="E14" s="476" t="s">
        <v>457</v>
      </c>
      <c r="F14" s="148" t="s">
        <v>447</v>
      </c>
      <c r="G14" s="279">
        <v>13</v>
      </c>
      <c r="H14" s="301"/>
      <c r="I14" s="73">
        <f>H14*$G14</f>
        <v>0</v>
      </c>
    </row>
    <row r="15" spans="1:15" s="206" customFormat="1" ht="50.1" customHeight="1">
      <c r="A15" s="126"/>
      <c r="B15" s="126" t="s">
        <v>452</v>
      </c>
      <c r="C15" s="63"/>
      <c r="D15" s="63"/>
      <c r="E15" s="471" t="s">
        <v>459</v>
      </c>
      <c r="F15" s="126"/>
      <c r="G15" s="121"/>
      <c r="H15" s="318"/>
      <c r="I15" s="184"/>
    </row>
    <row r="16" spans="1:15" s="206" customFormat="1" ht="50.1" customHeight="1">
      <c r="A16" s="186"/>
      <c r="B16" s="186"/>
      <c r="C16" s="125" t="s">
        <v>15</v>
      </c>
      <c r="D16" s="69"/>
      <c r="E16" s="472" t="s">
        <v>1286</v>
      </c>
      <c r="F16" s="148" t="s">
        <v>141</v>
      </c>
      <c r="G16" s="279">
        <v>0</v>
      </c>
      <c r="H16" s="305"/>
      <c r="I16" s="73">
        <f>H16*$G16</f>
        <v>0</v>
      </c>
    </row>
    <row r="17" spans="1:9" s="206" customFormat="1" ht="50.1" customHeight="1">
      <c r="A17" s="186"/>
      <c r="B17" s="186"/>
      <c r="C17" s="70" t="s">
        <v>33</v>
      </c>
      <c r="D17" s="69"/>
      <c r="E17" s="472" t="s">
        <v>1287</v>
      </c>
      <c r="F17" s="148" t="s">
        <v>141</v>
      </c>
      <c r="G17" s="279">
        <v>0</v>
      </c>
      <c r="H17" s="305"/>
      <c r="I17" s="73">
        <f>H17*$G17</f>
        <v>0</v>
      </c>
    </row>
    <row r="18" spans="1:9" s="206" customFormat="1" ht="50.1" customHeight="1">
      <c r="A18" s="186"/>
      <c r="B18" s="186"/>
      <c r="C18" s="70" t="s">
        <v>45</v>
      </c>
      <c r="D18" s="69"/>
      <c r="E18" s="477" t="s">
        <v>1288</v>
      </c>
      <c r="F18" s="148" t="s">
        <v>141</v>
      </c>
      <c r="G18" s="279">
        <v>0</v>
      </c>
      <c r="H18" s="301"/>
      <c r="I18" s="73">
        <f>H18*$G18</f>
        <v>0</v>
      </c>
    </row>
    <row r="19" spans="1:9" s="206" customFormat="1" ht="50.1" customHeight="1">
      <c r="A19" s="122"/>
      <c r="B19" s="122" t="s">
        <v>458</v>
      </c>
      <c r="C19" s="122"/>
      <c r="D19" s="122"/>
      <c r="E19" s="471" t="s">
        <v>617</v>
      </c>
      <c r="F19" s="122"/>
      <c r="G19" s="123"/>
      <c r="H19" s="312"/>
      <c r="I19" s="124"/>
    </row>
    <row r="20" spans="1:9" s="206" customFormat="1" ht="50.1" customHeight="1">
      <c r="A20" s="167"/>
      <c r="B20" s="167"/>
      <c r="C20" s="156" t="s">
        <v>18</v>
      </c>
      <c r="D20" s="156"/>
      <c r="E20" s="478" t="s">
        <v>398</v>
      </c>
      <c r="F20" s="157" t="s">
        <v>268</v>
      </c>
      <c r="G20" s="279">
        <v>1</v>
      </c>
      <c r="H20" s="301"/>
      <c r="I20" s="73">
        <f>H20*$G20</f>
        <v>0</v>
      </c>
    </row>
    <row r="21" spans="1:9" s="206" customFormat="1" ht="50.1" customHeight="1">
      <c r="A21" s="167"/>
      <c r="B21" s="167"/>
      <c r="C21" s="156" t="s">
        <v>21</v>
      </c>
      <c r="D21" s="156"/>
      <c r="E21" s="478" t="s">
        <v>399</v>
      </c>
      <c r="F21" s="157" t="s">
        <v>268</v>
      </c>
      <c r="G21" s="279">
        <v>1</v>
      </c>
      <c r="H21" s="301"/>
      <c r="I21" s="73">
        <f>H21*$G21</f>
        <v>0</v>
      </c>
    </row>
    <row r="22" spans="1:9" s="206" customFormat="1" ht="50.1" customHeight="1">
      <c r="A22" s="167"/>
      <c r="B22" s="167"/>
      <c r="C22" s="156" t="s">
        <v>23</v>
      </c>
      <c r="D22" s="156"/>
      <c r="E22" s="478" t="s">
        <v>400</v>
      </c>
      <c r="F22" s="157" t="s">
        <v>268</v>
      </c>
      <c r="G22" s="279">
        <v>0</v>
      </c>
      <c r="H22" s="305"/>
      <c r="I22" s="73">
        <f>H22*$G22</f>
        <v>0</v>
      </c>
    </row>
    <row r="23" spans="1:9" s="206" customFormat="1" ht="50.1" customHeight="1">
      <c r="A23" s="167"/>
      <c r="B23" s="167"/>
      <c r="C23" s="156" t="s">
        <v>25</v>
      </c>
      <c r="D23" s="156"/>
      <c r="E23" s="478" t="s">
        <v>401</v>
      </c>
      <c r="F23" s="157" t="s">
        <v>268</v>
      </c>
      <c r="G23" s="279">
        <v>0</v>
      </c>
      <c r="H23" s="305"/>
      <c r="I23" s="73">
        <f>H23*$G23</f>
        <v>0</v>
      </c>
    </row>
    <row r="24" spans="1:9" s="206" customFormat="1" ht="50.1" customHeight="1">
      <c r="A24" s="167"/>
      <c r="B24" s="167"/>
      <c r="C24" s="156" t="s">
        <v>27</v>
      </c>
      <c r="D24" s="156"/>
      <c r="E24" s="478" t="s">
        <v>402</v>
      </c>
      <c r="F24" s="157" t="s">
        <v>268</v>
      </c>
      <c r="G24" s="279"/>
      <c r="H24" s="301"/>
      <c r="I24" s="73">
        <f>H24*$G24</f>
        <v>0</v>
      </c>
    </row>
    <row r="25" spans="1:9" s="206" customFormat="1" ht="50.1" customHeight="1">
      <c r="A25" s="57" t="s">
        <v>460</v>
      </c>
      <c r="B25" s="116"/>
      <c r="C25" s="57"/>
      <c r="D25" s="57"/>
      <c r="E25" s="470" t="s">
        <v>461</v>
      </c>
      <c r="F25" s="116"/>
      <c r="G25" s="116"/>
      <c r="H25" s="319"/>
      <c r="I25" s="187"/>
    </row>
    <row r="26" spans="1:9" s="206" customFormat="1" ht="50.1" customHeight="1">
      <c r="A26" s="185"/>
      <c r="B26" s="122" t="s">
        <v>462</v>
      </c>
      <c r="C26" s="122"/>
      <c r="D26" s="122"/>
      <c r="E26" s="471" t="s">
        <v>463</v>
      </c>
      <c r="F26" s="185"/>
      <c r="G26" s="131"/>
      <c r="H26" s="320"/>
      <c r="I26" s="188"/>
    </row>
    <row r="27" spans="1:9" s="206" customFormat="1" ht="50.1" customHeight="1">
      <c r="A27" s="70"/>
      <c r="B27" s="70"/>
      <c r="C27" s="69" t="s">
        <v>15</v>
      </c>
      <c r="D27" s="69" t="s">
        <v>464</v>
      </c>
      <c r="E27" s="479" t="s">
        <v>465</v>
      </c>
      <c r="F27" s="148" t="s">
        <v>466</v>
      </c>
      <c r="G27" s="279">
        <v>0</v>
      </c>
      <c r="H27" s="301"/>
      <c r="I27" s="73">
        <f t="shared" ref="I27:I35" si="0">H27*$G27</f>
        <v>0</v>
      </c>
    </row>
    <row r="28" spans="1:9" s="206" customFormat="1" ht="50.1" customHeight="1">
      <c r="A28" s="70"/>
      <c r="B28" s="70"/>
      <c r="C28" s="69" t="s">
        <v>33</v>
      </c>
      <c r="D28" s="69"/>
      <c r="E28" s="479" t="s">
        <v>467</v>
      </c>
      <c r="F28" s="148" t="s">
        <v>468</v>
      </c>
      <c r="G28" s="279">
        <v>0</v>
      </c>
      <c r="H28" s="301"/>
      <c r="I28" s="73">
        <f t="shared" si="0"/>
        <v>0</v>
      </c>
    </row>
    <row r="29" spans="1:9" s="206" customFormat="1" ht="50.1" customHeight="1">
      <c r="A29" s="136"/>
      <c r="B29" s="136"/>
      <c r="C29" s="148" t="s">
        <v>45</v>
      </c>
      <c r="D29" s="148" t="s">
        <v>469</v>
      </c>
      <c r="E29" s="480" t="s">
        <v>470</v>
      </c>
      <c r="F29" s="148" t="s">
        <v>121</v>
      </c>
      <c r="G29" s="279">
        <v>0</v>
      </c>
      <c r="H29" s="301"/>
      <c r="I29" s="73">
        <f t="shared" si="0"/>
        <v>0</v>
      </c>
    </row>
    <row r="30" spans="1:9" s="206" customFormat="1" ht="50.1" customHeight="1">
      <c r="A30" s="138"/>
      <c r="B30" s="138"/>
      <c r="C30" s="148" t="s">
        <v>64</v>
      </c>
      <c r="D30" s="148"/>
      <c r="E30" s="481" t="s">
        <v>471</v>
      </c>
      <c r="F30" s="148" t="s">
        <v>472</v>
      </c>
      <c r="G30" s="279">
        <v>0</v>
      </c>
      <c r="H30" s="305"/>
      <c r="I30" s="73">
        <f t="shared" si="0"/>
        <v>0</v>
      </c>
    </row>
    <row r="31" spans="1:9" s="206" customFormat="1" ht="50.1" customHeight="1">
      <c r="A31" s="138"/>
      <c r="B31" s="138"/>
      <c r="C31" s="148" t="s">
        <v>66</v>
      </c>
      <c r="D31" s="148"/>
      <c r="E31" s="481" t="s">
        <v>473</v>
      </c>
      <c r="F31" s="146" t="s">
        <v>474</v>
      </c>
      <c r="G31" s="279">
        <v>0</v>
      </c>
      <c r="H31" s="305"/>
      <c r="I31" s="73">
        <f t="shared" si="0"/>
        <v>0</v>
      </c>
    </row>
    <row r="32" spans="1:9" s="206" customFormat="1" ht="50.1" customHeight="1">
      <c r="A32" s="138"/>
      <c r="B32" s="138"/>
      <c r="C32" s="148" t="s">
        <v>99</v>
      </c>
      <c r="D32" s="148"/>
      <c r="E32" s="481" t="s">
        <v>475</v>
      </c>
      <c r="F32" s="148" t="s">
        <v>196</v>
      </c>
      <c r="G32" s="279">
        <v>4</v>
      </c>
      <c r="H32" s="301"/>
      <c r="I32" s="73">
        <f t="shared" si="0"/>
        <v>0</v>
      </c>
    </row>
    <row r="33" spans="1:9" s="206" customFormat="1" ht="50.1" customHeight="1">
      <c r="A33" s="138"/>
      <c r="B33" s="138"/>
      <c r="C33" s="148" t="s">
        <v>93</v>
      </c>
      <c r="D33" s="148"/>
      <c r="E33" s="472" t="s">
        <v>476</v>
      </c>
      <c r="F33" s="148" t="s">
        <v>190</v>
      </c>
      <c r="G33" s="279">
        <v>0</v>
      </c>
      <c r="H33" s="305"/>
      <c r="I33" s="73">
        <f t="shared" si="0"/>
        <v>0</v>
      </c>
    </row>
    <row r="34" spans="1:9" s="206" customFormat="1" ht="50.1" customHeight="1">
      <c r="A34" s="138"/>
      <c r="B34" s="138"/>
      <c r="C34" s="148" t="s">
        <v>101</v>
      </c>
      <c r="D34" s="148"/>
      <c r="E34" s="476" t="s">
        <v>477</v>
      </c>
      <c r="F34" s="148" t="s">
        <v>196</v>
      </c>
      <c r="G34" s="279">
        <v>2</v>
      </c>
      <c r="H34" s="301"/>
      <c r="I34" s="73">
        <f t="shared" si="0"/>
        <v>0</v>
      </c>
    </row>
    <row r="35" spans="1:9" s="206" customFormat="1" ht="50.1" customHeight="1">
      <c r="A35" s="140"/>
      <c r="B35" s="140"/>
      <c r="C35" s="69" t="s">
        <v>104</v>
      </c>
      <c r="D35" s="69"/>
      <c r="E35" s="476" t="s">
        <v>478</v>
      </c>
      <c r="F35" s="148" t="s">
        <v>121</v>
      </c>
      <c r="G35" s="279">
        <v>0</v>
      </c>
      <c r="H35" s="301"/>
      <c r="I35" s="73">
        <f t="shared" si="0"/>
        <v>0</v>
      </c>
    </row>
    <row r="36" spans="1:9" s="206" customFormat="1" ht="50.1" customHeight="1">
      <c r="A36" s="140"/>
      <c r="B36" s="140"/>
      <c r="C36" s="468" t="s">
        <v>101</v>
      </c>
      <c r="D36" s="69"/>
      <c r="E36" s="476" t="s">
        <v>1290</v>
      </c>
      <c r="F36" s="468" t="s">
        <v>1289</v>
      </c>
      <c r="G36" s="467">
        <v>1</v>
      </c>
      <c r="H36" s="301"/>
      <c r="I36" s="73"/>
    </row>
    <row r="37" spans="1:9" s="206" customFormat="1" ht="50.1" customHeight="1">
      <c r="A37" s="140"/>
      <c r="B37" s="140"/>
      <c r="C37" s="69" t="s">
        <v>104</v>
      </c>
      <c r="D37" s="69"/>
      <c r="E37" s="476" t="s">
        <v>1291</v>
      </c>
      <c r="F37" s="468" t="s">
        <v>1289</v>
      </c>
      <c r="G37" s="467">
        <v>1</v>
      </c>
      <c r="H37" s="301"/>
      <c r="I37" s="73"/>
    </row>
    <row r="38" spans="1:9" s="206" customFormat="1" ht="50.1" customHeight="1">
      <c r="A38" s="140"/>
      <c r="B38" s="140"/>
      <c r="C38" s="69"/>
      <c r="D38" s="69"/>
      <c r="E38" s="476"/>
      <c r="F38" s="468"/>
      <c r="G38" s="467"/>
      <c r="H38" s="301"/>
      <c r="I38" s="73"/>
    </row>
    <row r="39" spans="1:9" ht="50.1" customHeight="1">
      <c r="A39" s="3"/>
      <c r="B39" s="3"/>
      <c r="C39" s="3"/>
      <c r="D39" s="3"/>
      <c r="E39" s="483"/>
      <c r="F39" s="3"/>
      <c r="G39" s="3"/>
      <c r="H39" s="3"/>
      <c r="I39" s="3"/>
    </row>
    <row r="40" spans="1:9" ht="50.1" customHeight="1">
      <c r="A40" s="3"/>
      <c r="B40" s="3"/>
      <c r="C40" s="3"/>
      <c r="D40" s="3"/>
      <c r="E40" s="483"/>
      <c r="F40" s="3"/>
      <c r="G40" s="3"/>
      <c r="H40" s="3"/>
      <c r="I40" s="3"/>
    </row>
  </sheetData>
  <pageMargins left="0.7" right="0.7" top="0.75" bottom="0.75" header="0.3" footer="0.3"/>
  <pageSetup scale="49"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topLeftCell="A28" workbookViewId="0">
      <selection activeCell="L33" sqref="L33"/>
    </sheetView>
  </sheetViews>
  <sheetFormatPr defaultRowHeight="15"/>
  <cols>
    <col min="5" max="5" width="69.140625" customWidth="1"/>
  </cols>
  <sheetData>
    <row r="1" spans="1:9" ht="15.75">
      <c r="A1" s="57" t="s">
        <v>226</v>
      </c>
      <c r="B1" s="57"/>
      <c r="C1" s="57"/>
      <c r="D1" s="57"/>
      <c r="E1" s="116" t="s">
        <v>227</v>
      </c>
      <c r="F1" s="57"/>
      <c r="G1" s="57"/>
      <c r="H1" s="310"/>
      <c r="I1" s="117"/>
    </row>
    <row r="2" spans="1:9">
      <c r="A2" s="122"/>
      <c r="B2" s="122" t="s">
        <v>228</v>
      </c>
      <c r="C2" s="122"/>
      <c r="D2" s="122"/>
      <c r="E2" s="131" t="s">
        <v>229</v>
      </c>
      <c r="F2" s="122"/>
      <c r="G2" s="123"/>
      <c r="H2" s="312"/>
      <c r="I2" s="124"/>
    </row>
    <row r="3" spans="1:9" ht="51">
      <c r="A3" s="70"/>
      <c r="B3" s="70"/>
      <c r="C3" s="70" t="s">
        <v>15</v>
      </c>
      <c r="D3" s="148"/>
      <c r="E3" s="137" t="s">
        <v>230</v>
      </c>
      <c r="F3" s="148"/>
      <c r="G3" s="279"/>
      <c r="H3" s="301"/>
      <c r="I3" s="73"/>
    </row>
    <row r="4" spans="1:9">
      <c r="A4" s="70"/>
      <c r="B4" s="70"/>
      <c r="C4" s="70" t="s">
        <v>18</v>
      </c>
      <c r="D4" s="148"/>
      <c r="E4" s="138" t="s">
        <v>231</v>
      </c>
      <c r="F4" s="148" t="s">
        <v>342</v>
      </c>
      <c r="G4" s="279">
        <v>0</v>
      </c>
      <c r="H4" s="313"/>
      <c r="I4" s="73">
        <f>H4*$G4</f>
        <v>0</v>
      </c>
    </row>
    <row r="5" spans="1:9">
      <c r="A5" s="70"/>
      <c r="B5" s="70"/>
      <c r="C5" s="70" t="s">
        <v>21</v>
      </c>
      <c r="D5" s="148"/>
      <c r="E5" s="138" t="s">
        <v>232</v>
      </c>
      <c r="F5" s="148" t="s">
        <v>342</v>
      </c>
      <c r="G5" s="279">
        <f>6.8/100*'Civil &amp; Interior'!G11</f>
        <v>42.908000000000001</v>
      </c>
      <c r="H5" s="313"/>
      <c r="I5" s="73">
        <f>H5*$G5</f>
        <v>0</v>
      </c>
    </row>
    <row r="6" spans="1:9">
      <c r="A6" s="70"/>
      <c r="B6" s="70"/>
      <c r="C6" s="70" t="s">
        <v>23</v>
      </c>
      <c r="D6" s="148"/>
      <c r="E6" s="138" t="s">
        <v>233</v>
      </c>
      <c r="F6" s="148" t="s">
        <v>342</v>
      </c>
      <c r="G6" s="279">
        <f>6.7/100*'Civil &amp; Interior'!G11</f>
        <v>42.277000000000001</v>
      </c>
      <c r="H6" s="313"/>
      <c r="I6" s="73">
        <f>H6*$G6</f>
        <v>0</v>
      </c>
    </row>
    <row r="7" spans="1:9">
      <c r="A7" s="70"/>
      <c r="B7" s="70"/>
      <c r="C7" s="70" t="s">
        <v>25</v>
      </c>
      <c r="D7" s="148"/>
      <c r="E7" s="138" t="s">
        <v>234</v>
      </c>
      <c r="F7" s="148" t="s">
        <v>342</v>
      </c>
      <c r="G7" s="279">
        <f>0.2/100*'Civil &amp; Interior'!G11</f>
        <v>1.262</v>
      </c>
      <c r="H7" s="313"/>
      <c r="I7" s="73">
        <f>H7*$G7</f>
        <v>0</v>
      </c>
    </row>
    <row r="8" spans="1:9">
      <c r="A8" s="70"/>
      <c r="B8" s="70"/>
      <c r="C8" s="70" t="s">
        <v>27</v>
      </c>
      <c r="D8" s="148"/>
      <c r="E8" s="138" t="s">
        <v>235</v>
      </c>
      <c r="F8" s="148" t="s">
        <v>342</v>
      </c>
      <c r="G8" s="279">
        <f>0.9/100*'Civil &amp; Interior'!G11</f>
        <v>5.6790000000000003</v>
      </c>
      <c r="H8" s="313"/>
      <c r="I8" s="73">
        <f>H8*$G8</f>
        <v>0</v>
      </c>
    </row>
    <row r="9" spans="1:9" ht="25.5">
      <c r="A9" s="70"/>
      <c r="B9" s="70"/>
      <c r="C9" s="70" t="s">
        <v>33</v>
      </c>
      <c r="D9" s="110"/>
      <c r="E9" s="139" t="s">
        <v>632</v>
      </c>
      <c r="F9" s="148"/>
      <c r="G9" s="279"/>
      <c r="H9" s="313"/>
      <c r="I9" s="73"/>
    </row>
    <row r="10" spans="1:9">
      <c r="A10" s="70"/>
      <c r="B10" s="70"/>
      <c r="C10" s="70" t="s">
        <v>36</v>
      </c>
      <c r="D10" s="110"/>
      <c r="E10" s="137" t="s">
        <v>231</v>
      </c>
      <c r="F10" s="204" t="s">
        <v>39</v>
      </c>
      <c r="G10" s="279">
        <v>0</v>
      </c>
      <c r="H10" s="313"/>
      <c r="I10" s="73">
        <f>H10*$G10</f>
        <v>0</v>
      </c>
    </row>
    <row r="11" spans="1:9">
      <c r="A11" s="70"/>
      <c r="B11" s="70"/>
      <c r="C11" s="70" t="s">
        <v>40</v>
      </c>
      <c r="D11" s="110"/>
      <c r="E11" s="137" t="s">
        <v>232</v>
      </c>
      <c r="F11" s="204" t="s">
        <v>39</v>
      </c>
      <c r="G11" s="279">
        <v>0</v>
      </c>
      <c r="H11" s="313"/>
      <c r="I11" s="73">
        <f>H11*$G11</f>
        <v>0</v>
      </c>
    </row>
    <row r="12" spans="1:9">
      <c r="A12" s="70"/>
      <c r="B12" s="70"/>
      <c r="C12" s="70" t="s">
        <v>43</v>
      </c>
      <c r="D12" s="110"/>
      <c r="E12" s="137" t="s">
        <v>233</v>
      </c>
      <c r="F12" s="204" t="s">
        <v>39</v>
      </c>
      <c r="G12" s="279">
        <v>0</v>
      </c>
      <c r="H12" s="313"/>
      <c r="I12" s="73">
        <f>H12*$G12</f>
        <v>0</v>
      </c>
    </row>
    <row r="13" spans="1:9">
      <c r="A13" s="70"/>
      <c r="B13" s="70"/>
      <c r="C13" s="70" t="s">
        <v>44</v>
      </c>
      <c r="D13" s="110"/>
      <c r="E13" s="137" t="s">
        <v>234</v>
      </c>
      <c r="F13" s="204" t="s">
        <v>39</v>
      </c>
      <c r="G13" s="279">
        <v>0</v>
      </c>
      <c r="H13" s="313"/>
      <c r="I13" s="73">
        <f>H13*$G13</f>
        <v>0</v>
      </c>
    </row>
    <row r="14" spans="1:9">
      <c r="A14" s="70"/>
      <c r="B14" s="70"/>
      <c r="C14" s="70" t="s">
        <v>631</v>
      </c>
      <c r="D14" s="110"/>
      <c r="E14" s="137" t="s">
        <v>235</v>
      </c>
      <c r="F14" s="204" t="s">
        <v>39</v>
      </c>
      <c r="G14" s="279">
        <v>0</v>
      </c>
      <c r="H14" s="313"/>
      <c r="I14" s="73">
        <f>H14*$G14</f>
        <v>0</v>
      </c>
    </row>
    <row r="15" spans="1:9" ht="38.25">
      <c r="A15" s="70"/>
      <c r="B15" s="70"/>
      <c r="C15" s="70" t="s">
        <v>45</v>
      </c>
      <c r="D15" s="148"/>
      <c r="E15" s="99" t="s">
        <v>236</v>
      </c>
      <c r="F15" s="148"/>
      <c r="G15" s="279"/>
      <c r="H15" s="313"/>
      <c r="I15" s="73"/>
    </row>
    <row r="16" spans="1:9">
      <c r="A16" s="70"/>
      <c r="B16" s="70"/>
      <c r="C16" s="70" t="s">
        <v>75</v>
      </c>
      <c r="D16" s="148"/>
      <c r="E16" s="138" t="s">
        <v>237</v>
      </c>
      <c r="F16" s="148" t="s">
        <v>342</v>
      </c>
      <c r="G16" s="279">
        <v>0</v>
      </c>
      <c r="H16" s="313"/>
      <c r="I16" s="73">
        <f>H16*$G16</f>
        <v>0</v>
      </c>
    </row>
    <row r="17" spans="1:9">
      <c r="A17" s="70"/>
      <c r="B17" s="70"/>
      <c r="C17" s="70" t="s">
        <v>79</v>
      </c>
      <c r="D17" s="148"/>
      <c r="E17" s="138" t="s">
        <v>238</v>
      </c>
      <c r="F17" s="148" t="s">
        <v>342</v>
      </c>
      <c r="G17" s="279">
        <v>0</v>
      </c>
      <c r="H17" s="313"/>
      <c r="I17" s="73">
        <f>H17*$G17</f>
        <v>0</v>
      </c>
    </row>
    <row r="18" spans="1:9" ht="51">
      <c r="A18" s="70"/>
      <c r="B18" s="70"/>
      <c r="C18" s="70" t="s">
        <v>64</v>
      </c>
      <c r="D18" s="148"/>
      <c r="E18" s="99" t="s">
        <v>239</v>
      </c>
      <c r="F18" s="148"/>
      <c r="G18" s="279"/>
      <c r="H18" s="313"/>
      <c r="I18" s="73"/>
    </row>
    <row r="19" spans="1:9">
      <c r="A19" s="70"/>
      <c r="B19" s="70"/>
      <c r="C19" s="70" t="s">
        <v>177</v>
      </c>
      <c r="D19" s="148"/>
      <c r="E19" s="138" t="s">
        <v>240</v>
      </c>
      <c r="F19" s="148" t="s">
        <v>196</v>
      </c>
      <c r="G19" s="279">
        <f>0.5613/100*'Civil &amp; Interior'!G11</f>
        <v>3.5418029999999998</v>
      </c>
      <c r="H19" s="313"/>
      <c r="I19" s="73">
        <f t="shared" ref="I19:I24" si="0">H19*$G19</f>
        <v>0</v>
      </c>
    </row>
    <row r="20" spans="1:9">
      <c r="A20" s="70"/>
      <c r="B20" s="70"/>
      <c r="C20" s="70" t="s">
        <v>341</v>
      </c>
      <c r="D20" s="148"/>
      <c r="E20" s="138" t="s">
        <v>241</v>
      </c>
      <c r="F20" s="148" t="s">
        <v>196</v>
      </c>
      <c r="G20" s="279">
        <f>0.641/100*'Civil &amp; Interior'!G11</f>
        <v>4.0447100000000002</v>
      </c>
      <c r="H20" s="313"/>
      <c r="I20" s="73">
        <f t="shared" si="0"/>
        <v>0</v>
      </c>
    </row>
    <row r="21" spans="1:9">
      <c r="A21" s="70"/>
      <c r="B21" s="70"/>
      <c r="C21" s="70" t="s">
        <v>81</v>
      </c>
      <c r="D21" s="148"/>
      <c r="E21" s="138" t="s">
        <v>242</v>
      </c>
      <c r="F21" s="148" t="s">
        <v>196</v>
      </c>
      <c r="G21" s="279">
        <f>0.4/100*'Civil &amp; Interior'!G11</f>
        <v>2.524</v>
      </c>
      <c r="H21" s="313"/>
      <c r="I21" s="73">
        <f t="shared" si="0"/>
        <v>0</v>
      </c>
    </row>
    <row r="22" spans="1:9">
      <c r="A22" s="70"/>
      <c r="B22" s="70"/>
      <c r="C22" s="70" t="s">
        <v>243</v>
      </c>
      <c r="D22" s="148"/>
      <c r="E22" s="138" t="s">
        <v>244</v>
      </c>
      <c r="F22" s="148" t="s">
        <v>196</v>
      </c>
      <c r="G22" s="279">
        <v>0</v>
      </c>
      <c r="H22" s="313"/>
      <c r="I22" s="73">
        <f t="shared" si="0"/>
        <v>0</v>
      </c>
    </row>
    <row r="23" spans="1:9">
      <c r="A23" s="70"/>
      <c r="B23" s="70"/>
      <c r="C23" s="70" t="s">
        <v>245</v>
      </c>
      <c r="D23" s="148"/>
      <c r="E23" s="138" t="s">
        <v>246</v>
      </c>
      <c r="F23" s="148" t="s">
        <v>196</v>
      </c>
      <c r="G23" s="279">
        <v>0</v>
      </c>
      <c r="H23" s="313"/>
      <c r="I23" s="73">
        <f t="shared" si="0"/>
        <v>0</v>
      </c>
    </row>
    <row r="24" spans="1:9" ht="38.25">
      <c r="A24" s="70"/>
      <c r="B24" s="70"/>
      <c r="C24" s="70" t="s">
        <v>66</v>
      </c>
      <c r="D24" s="69"/>
      <c r="E24" s="140" t="s">
        <v>247</v>
      </c>
      <c r="F24" s="148" t="s">
        <v>196</v>
      </c>
      <c r="G24" s="279">
        <v>0</v>
      </c>
      <c r="H24" s="313"/>
      <c r="I24" s="73">
        <f t="shared" si="0"/>
        <v>0</v>
      </c>
    </row>
    <row r="25" spans="1:9">
      <c r="A25" s="70"/>
      <c r="B25" s="70"/>
      <c r="C25" s="70" t="s">
        <v>99</v>
      </c>
      <c r="D25" s="69"/>
      <c r="E25" s="141" t="s">
        <v>248</v>
      </c>
      <c r="F25" s="148"/>
      <c r="G25" s="279"/>
      <c r="H25" s="313"/>
      <c r="I25" s="73"/>
    </row>
    <row r="26" spans="1:9">
      <c r="A26" s="70"/>
      <c r="B26" s="70"/>
      <c r="C26" s="70" t="s">
        <v>607</v>
      </c>
      <c r="D26" s="69"/>
      <c r="E26" s="140" t="s">
        <v>249</v>
      </c>
      <c r="F26" s="148" t="s">
        <v>196</v>
      </c>
      <c r="G26" s="279">
        <v>0</v>
      </c>
      <c r="H26" s="313"/>
      <c r="I26" s="73">
        <f>H26*$G26</f>
        <v>0</v>
      </c>
    </row>
    <row r="27" spans="1:9">
      <c r="A27" s="70"/>
      <c r="B27" s="70"/>
      <c r="C27" s="70" t="s">
        <v>608</v>
      </c>
      <c r="D27" s="69"/>
      <c r="E27" s="140" t="s">
        <v>250</v>
      </c>
      <c r="F27" s="148" t="s">
        <v>196</v>
      </c>
      <c r="G27" s="279">
        <v>0</v>
      </c>
      <c r="H27" s="313"/>
      <c r="I27" s="73">
        <f>H27*$G27</f>
        <v>0</v>
      </c>
    </row>
    <row r="28" spans="1:9">
      <c r="A28" s="70"/>
      <c r="B28" s="70"/>
      <c r="C28" s="70" t="s">
        <v>609</v>
      </c>
      <c r="D28" s="69"/>
      <c r="E28" s="140" t="s">
        <v>252</v>
      </c>
      <c r="F28" s="148" t="s">
        <v>196</v>
      </c>
      <c r="G28" s="279">
        <v>0</v>
      </c>
      <c r="H28" s="313"/>
      <c r="I28" s="73">
        <f>H28*$G28</f>
        <v>0</v>
      </c>
    </row>
    <row r="29" spans="1:9" ht="25.5">
      <c r="A29" s="106" t="s">
        <v>558</v>
      </c>
      <c r="B29" s="106"/>
      <c r="C29" s="130"/>
      <c r="D29" s="130"/>
      <c r="E29" s="107"/>
      <c r="F29" s="106"/>
      <c r="G29" s="107"/>
      <c r="H29" s="308"/>
      <c r="I29" s="108">
        <f>SUM(I4:I28)</f>
        <v>0</v>
      </c>
    </row>
    <row r="30" spans="1:9">
      <c r="A30" s="122"/>
      <c r="B30" s="122" t="s">
        <v>253</v>
      </c>
      <c r="C30" s="122"/>
      <c r="D30" s="122"/>
      <c r="E30" s="131" t="s">
        <v>254</v>
      </c>
      <c r="F30" s="122"/>
      <c r="G30" s="123"/>
      <c r="H30" s="312"/>
      <c r="I30" s="124"/>
    </row>
    <row r="31" spans="1:9" ht="102">
      <c r="A31" s="70"/>
      <c r="B31" s="70"/>
      <c r="C31" s="70" t="s">
        <v>15</v>
      </c>
      <c r="D31" s="148"/>
      <c r="E31" s="138" t="s">
        <v>255</v>
      </c>
      <c r="F31" s="148"/>
      <c r="G31" s="279"/>
      <c r="H31" s="301"/>
      <c r="I31" s="73"/>
    </row>
    <row r="32" spans="1:9">
      <c r="A32" s="70"/>
      <c r="B32" s="70"/>
      <c r="C32" s="70" t="s">
        <v>18</v>
      </c>
      <c r="D32" s="148"/>
      <c r="E32" s="138" t="s">
        <v>256</v>
      </c>
      <c r="F32" s="148" t="s">
        <v>108</v>
      </c>
      <c r="G32" s="279">
        <v>0</v>
      </c>
      <c r="H32" s="301"/>
      <c r="I32" s="73">
        <f t="shared" ref="I32:I43" si="1">H32*$G32</f>
        <v>0</v>
      </c>
    </row>
    <row r="33" spans="1:9">
      <c r="A33" s="70"/>
      <c r="B33" s="70"/>
      <c r="C33" s="70" t="s">
        <v>21</v>
      </c>
      <c r="D33" s="148"/>
      <c r="E33" s="138" t="s">
        <v>257</v>
      </c>
      <c r="F33" s="148" t="s">
        <v>108</v>
      </c>
      <c r="G33" s="279">
        <f>2.16/100*'Civil &amp; Interior'!G11</f>
        <v>13.6296</v>
      </c>
      <c r="H33" s="301"/>
      <c r="I33" s="73">
        <f t="shared" si="1"/>
        <v>0</v>
      </c>
    </row>
    <row r="34" spans="1:9">
      <c r="A34" s="70"/>
      <c r="B34" s="70"/>
      <c r="C34" s="70" t="s">
        <v>23</v>
      </c>
      <c r="D34" s="148"/>
      <c r="E34" s="138" t="s">
        <v>258</v>
      </c>
      <c r="F34" s="148" t="s">
        <v>108</v>
      </c>
      <c r="G34" s="279">
        <v>0</v>
      </c>
      <c r="H34" s="301"/>
      <c r="I34" s="73">
        <f t="shared" si="1"/>
        <v>0</v>
      </c>
    </row>
    <row r="35" spans="1:9">
      <c r="A35" s="70"/>
      <c r="B35" s="70"/>
      <c r="C35" s="70" t="s">
        <v>25</v>
      </c>
      <c r="D35" s="148"/>
      <c r="E35" s="138" t="s">
        <v>259</v>
      </c>
      <c r="F35" s="148" t="s">
        <v>108</v>
      </c>
      <c r="G35" s="279">
        <v>0</v>
      </c>
      <c r="H35" s="301"/>
      <c r="I35" s="73">
        <f t="shared" si="1"/>
        <v>0</v>
      </c>
    </row>
    <row r="36" spans="1:9">
      <c r="A36" s="70"/>
      <c r="B36" s="70"/>
      <c r="C36" s="70" t="s">
        <v>27</v>
      </c>
      <c r="D36" s="148"/>
      <c r="E36" s="138" t="s">
        <v>260</v>
      </c>
      <c r="F36" s="148" t="s">
        <v>108</v>
      </c>
      <c r="G36" s="279">
        <f>3.12/100*'Civil &amp; Interior'!G11</f>
        <v>19.687200000000001</v>
      </c>
      <c r="H36" s="301"/>
      <c r="I36" s="73">
        <f t="shared" si="1"/>
        <v>0</v>
      </c>
    </row>
    <row r="37" spans="1:9">
      <c r="A37" s="70"/>
      <c r="B37" s="70"/>
      <c r="C37" s="70" t="s">
        <v>29</v>
      </c>
      <c r="D37" s="148"/>
      <c r="E37" s="138" t="s">
        <v>261</v>
      </c>
      <c r="F37" s="148" t="s">
        <v>108</v>
      </c>
      <c r="G37" s="295">
        <f>3.12/100*'Civil &amp; Interior'!G11</f>
        <v>19.687200000000001</v>
      </c>
      <c r="H37" s="301"/>
      <c r="I37" s="73">
        <f t="shared" si="1"/>
        <v>0</v>
      </c>
    </row>
    <row r="38" spans="1:9">
      <c r="A38" s="70"/>
      <c r="B38" s="70"/>
      <c r="C38" s="70" t="s">
        <v>31</v>
      </c>
      <c r="D38" s="110"/>
      <c r="E38" s="139" t="s">
        <v>633</v>
      </c>
      <c r="F38" s="148" t="s">
        <v>108</v>
      </c>
      <c r="G38" s="279">
        <v>0</v>
      </c>
      <c r="H38" s="301"/>
      <c r="I38" s="73">
        <f t="shared" si="1"/>
        <v>0</v>
      </c>
    </row>
    <row r="39" spans="1:9" ht="51">
      <c r="A39" s="70"/>
      <c r="B39" s="70"/>
      <c r="C39" s="70" t="s">
        <v>33</v>
      </c>
      <c r="D39" s="148"/>
      <c r="E39" s="138" t="s">
        <v>262</v>
      </c>
      <c r="F39" s="148" t="s">
        <v>39</v>
      </c>
      <c r="G39" s="295">
        <f>0.8/100*'Civil &amp; Interior'!G11</f>
        <v>5.048</v>
      </c>
      <c r="H39" s="301"/>
      <c r="I39" s="73">
        <f t="shared" si="1"/>
        <v>0</v>
      </c>
    </row>
    <row r="40" spans="1:9" ht="25.5">
      <c r="A40" s="70"/>
      <c r="B40" s="70"/>
      <c r="C40" s="70" t="s">
        <v>66</v>
      </c>
      <c r="D40" s="69"/>
      <c r="E40" s="138" t="s">
        <v>1115</v>
      </c>
      <c r="F40" s="148" t="s">
        <v>39</v>
      </c>
      <c r="G40" s="295">
        <f>0.08/100*'Civil &amp; Interior'!G11</f>
        <v>0.50480000000000003</v>
      </c>
      <c r="H40" s="301"/>
      <c r="I40" s="73">
        <f t="shared" si="1"/>
        <v>0</v>
      </c>
    </row>
    <row r="41" spans="1:9" ht="25.5">
      <c r="A41" s="109"/>
      <c r="B41" s="109"/>
      <c r="C41" s="109" t="s">
        <v>64</v>
      </c>
      <c r="D41" s="76"/>
      <c r="E41" s="139" t="s">
        <v>1116</v>
      </c>
      <c r="F41" s="110"/>
      <c r="G41" s="142">
        <v>0</v>
      </c>
      <c r="H41" s="306"/>
      <c r="I41" s="73">
        <f t="shared" si="1"/>
        <v>0</v>
      </c>
    </row>
    <row r="42" spans="1:9" ht="38.25">
      <c r="A42" s="70"/>
      <c r="B42" s="70"/>
      <c r="C42" s="70" t="s">
        <v>99</v>
      </c>
      <c r="D42" s="69"/>
      <c r="E42" s="86" t="s">
        <v>1190</v>
      </c>
      <c r="F42" s="148" t="s">
        <v>196</v>
      </c>
      <c r="G42" s="295">
        <f>0.08/100*'Civil &amp; Interior'!G11</f>
        <v>0.50480000000000003</v>
      </c>
      <c r="H42" s="301"/>
      <c r="I42" s="73">
        <f t="shared" si="1"/>
        <v>0</v>
      </c>
    </row>
    <row r="43" spans="1:9" ht="38.25">
      <c r="A43" s="70"/>
      <c r="B43" s="70"/>
      <c r="C43" s="70" t="s">
        <v>93</v>
      </c>
      <c r="D43" s="69"/>
      <c r="E43" s="86" t="s">
        <v>263</v>
      </c>
      <c r="F43" s="148" t="s">
        <v>264</v>
      </c>
      <c r="G43" s="279">
        <v>0</v>
      </c>
      <c r="H43" s="301"/>
      <c r="I43" s="73">
        <f t="shared" si="1"/>
        <v>0</v>
      </c>
    </row>
    <row r="44" spans="1:9" ht="25.5">
      <c r="A44" s="106" t="s">
        <v>559</v>
      </c>
      <c r="B44" s="106"/>
      <c r="C44" s="130"/>
      <c r="D44" s="130"/>
      <c r="E44" s="107"/>
      <c r="F44" s="106"/>
      <c r="G44" s="107"/>
      <c r="H44" s="308"/>
      <c r="I44" s="108">
        <f>SUM(I32:I43)</f>
        <v>0</v>
      </c>
    </row>
    <row r="45" spans="1:9">
      <c r="A45" s="122"/>
      <c r="B45" s="122" t="s">
        <v>265</v>
      </c>
      <c r="C45" s="122"/>
      <c r="D45" s="122"/>
      <c r="E45" s="131" t="s">
        <v>266</v>
      </c>
      <c r="F45" s="122"/>
      <c r="G45" s="123"/>
      <c r="H45" s="312"/>
      <c r="I45" s="124"/>
    </row>
    <row r="46" spans="1:9" ht="140.25">
      <c r="A46" s="70"/>
      <c r="B46" s="70"/>
      <c r="C46" s="70" t="s">
        <v>15</v>
      </c>
      <c r="D46" s="148"/>
      <c r="E46" s="143" t="s">
        <v>267</v>
      </c>
      <c r="F46" s="148" t="s">
        <v>268</v>
      </c>
      <c r="G46" s="279">
        <v>0</v>
      </c>
      <c r="H46" s="301"/>
      <c r="I46" s="73">
        <f>H46*$G46</f>
        <v>0</v>
      </c>
    </row>
    <row r="47" spans="1:9" ht="38.25">
      <c r="A47" s="70"/>
      <c r="B47" s="70"/>
      <c r="C47" s="70" t="s">
        <v>33</v>
      </c>
      <c r="D47" s="148"/>
      <c r="E47" s="143" t="s">
        <v>269</v>
      </c>
      <c r="F47" s="148" t="s">
        <v>268</v>
      </c>
      <c r="G47" s="295">
        <f>0.08/100*'Civil &amp; Interior'!G11</f>
        <v>0.50480000000000003</v>
      </c>
      <c r="H47" s="301"/>
      <c r="I47" s="73">
        <f>H47*$G47</f>
        <v>0</v>
      </c>
    </row>
    <row r="48" spans="1:9" ht="25.5">
      <c r="A48" s="106" t="s">
        <v>560</v>
      </c>
      <c r="B48" s="106"/>
      <c r="C48" s="130"/>
      <c r="D48" s="130"/>
      <c r="E48" s="107"/>
      <c r="F48" s="106"/>
      <c r="G48" s="107"/>
      <c r="H48" s="308"/>
      <c r="I48" s="108">
        <f>SUM(I46:I47)</f>
        <v>0</v>
      </c>
    </row>
    <row r="49" spans="1:9">
      <c r="A49" s="122"/>
      <c r="B49" s="122" t="s">
        <v>270</v>
      </c>
      <c r="C49" s="122"/>
      <c r="D49" s="122"/>
      <c r="E49" s="131" t="s">
        <v>271</v>
      </c>
      <c r="F49" s="122"/>
      <c r="G49" s="123"/>
      <c r="H49" s="312"/>
      <c r="I49" s="124"/>
    </row>
    <row r="50" spans="1:9" ht="76.5">
      <c r="A50" s="144"/>
      <c r="B50" s="144"/>
      <c r="C50" s="70" t="s">
        <v>15</v>
      </c>
      <c r="D50" s="69"/>
      <c r="E50" s="77" t="s">
        <v>272</v>
      </c>
      <c r="F50" s="148"/>
      <c r="G50" s="279"/>
      <c r="H50" s="301"/>
      <c r="I50" s="73"/>
    </row>
    <row r="51" spans="1:9" ht="63.75">
      <c r="A51" s="136"/>
      <c r="B51" s="136"/>
      <c r="C51" s="125" t="s">
        <v>18</v>
      </c>
      <c r="D51" s="148" t="s">
        <v>1191</v>
      </c>
      <c r="E51" s="77" t="s">
        <v>1130</v>
      </c>
      <c r="F51" s="148" t="s">
        <v>218</v>
      </c>
      <c r="G51" s="279">
        <v>0</v>
      </c>
      <c r="H51" s="301"/>
      <c r="I51" s="73">
        <f t="shared" ref="I51:I67" si="2">H51*$G51</f>
        <v>0</v>
      </c>
    </row>
    <row r="52" spans="1:9" ht="51">
      <c r="A52" s="136"/>
      <c r="B52" s="136"/>
      <c r="C52" s="125" t="s">
        <v>21</v>
      </c>
      <c r="D52" s="148" t="s">
        <v>274</v>
      </c>
      <c r="E52" s="78" t="s">
        <v>1131</v>
      </c>
      <c r="F52" s="148" t="s">
        <v>218</v>
      </c>
      <c r="G52" s="279">
        <v>0</v>
      </c>
      <c r="H52" s="301"/>
      <c r="I52" s="73">
        <f t="shared" si="2"/>
        <v>0</v>
      </c>
    </row>
    <row r="53" spans="1:9" ht="76.5">
      <c r="A53" s="136"/>
      <c r="B53" s="136"/>
      <c r="C53" s="125" t="s">
        <v>23</v>
      </c>
      <c r="D53" s="148" t="s">
        <v>1192</v>
      </c>
      <c r="E53" s="128" t="s">
        <v>1137</v>
      </c>
      <c r="F53" s="148" t="s">
        <v>218</v>
      </c>
      <c r="G53" s="279">
        <v>0</v>
      </c>
      <c r="H53" s="301"/>
      <c r="I53" s="73">
        <f t="shared" si="2"/>
        <v>0</v>
      </c>
    </row>
    <row r="54" spans="1:9" ht="25.5">
      <c r="A54" s="136"/>
      <c r="B54" s="136"/>
      <c r="C54" s="125" t="s">
        <v>25</v>
      </c>
      <c r="D54" s="148" t="s">
        <v>275</v>
      </c>
      <c r="E54" s="77" t="s">
        <v>1132</v>
      </c>
      <c r="F54" s="148" t="s">
        <v>218</v>
      </c>
      <c r="G54" s="279">
        <v>1</v>
      </c>
      <c r="H54" s="301"/>
      <c r="I54" s="73">
        <f t="shared" si="2"/>
        <v>0</v>
      </c>
    </row>
    <row r="55" spans="1:9" ht="38.25">
      <c r="A55" s="136"/>
      <c r="B55" s="136"/>
      <c r="C55" s="125" t="s">
        <v>27</v>
      </c>
      <c r="D55" s="148" t="s">
        <v>276</v>
      </c>
      <c r="E55" s="77" t="s">
        <v>1133</v>
      </c>
      <c r="F55" s="148" t="s">
        <v>218</v>
      </c>
      <c r="G55" s="279">
        <v>0</v>
      </c>
      <c r="H55" s="301"/>
      <c r="I55" s="73">
        <f t="shared" si="2"/>
        <v>0</v>
      </c>
    </row>
    <row r="56" spans="1:9" ht="102">
      <c r="A56" s="136"/>
      <c r="B56" s="136"/>
      <c r="C56" s="125" t="s">
        <v>29</v>
      </c>
      <c r="D56" s="148" t="s">
        <v>1193</v>
      </c>
      <c r="E56" s="78" t="s">
        <v>1114</v>
      </c>
      <c r="F56" s="148" t="s">
        <v>218</v>
      </c>
      <c r="G56" s="279">
        <v>0</v>
      </c>
      <c r="H56" s="301"/>
      <c r="I56" s="73">
        <f t="shared" si="2"/>
        <v>0</v>
      </c>
    </row>
    <row r="57" spans="1:9" ht="25.5">
      <c r="A57" s="136"/>
      <c r="B57" s="136"/>
      <c r="C57" s="125" t="s">
        <v>31</v>
      </c>
      <c r="D57" s="148" t="s">
        <v>278</v>
      </c>
      <c r="E57" s="119" t="s">
        <v>279</v>
      </c>
      <c r="F57" s="148" t="s">
        <v>218</v>
      </c>
      <c r="G57" s="279">
        <v>1</v>
      </c>
      <c r="H57" s="301"/>
      <c r="I57" s="73">
        <f t="shared" si="2"/>
        <v>0</v>
      </c>
    </row>
    <row r="58" spans="1:9" ht="38.25">
      <c r="A58" s="136"/>
      <c r="B58" s="136"/>
      <c r="C58" s="125" t="s">
        <v>280</v>
      </c>
      <c r="D58" s="148" t="s">
        <v>281</v>
      </c>
      <c r="E58" s="77" t="s">
        <v>1134</v>
      </c>
      <c r="F58" s="148" t="s">
        <v>218</v>
      </c>
      <c r="G58" s="279">
        <v>1</v>
      </c>
      <c r="H58" s="301"/>
      <c r="I58" s="73">
        <f t="shared" si="2"/>
        <v>0</v>
      </c>
    </row>
    <row r="59" spans="1:9" ht="25.5">
      <c r="A59" s="136"/>
      <c r="B59" s="136"/>
      <c r="C59" s="125" t="s">
        <v>282</v>
      </c>
      <c r="D59" s="148" t="s">
        <v>283</v>
      </c>
      <c r="E59" s="78" t="s">
        <v>1207</v>
      </c>
      <c r="F59" s="148" t="s">
        <v>218</v>
      </c>
      <c r="G59" s="279">
        <v>1</v>
      </c>
      <c r="H59" s="301"/>
      <c r="I59" s="73">
        <f t="shared" si="2"/>
        <v>0</v>
      </c>
    </row>
    <row r="60" spans="1:9" ht="89.25">
      <c r="A60" s="136"/>
      <c r="B60" s="136"/>
      <c r="C60" s="125" t="s">
        <v>284</v>
      </c>
      <c r="D60" s="148" t="s">
        <v>1194</v>
      </c>
      <c r="E60" s="119" t="s">
        <v>1138</v>
      </c>
      <c r="F60" s="148" t="s">
        <v>218</v>
      </c>
      <c r="G60" s="279">
        <v>0</v>
      </c>
      <c r="H60" s="301"/>
      <c r="I60" s="73">
        <f t="shared" si="2"/>
        <v>0</v>
      </c>
    </row>
    <row r="61" spans="1:9" ht="25.5">
      <c r="A61" s="136"/>
      <c r="B61" s="136"/>
      <c r="C61" s="125" t="s">
        <v>285</v>
      </c>
      <c r="D61" s="148" t="s">
        <v>286</v>
      </c>
      <c r="E61" s="119" t="s">
        <v>287</v>
      </c>
      <c r="F61" s="148" t="s">
        <v>218</v>
      </c>
      <c r="G61" s="279">
        <v>1</v>
      </c>
      <c r="H61" s="301"/>
      <c r="I61" s="73">
        <f t="shared" si="2"/>
        <v>0</v>
      </c>
    </row>
    <row r="62" spans="1:9" ht="38.25">
      <c r="A62" s="136"/>
      <c r="B62" s="136"/>
      <c r="C62" s="125" t="s">
        <v>326</v>
      </c>
      <c r="D62" s="148" t="s">
        <v>289</v>
      </c>
      <c r="E62" s="145" t="s">
        <v>290</v>
      </c>
      <c r="F62" s="146" t="s">
        <v>268</v>
      </c>
      <c r="G62" s="279">
        <v>1</v>
      </c>
      <c r="H62" s="301"/>
      <c r="I62" s="73">
        <f t="shared" si="2"/>
        <v>0</v>
      </c>
    </row>
    <row r="63" spans="1:9" ht="25.5">
      <c r="A63" s="136"/>
      <c r="B63" s="136"/>
      <c r="C63" s="125" t="s">
        <v>288</v>
      </c>
      <c r="D63" s="148" t="s">
        <v>292</v>
      </c>
      <c r="E63" s="145" t="s">
        <v>293</v>
      </c>
      <c r="F63" s="146" t="s">
        <v>268</v>
      </c>
      <c r="G63" s="279">
        <v>1</v>
      </c>
      <c r="H63" s="301"/>
      <c r="I63" s="73">
        <f t="shared" si="2"/>
        <v>0</v>
      </c>
    </row>
    <row r="64" spans="1:9" ht="38.25">
      <c r="A64" s="136"/>
      <c r="B64" s="136"/>
      <c r="C64" s="125" t="s">
        <v>291</v>
      </c>
      <c r="D64" s="148" t="s">
        <v>295</v>
      </c>
      <c r="E64" s="145" t="s">
        <v>1135</v>
      </c>
      <c r="F64" s="146" t="s">
        <v>268</v>
      </c>
      <c r="G64" s="279">
        <v>1</v>
      </c>
      <c r="H64" s="301"/>
      <c r="I64" s="73">
        <f t="shared" si="2"/>
        <v>0</v>
      </c>
    </row>
    <row r="65" spans="1:9" ht="25.5">
      <c r="A65" s="70"/>
      <c r="B65" s="70"/>
      <c r="C65" s="125" t="s">
        <v>330</v>
      </c>
      <c r="D65" s="69" t="s">
        <v>296</v>
      </c>
      <c r="E65" s="145" t="s">
        <v>297</v>
      </c>
      <c r="F65" s="148" t="s">
        <v>218</v>
      </c>
      <c r="G65" s="279">
        <v>1</v>
      </c>
      <c r="H65" s="301"/>
      <c r="I65" s="73">
        <f t="shared" si="2"/>
        <v>0</v>
      </c>
    </row>
    <row r="66" spans="1:9" ht="38.25">
      <c r="A66" s="70"/>
      <c r="B66" s="70"/>
      <c r="C66" s="125" t="s">
        <v>331</v>
      </c>
      <c r="D66" s="69" t="s">
        <v>298</v>
      </c>
      <c r="E66" s="145" t="s">
        <v>299</v>
      </c>
      <c r="F66" s="148" t="s">
        <v>218</v>
      </c>
      <c r="G66" s="279">
        <v>0</v>
      </c>
      <c r="H66" s="301"/>
      <c r="I66" s="73">
        <f t="shared" si="2"/>
        <v>0</v>
      </c>
    </row>
    <row r="67" spans="1:9" ht="38.25">
      <c r="A67" s="70"/>
      <c r="B67" s="70"/>
      <c r="C67" s="125" t="s">
        <v>294</v>
      </c>
      <c r="D67" s="69" t="s">
        <v>300</v>
      </c>
      <c r="E67" s="147" t="s">
        <v>1136</v>
      </c>
      <c r="F67" s="148" t="s">
        <v>301</v>
      </c>
      <c r="G67" s="279">
        <v>1</v>
      </c>
      <c r="H67" s="301"/>
      <c r="I67" s="73">
        <f t="shared" si="2"/>
        <v>0</v>
      </c>
    </row>
    <row r="68" spans="1:9" ht="47.25">
      <c r="A68" s="80" t="s">
        <v>561</v>
      </c>
      <c r="B68" s="80"/>
      <c r="C68" s="82"/>
      <c r="D68" s="82"/>
      <c r="E68" s="105"/>
      <c r="F68" s="80"/>
      <c r="G68" s="107"/>
      <c r="H68" s="308"/>
      <c r="I68" s="108">
        <f>SUM(I51:I67)</f>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zoomScale="80" zoomScaleNormal="80" workbookViewId="0">
      <selection activeCell="E10" sqref="E10"/>
    </sheetView>
  </sheetViews>
  <sheetFormatPr defaultColWidth="8.85546875" defaultRowHeight="12.75" outlineLevelRow="2"/>
  <cols>
    <col min="1" max="1" width="21.42578125" style="264" customWidth="1"/>
    <col min="2" max="2" width="6.28515625" style="264" customWidth="1"/>
    <col min="3" max="3" width="7.7109375" style="264" customWidth="1"/>
    <col min="4" max="4" width="8.28515625" style="203" customWidth="1"/>
    <col min="5" max="5" width="63.140625" style="265" customWidth="1"/>
    <col min="6" max="6" width="9.5703125" style="265" customWidth="1"/>
    <col min="7" max="7" width="8.85546875" style="203"/>
    <col min="8" max="8" width="13" style="203" hidden="1" customWidth="1"/>
    <col min="9" max="9" width="12.28515625" style="203" hidden="1" customWidth="1"/>
    <col min="10" max="10" width="11.7109375" style="203" customWidth="1"/>
    <col min="11" max="11" width="10.7109375" style="272" customWidth="1"/>
    <col min="12" max="16384" width="8.85546875" style="203"/>
  </cols>
  <sheetData>
    <row r="1" spans="1:11">
      <c r="A1" s="231"/>
      <c r="B1" s="232"/>
      <c r="C1" s="232"/>
      <c r="D1" s="233"/>
      <c r="E1" s="234"/>
      <c r="F1" s="234"/>
    </row>
    <row r="2" spans="1:11" ht="15.75">
      <c r="A2" s="235" t="s">
        <v>654</v>
      </c>
      <c r="B2" s="236"/>
      <c r="C2" s="236"/>
      <c r="D2" s="236"/>
      <c r="E2" s="236"/>
      <c r="F2" s="236"/>
      <c r="G2" s="237"/>
      <c r="H2" s="237"/>
      <c r="I2" s="237"/>
      <c r="J2" s="237"/>
      <c r="K2" s="273"/>
    </row>
    <row r="3" spans="1:11" ht="31.5">
      <c r="A3" s="238"/>
      <c r="B3" s="238"/>
      <c r="C3" s="238"/>
      <c r="D3" s="238"/>
      <c r="E3" s="57" t="s">
        <v>8</v>
      </c>
      <c r="F3" s="56" t="s">
        <v>10</v>
      </c>
      <c r="G3" s="56" t="s">
        <v>1123</v>
      </c>
      <c r="H3" s="56" t="s">
        <v>1154</v>
      </c>
      <c r="I3" s="56" t="s">
        <v>1150</v>
      </c>
      <c r="J3" s="56" t="s">
        <v>1151</v>
      </c>
      <c r="K3" s="274" t="s">
        <v>1124</v>
      </c>
    </row>
    <row r="4" spans="1:11" ht="15.75">
      <c r="A4" s="238"/>
      <c r="B4" s="238"/>
      <c r="C4" s="238"/>
      <c r="D4" s="238"/>
      <c r="E4" s="57"/>
      <c r="F4" s="56"/>
      <c r="G4" s="56"/>
      <c r="H4" s="56" t="s">
        <v>1152</v>
      </c>
      <c r="I4" s="56" t="s">
        <v>1153</v>
      </c>
      <c r="J4" s="56"/>
      <c r="K4" s="274"/>
    </row>
    <row r="5" spans="1:11" s="239" customFormat="1" ht="15.75">
      <c r="A5" s="126"/>
      <c r="B5" s="126" t="s">
        <v>13</v>
      </c>
      <c r="C5" s="126"/>
      <c r="D5" s="126"/>
      <c r="E5" s="126" t="s">
        <v>655</v>
      </c>
      <c r="F5" s="126"/>
      <c r="G5" s="126"/>
      <c r="H5" s="126"/>
      <c r="I5" s="126"/>
      <c r="J5" s="126"/>
      <c r="K5" s="270"/>
    </row>
    <row r="6" spans="1:11" s="239" customFormat="1" ht="50.25" customHeight="1" outlineLevel="2">
      <c r="A6" s="244"/>
      <c r="B6" s="244"/>
      <c r="C6" s="240" t="s">
        <v>15</v>
      </c>
      <c r="D6" s="241" t="s">
        <v>656</v>
      </c>
      <c r="E6" s="242" t="s">
        <v>657</v>
      </c>
      <c r="F6" s="243" t="s">
        <v>658</v>
      </c>
      <c r="G6" s="243"/>
      <c r="H6" s="243"/>
      <c r="I6" s="243"/>
      <c r="J6" s="277"/>
      <c r="K6" s="277">
        <f>IFERROR(J6*G6,0)</f>
        <v>0</v>
      </c>
    </row>
    <row r="7" spans="1:11" s="239" customFormat="1" ht="45" customHeight="1" outlineLevel="2">
      <c r="A7" s="244"/>
      <c r="B7" s="244"/>
      <c r="C7" s="240"/>
      <c r="D7" s="241"/>
      <c r="E7" s="242" t="s">
        <v>659</v>
      </c>
      <c r="F7" s="243"/>
      <c r="G7" s="243"/>
      <c r="H7" s="243"/>
      <c r="I7" s="243"/>
      <c r="J7" s="277"/>
      <c r="K7" s="277"/>
    </row>
    <row r="8" spans="1:11" s="239" customFormat="1" ht="63" customHeight="1" outlineLevel="2">
      <c r="A8" s="244"/>
      <c r="B8" s="244"/>
      <c r="C8" s="240"/>
      <c r="D8" s="241"/>
      <c r="E8" s="242" t="s">
        <v>660</v>
      </c>
      <c r="F8" s="243"/>
      <c r="G8" s="243"/>
      <c r="H8" s="243"/>
      <c r="I8" s="243"/>
      <c r="J8" s="277"/>
      <c r="K8" s="277"/>
    </row>
    <row r="9" spans="1:11" s="239" customFormat="1" ht="77.25" customHeight="1" outlineLevel="2">
      <c r="A9" s="244"/>
      <c r="B9" s="244"/>
      <c r="C9" s="240"/>
      <c r="D9" s="241"/>
      <c r="E9" s="242" t="s">
        <v>661</v>
      </c>
      <c r="F9" s="243"/>
      <c r="G9" s="243"/>
      <c r="H9" s="243"/>
      <c r="I9" s="243"/>
      <c r="J9" s="277"/>
      <c r="K9" s="277"/>
    </row>
    <row r="10" spans="1:11" s="239" customFormat="1" ht="46.5" customHeight="1" outlineLevel="2">
      <c r="A10" s="244"/>
      <c r="B10" s="244"/>
      <c r="C10" s="240"/>
      <c r="D10" s="241"/>
      <c r="E10" s="242" t="s">
        <v>662</v>
      </c>
      <c r="F10" s="243"/>
      <c r="G10" s="243"/>
      <c r="H10" s="243"/>
      <c r="I10" s="243"/>
      <c r="J10" s="277"/>
      <c r="K10" s="277"/>
    </row>
    <row r="11" spans="1:11" s="239" customFormat="1" outlineLevel="2">
      <c r="A11" s="244"/>
      <c r="B11" s="244"/>
      <c r="C11" s="240"/>
      <c r="D11" s="243"/>
      <c r="E11" s="242" t="s">
        <v>663</v>
      </c>
      <c r="F11" s="243"/>
      <c r="G11" s="245"/>
      <c r="H11" s="245"/>
      <c r="I11" s="245"/>
      <c r="J11" s="268"/>
      <c r="K11" s="268"/>
    </row>
    <row r="12" spans="1:11" ht="15.75">
      <c r="A12" s="80" t="s">
        <v>48</v>
      </c>
      <c r="B12" s="80"/>
      <c r="C12" s="80"/>
      <c r="D12" s="80"/>
      <c r="E12" s="80"/>
      <c r="F12" s="80"/>
      <c r="G12" s="80"/>
      <c r="H12" s="80"/>
      <c r="I12" s="80"/>
      <c r="J12" s="269"/>
      <c r="K12" s="275">
        <f>SUM(K6:K11)</f>
        <v>0</v>
      </c>
    </row>
    <row r="13" spans="1:11" s="239" customFormat="1" ht="15.75">
      <c r="A13" s="126"/>
      <c r="B13" s="126" t="s">
        <v>49</v>
      </c>
      <c r="C13" s="126"/>
      <c r="D13" s="126"/>
      <c r="E13" s="126" t="s">
        <v>664</v>
      </c>
      <c r="F13" s="126"/>
      <c r="G13" s="126"/>
      <c r="H13" s="126"/>
      <c r="I13" s="126"/>
      <c r="J13" s="270"/>
      <c r="K13" s="270"/>
    </row>
    <row r="14" spans="1:11" s="239" customFormat="1" outlineLevel="1">
      <c r="A14" s="244"/>
      <c r="B14" s="244"/>
      <c r="C14" s="240" t="s">
        <v>15</v>
      </c>
      <c r="D14" s="246"/>
      <c r="E14" s="247" t="s">
        <v>665</v>
      </c>
      <c r="F14" s="76"/>
      <c r="G14" s="245"/>
      <c r="H14" s="245"/>
      <c r="I14" s="245"/>
      <c r="J14" s="268"/>
      <c r="K14" s="268"/>
    </row>
    <row r="15" spans="1:11" s="239" customFormat="1" ht="118.5" customHeight="1" outlineLevel="1">
      <c r="A15" s="244"/>
      <c r="B15" s="244"/>
      <c r="C15" s="240"/>
      <c r="D15" s="246"/>
      <c r="E15" s="242" t="s">
        <v>666</v>
      </c>
      <c r="F15" s="76"/>
      <c r="G15" s="245"/>
      <c r="H15" s="245"/>
      <c r="I15" s="245"/>
      <c r="J15" s="268"/>
      <c r="K15" s="268"/>
    </row>
    <row r="16" spans="1:11" s="239" customFormat="1" ht="15" outlineLevel="1">
      <c r="A16" s="244"/>
      <c r="B16" s="244"/>
      <c r="C16" s="248" t="s">
        <v>18</v>
      </c>
      <c r="D16" s="246"/>
      <c r="E16" s="242" t="s">
        <v>667</v>
      </c>
      <c r="F16" s="248" t="s">
        <v>668</v>
      </c>
      <c r="G16" s="249"/>
      <c r="H16" s="249"/>
      <c r="I16" s="249"/>
      <c r="J16" s="267"/>
      <c r="K16" s="268">
        <f>IFERROR(J16*G16,0)</f>
        <v>0</v>
      </c>
    </row>
    <row r="17" spans="1:11" s="239" customFormat="1" ht="15" outlineLevel="1">
      <c r="A17" s="244"/>
      <c r="B17" s="244"/>
      <c r="C17" s="248" t="s">
        <v>21</v>
      </c>
      <c r="D17" s="246"/>
      <c r="E17" s="242" t="s">
        <v>669</v>
      </c>
      <c r="F17" s="248" t="s">
        <v>668</v>
      </c>
      <c r="G17" s="249"/>
      <c r="H17" s="249"/>
      <c r="I17" s="249"/>
      <c r="J17" s="267"/>
      <c r="K17" s="268">
        <f t="shared" ref="K17:K23" si="0">IFERROR(J17*G17,0)</f>
        <v>0</v>
      </c>
    </row>
    <row r="18" spans="1:11" s="239" customFormat="1" ht="15" outlineLevel="1">
      <c r="A18" s="244"/>
      <c r="B18" s="244"/>
      <c r="C18" s="248" t="s">
        <v>23</v>
      </c>
      <c r="D18" s="246"/>
      <c r="E18" s="242" t="s">
        <v>670</v>
      </c>
      <c r="F18" s="248" t="s">
        <v>668</v>
      </c>
      <c r="G18" s="249"/>
      <c r="H18" s="249"/>
      <c r="I18" s="249"/>
      <c r="J18" s="267"/>
      <c r="K18" s="268">
        <f t="shared" si="0"/>
        <v>0</v>
      </c>
    </row>
    <row r="19" spans="1:11" s="239" customFormat="1" ht="15" outlineLevel="1">
      <c r="A19" s="244"/>
      <c r="B19" s="244"/>
      <c r="C19" s="248" t="s">
        <v>25</v>
      </c>
      <c r="D19" s="246"/>
      <c r="E19" s="242" t="s">
        <v>671</v>
      </c>
      <c r="F19" s="248" t="s">
        <v>668</v>
      </c>
      <c r="G19" s="249"/>
      <c r="H19" s="249"/>
      <c r="I19" s="249"/>
      <c r="J19" s="267"/>
      <c r="K19" s="268">
        <f t="shared" si="0"/>
        <v>0</v>
      </c>
    </row>
    <row r="20" spans="1:11" s="239" customFormat="1" ht="15" outlineLevel="1">
      <c r="A20" s="244"/>
      <c r="B20" s="244"/>
      <c r="C20" s="248" t="s">
        <v>27</v>
      </c>
      <c r="D20" s="246"/>
      <c r="E20" s="242" t="s">
        <v>672</v>
      </c>
      <c r="F20" s="248" t="s">
        <v>668</v>
      </c>
      <c r="G20" s="249"/>
      <c r="H20" s="249"/>
      <c r="I20" s="249"/>
      <c r="J20" s="267"/>
      <c r="K20" s="268">
        <f t="shared" si="0"/>
        <v>0</v>
      </c>
    </row>
    <row r="21" spans="1:11" s="239" customFormat="1" ht="15" outlineLevel="1">
      <c r="A21" s="244"/>
      <c r="B21" s="244"/>
      <c r="C21" s="248" t="s">
        <v>29</v>
      </c>
      <c r="D21" s="246"/>
      <c r="E21" s="242" t="s">
        <v>673</v>
      </c>
      <c r="F21" s="248" t="s">
        <v>668</v>
      </c>
      <c r="G21" s="249"/>
      <c r="H21" s="249"/>
      <c r="I21" s="249"/>
      <c r="J21" s="267"/>
      <c r="K21" s="268">
        <f t="shared" si="0"/>
        <v>0</v>
      </c>
    </row>
    <row r="22" spans="1:11" s="239" customFormat="1" ht="15" outlineLevel="1">
      <c r="A22" s="244"/>
      <c r="B22" s="244"/>
      <c r="C22" s="248" t="s">
        <v>31</v>
      </c>
      <c r="D22" s="246"/>
      <c r="E22" s="242" t="s">
        <v>674</v>
      </c>
      <c r="F22" s="248" t="s">
        <v>668</v>
      </c>
      <c r="G22" s="249"/>
      <c r="H22" s="249"/>
      <c r="I22" s="249"/>
      <c r="J22" s="267"/>
      <c r="K22" s="268">
        <f t="shared" si="0"/>
        <v>0</v>
      </c>
    </row>
    <row r="23" spans="1:11" s="239" customFormat="1" ht="15" outlineLevel="1">
      <c r="A23" s="244"/>
      <c r="B23" s="244"/>
      <c r="C23" s="248" t="s">
        <v>280</v>
      </c>
      <c r="D23" s="246"/>
      <c r="E23" s="242" t="s">
        <v>675</v>
      </c>
      <c r="F23" s="248" t="s">
        <v>668</v>
      </c>
      <c r="G23" s="249"/>
      <c r="H23" s="249"/>
      <c r="I23" s="249"/>
      <c r="J23" s="267"/>
      <c r="K23" s="268">
        <f t="shared" si="0"/>
        <v>0</v>
      </c>
    </row>
    <row r="24" spans="1:11" s="239" customFormat="1" outlineLevel="1">
      <c r="A24" s="244"/>
      <c r="B24" s="244"/>
      <c r="C24" s="250" t="s">
        <v>33</v>
      </c>
      <c r="D24" s="240"/>
      <c r="E24" s="251" t="s">
        <v>676</v>
      </c>
      <c r="F24" s="248"/>
      <c r="G24" s="245"/>
      <c r="H24" s="245"/>
      <c r="I24" s="245"/>
      <c r="J24" s="268"/>
      <c r="K24" s="268"/>
    </row>
    <row r="25" spans="1:11" s="239" customFormat="1" ht="64.5" customHeight="1" outlineLevel="1">
      <c r="A25" s="244"/>
      <c r="B25" s="244"/>
      <c r="C25" s="252"/>
      <c r="D25" s="252"/>
      <c r="E25" s="242" t="s">
        <v>677</v>
      </c>
      <c r="F25" s="248"/>
      <c r="G25" s="245"/>
      <c r="H25" s="245"/>
      <c r="I25" s="245"/>
      <c r="J25" s="268"/>
      <c r="K25" s="268"/>
    </row>
    <row r="26" spans="1:11" s="239" customFormat="1" ht="15" outlineLevel="1">
      <c r="A26" s="244"/>
      <c r="B26" s="244"/>
      <c r="C26" s="248" t="s">
        <v>36</v>
      </c>
      <c r="D26" s="252"/>
      <c r="E26" s="242" t="s">
        <v>678</v>
      </c>
      <c r="F26" s="248" t="s">
        <v>268</v>
      </c>
      <c r="G26" s="249"/>
      <c r="H26" s="249"/>
      <c r="I26" s="249"/>
      <c r="J26" s="268"/>
      <c r="K26" s="268">
        <f t="shared" ref="K26:K28" si="1">IFERROR(J26*G26,0)</f>
        <v>0</v>
      </c>
    </row>
    <row r="27" spans="1:11" s="239" customFormat="1" ht="15" outlineLevel="1">
      <c r="A27" s="244"/>
      <c r="B27" s="244"/>
      <c r="C27" s="248" t="s">
        <v>40</v>
      </c>
      <c r="D27" s="252"/>
      <c r="E27" s="242" t="s">
        <v>679</v>
      </c>
      <c r="F27" s="248" t="s">
        <v>268</v>
      </c>
      <c r="G27" s="249"/>
      <c r="H27" s="249"/>
      <c r="I27" s="249"/>
      <c r="J27" s="268"/>
      <c r="K27" s="268">
        <f t="shared" si="1"/>
        <v>0</v>
      </c>
    </row>
    <row r="28" spans="1:11" s="239" customFormat="1" ht="15" outlineLevel="1">
      <c r="A28" s="244"/>
      <c r="B28" s="244"/>
      <c r="C28" s="248" t="s">
        <v>43</v>
      </c>
      <c r="D28" s="252"/>
      <c r="E28" s="242" t="s">
        <v>680</v>
      </c>
      <c r="F28" s="248" t="s">
        <v>268</v>
      </c>
      <c r="G28" s="249"/>
      <c r="H28" s="249"/>
      <c r="I28" s="249"/>
      <c r="J28" s="268"/>
      <c r="K28" s="268">
        <f t="shared" si="1"/>
        <v>0</v>
      </c>
    </row>
    <row r="29" spans="1:11" s="239" customFormat="1" outlineLevel="1">
      <c r="A29" s="244"/>
      <c r="B29" s="244"/>
      <c r="C29" s="248" t="s">
        <v>44</v>
      </c>
      <c r="D29" s="252"/>
      <c r="E29" s="242" t="s">
        <v>350</v>
      </c>
      <c r="F29" s="248" t="s">
        <v>268</v>
      </c>
      <c r="G29" s="245"/>
      <c r="H29" s="245"/>
      <c r="I29" s="245"/>
      <c r="J29" s="268"/>
      <c r="K29" s="268"/>
    </row>
    <row r="30" spans="1:11" s="239" customFormat="1" outlineLevel="1">
      <c r="A30" s="244"/>
      <c r="B30" s="244"/>
      <c r="C30" s="250" t="s">
        <v>45</v>
      </c>
      <c r="D30" s="252"/>
      <c r="E30" s="251" t="s">
        <v>681</v>
      </c>
      <c r="F30" s="248"/>
      <c r="G30" s="245"/>
      <c r="H30" s="245"/>
      <c r="I30" s="245"/>
      <c r="J30" s="268"/>
      <c r="K30" s="268"/>
    </row>
    <row r="31" spans="1:11" s="239" customFormat="1" ht="64.5" customHeight="1" outlineLevel="1">
      <c r="A31" s="244"/>
      <c r="B31" s="244"/>
      <c r="C31" s="252"/>
      <c r="D31" s="252"/>
      <c r="E31" s="242" t="s">
        <v>682</v>
      </c>
      <c r="F31" s="248"/>
      <c r="G31" s="245"/>
      <c r="H31" s="245"/>
      <c r="I31" s="245"/>
      <c r="J31" s="268"/>
      <c r="K31" s="268"/>
    </row>
    <row r="32" spans="1:11" s="239" customFormat="1" ht="15" outlineLevel="1">
      <c r="A32" s="244"/>
      <c r="B32" s="244"/>
      <c r="C32" s="248" t="s">
        <v>75</v>
      </c>
      <c r="D32" s="252"/>
      <c r="E32" s="242" t="s">
        <v>669</v>
      </c>
      <c r="F32" s="248" t="s">
        <v>268</v>
      </c>
      <c r="G32" s="249"/>
      <c r="H32" s="249"/>
      <c r="I32" s="249"/>
      <c r="J32" s="268"/>
      <c r="K32" s="268">
        <f t="shared" ref="K32:K34" si="2">IFERROR(J32*G32,0)</f>
        <v>0</v>
      </c>
    </row>
    <row r="33" spans="1:11" s="239" customFormat="1" ht="15" outlineLevel="1">
      <c r="A33" s="244"/>
      <c r="B33" s="244"/>
      <c r="C33" s="248" t="s">
        <v>79</v>
      </c>
      <c r="D33" s="252"/>
      <c r="E33" s="242" t="s">
        <v>683</v>
      </c>
      <c r="F33" s="248" t="s">
        <v>268</v>
      </c>
      <c r="G33" s="249"/>
      <c r="H33" s="249"/>
      <c r="I33" s="249"/>
      <c r="J33" s="268"/>
      <c r="K33" s="268">
        <f t="shared" si="2"/>
        <v>0</v>
      </c>
    </row>
    <row r="34" spans="1:11" s="239" customFormat="1" ht="15" outlineLevel="1">
      <c r="A34" s="244"/>
      <c r="B34" s="244"/>
      <c r="C34" s="248" t="s">
        <v>81</v>
      </c>
      <c r="D34" s="252"/>
      <c r="E34" s="242" t="s">
        <v>671</v>
      </c>
      <c r="F34" s="248" t="s">
        <v>268</v>
      </c>
      <c r="G34" s="249"/>
      <c r="H34" s="249"/>
      <c r="I34" s="249"/>
      <c r="J34" s="268"/>
      <c r="K34" s="268">
        <f t="shared" si="2"/>
        <v>0</v>
      </c>
    </row>
    <row r="35" spans="1:11" s="239" customFormat="1" outlineLevel="1">
      <c r="A35" s="244"/>
      <c r="B35" s="244"/>
      <c r="C35" s="250" t="s">
        <v>64</v>
      </c>
      <c r="D35" s="252"/>
      <c r="E35" s="251" t="s">
        <v>684</v>
      </c>
      <c r="F35" s="248"/>
      <c r="G35" s="245"/>
      <c r="H35" s="245"/>
      <c r="I35" s="245"/>
      <c r="J35" s="268"/>
      <c r="K35" s="268"/>
    </row>
    <row r="36" spans="1:11" s="239" customFormat="1" ht="41.25" customHeight="1" outlineLevel="1">
      <c r="A36" s="244"/>
      <c r="B36" s="244"/>
      <c r="C36" s="250"/>
      <c r="D36" s="251"/>
      <c r="E36" s="242" t="s">
        <v>685</v>
      </c>
      <c r="F36" s="248"/>
      <c r="G36" s="245"/>
      <c r="H36" s="245"/>
      <c r="I36" s="245"/>
      <c r="J36" s="268"/>
      <c r="K36" s="268"/>
    </row>
    <row r="37" spans="1:11" s="239" customFormat="1" outlineLevel="1">
      <c r="A37" s="244"/>
      <c r="B37" s="244"/>
      <c r="C37" s="248" t="s">
        <v>177</v>
      </c>
      <c r="D37" s="248"/>
      <c r="E37" s="242" t="s">
        <v>672</v>
      </c>
      <c r="F37" s="248" t="s">
        <v>268</v>
      </c>
      <c r="G37" s="253"/>
      <c r="H37" s="253"/>
      <c r="I37" s="253"/>
      <c r="J37" s="268"/>
      <c r="K37" s="268">
        <f t="shared" ref="K37" si="3">IFERROR(J37*G37,0)</f>
        <v>0</v>
      </c>
    </row>
    <row r="38" spans="1:11" s="239" customFormat="1" outlineLevel="1">
      <c r="A38" s="244"/>
      <c r="B38" s="244"/>
      <c r="C38" s="250" t="s">
        <v>66</v>
      </c>
      <c r="D38" s="248"/>
      <c r="E38" s="251" t="s">
        <v>686</v>
      </c>
      <c r="F38" s="248"/>
      <c r="G38" s="253"/>
      <c r="H38" s="253"/>
      <c r="I38" s="253"/>
      <c r="J38" s="268"/>
      <c r="K38" s="268"/>
    </row>
    <row r="39" spans="1:11" s="239" customFormat="1" ht="66" customHeight="1" outlineLevel="1">
      <c r="A39" s="244"/>
      <c r="B39" s="244"/>
      <c r="C39" s="250"/>
      <c r="D39" s="252"/>
      <c r="E39" s="242" t="s">
        <v>687</v>
      </c>
      <c r="F39" s="248"/>
      <c r="G39" s="253"/>
      <c r="H39" s="253"/>
      <c r="I39" s="253"/>
      <c r="J39" s="268"/>
      <c r="K39" s="268"/>
    </row>
    <row r="40" spans="1:11" s="239" customFormat="1" outlineLevel="1">
      <c r="A40" s="244"/>
      <c r="B40" s="244"/>
      <c r="C40" s="248" t="s">
        <v>142</v>
      </c>
      <c r="D40" s="248"/>
      <c r="E40" s="242" t="s">
        <v>688</v>
      </c>
      <c r="F40" s="248" t="s">
        <v>268</v>
      </c>
      <c r="G40" s="253"/>
      <c r="H40" s="253"/>
      <c r="I40" s="253"/>
      <c r="J40" s="266"/>
      <c r="K40" s="268">
        <f t="shared" ref="K40" si="4">IFERROR(J40*G40,0)</f>
        <v>0</v>
      </c>
    </row>
    <row r="41" spans="1:11" s="239" customFormat="1" outlineLevel="1">
      <c r="A41" s="244"/>
      <c r="B41" s="244"/>
      <c r="C41" s="250" t="s">
        <v>99</v>
      </c>
      <c r="D41" s="248"/>
      <c r="E41" s="254" t="s">
        <v>689</v>
      </c>
      <c r="F41" s="248"/>
      <c r="G41" s="245"/>
      <c r="H41" s="245"/>
      <c r="I41" s="245"/>
      <c r="J41" s="268"/>
      <c r="K41" s="268"/>
    </row>
    <row r="42" spans="1:11" s="239" customFormat="1" ht="75.75" customHeight="1" outlineLevel="1">
      <c r="A42" s="244"/>
      <c r="B42" s="244"/>
      <c r="C42" s="252"/>
      <c r="D42" s="251"/>
      <c r="E42" s="242" t="s">
        <v>690</v>
      </c>
      <c r="F42" s="248" t="s">
        <v>268</v>
      </c>
      <c r="G42" s="245"/>
      <c r="H42" s="245"/>
      <c r="I42" s="245"/>
      <c r="J42" s="268"/>
      <c r="K42" s="268">
        <f t="shared" ref="K42" si="5">IFERROR(J42*G42,0)</f>
        <v>0</v>
      </c>
    </row>
    <row r="43" spans="1:11" s="239" customFormat="1" outlineLevel="1">
      <c r="A43" s="244"/>
      <c r="B43" s="244"/>
      <c r="C43" s="250" t="s">
        <v>93</v>
      </c>
      <c r="D43" s="251"/>
      <c r="E43" s="254" t="s">
        <v>691</v>
      </c>
      <c r="F43" s="248"/>
      <c r="G43" s="245"/>
      <c r="H43" s="245"/>
      <c r="I43" s="245"/>
      <c r="J43" s="268"/>
      <c r="K43" s="268"/>
    </row>
    <row r="44" spans="1:11" s="239" customFormat="1" ht="49.5" customHeight="1" outlineLevel="1">
      <c r="A44" s="244"/>
      <c r="B44" s="244"/>
      <c r="C44" s="250"/>
      <c r="D44" s="251"/>
      <c r="E44" s="242" t="s">
        <v>692</v>
      </c>
      <c r="F44" s="248" t="s">
        <v>268</v>
      </c>
      <c r="G44" s="253"/>
      <c r="H44" s="253"/>
      <c r="I44" s="253"/>
      <c r="J44" s="268"/>
      <c r="K44" s="268">
        <f t="shared" ref="K44" si="6">IFERROR(J44*G44,0)</f>
        <v>0</v>
      </c>
    </row>
    <row r="45" spans="1:11" s="239" customFormat="1" outlineLevel="1">
      <c r="A45" s="244"/>
      <c r="B45" s="244"/>
      <c r="C45" s="250" t="s">
        <v>101</v>
      </c>
      <c r="D45" s="251"/>
      <c r="E45" s="254" t="s">
        <v>693</v>
      </c>
      <c r="F45" s="248"/>
      <c r="G45" s="245"/>
      <c r="H45" s="245"/>
      <c r="I45" s="245"/>
      <c r="J45" s="268"/>
      <c r="K45" s="268"/>
    </row>
    <row r="46" spans="1:11" s="239" customFormat="1" ht="63" customHeight="1" outlineLevel="1">
      <c r="A46" s="244"/>
      <c r="B46" s="244"/>
      <c r="C46" s="250"/>
      <c r="D46" s="251"/>
      <c r="E46" s="242" t="s">
        <v>694</v>
      </c>
      <c r="F46" s="248" t="s">
        <v>268</v>
      </c>
      <c r="G46" s="253"/>
      <c r="H46" s="253"/>
      <c r="I46" s="253"/>
      <c r="J46" s="268"/>
      <c r="K46" s="268">
        <f t="shared" ref="K46" si="7">IFERROR(J46*G46,0)</f>
        <v>0</v>
      </c>
    </row>
    <row r="47" spans="1:11" s="239" customFormat="1" outlineLevel="1">
      <c r="A47" s="244"/>
      <c r="B47" s="244"/>
      <c r="C47" s="250" t="s">
        <v>104</v>
      </c>
      <c r="D47" s="251"/>
      <c r="E47" s="254" t="s">
        <v>695</v>
      </c>
      <c r="F47" s="248"/>
      <c r="G47" s="253"/>
      <c r="H47" s="253"/>
      <c r="I47" s="253"/>
      <c r="J47" s="268"/>
      <c r="K47" s="268"/>
    </row>
    <row r="48" spans="1:11" s="239" customFormat="1" ht="75" customHeight="1" outlineLevel="1">
      <c r="A48" s="244"/>
      <c r="B48" s="244"/>
      <c r="C48" s="250" t="s">
        <v>1013</v>
      </c>
      <c r="D48" s="251"/>
      <c r="E48" s="255" t="s">
        <v>696</v>
      </c>
      <c r="F48" s="248" t="s">
        <v>268</v>
      </c>
      <c r="G48" s="253"/>
      <c r="H48" s="253"/>
      <c r="I48" s="253"/>
      <c r="J48" s="268"/>
      <c r="K48" s="268"/>
    </row>
    <row r="49" spans="1:11" s="239" customFormat="1" ht="75.75" customHeight="1" outlineLevel="1">
      <c r="A49" s="244"/>
      <c r="B49" s="244"/>
      <c r="C49" s="250" t="s">
        <v>1014</v>
      </c>
      <c r="D49" s="251"/>
      <c r="E49" s="255" t="s">
        <v>697</v>
      </c>
      <c r="F49" s="248" t="s">
        <v>268</v>
      </c>
      <c r="G49" s="253"/>
      <c r="H49" s="253"/>
      <c r="I49" s="253"/>
      <c r="J49" s="268"/>
      <c r="K49" s="268"/>
    </row>
    <row r="50" spans="1:11" ht="15.75">
      <c r="A50" s="80" t="s">
        <v>514</v>
      </c>
      <c r="B50" s="80"/>
      <c r="C50" s="80"/>
      <c r="D50" s="80"/>
      <c r="E50" s="80"/>
      <c r="F50" s="80"/>
      <c r="G50" s="80"/>
      <c r="H50" s="80"/>
      <c r="I50" s="80"/>
      <c r="J50" s="269"/>
      <c r="K50" s="275">
        <f>SUM(K16:K49)</f>
        <v>0</v>
      </c>
    </row>
    <row r="51" spans="1:11" s="239" customFormat="1" ht="15.75">
      <c r="A51" s="256"/>
      <c r="B51" s="256" t="s">
        <v>57</v>
      </c>
      <c r="C51" s="257"/>
      <c r="D51" s="258"/>
      <c r="E51" s="259" t="s">
        <v>698</v>
      </c>
      <c r="F51" s="260"/>
      <c r="G51" s="260"/>
      <c r="H51" s="260"/>
      <c r="I51" s="260"/>
      <c r="J51" s="271"/>
      <c r="K51" s="271"/>
    </row>
    <row r="52" spans="1:11" s="239" customFormat="1" outlineLevel="1">
      <c r="A52" s="244"/>
      <c r="B52" s="244"/>
      <c r="C52" s="240"/>
      <c r="D52" s="250"/>
      <c r="E52" s="254" t="s">
        <v>699</v>
      </c>
      <c r="F52" s="248"/>
      <c r="G52" s="245"/>
      <c r="H52" s="245"/>
      <c r="I52" s="245"/>
      <c r="J52" s="268"/>
      <c r="K52" s="268"/>
    </row>
    <row r="53" spans="1:11" s="239" customFormat="1" ht="76.5" customHeight="1" outlineLevel="1">
      <c r="A53" s="244"/>
      <c r="B53" s="244"/>
      <c r="C53" s="240" t="s">
        <v>15</v>
      </c>
      <c r="D53" s="248"/>
      <c r="E53" s="242" t="s">
        <v>696</v>
      </c>
      <c r="F53" s="248" t="s">
        <v>268</v>
      </c>
      <c r="G53" s="245"/>
      <c r="H53" s="245"/>
      <c r="I53" s="245"/>
      <c r="J53" s="268"/>
      <c r="K53" s="268">
        <f t="shared" ref="K53" si="8">IFERROR(J53*G53,0)</f>
        <v>0</v>
      </c>
    </row>
    <row r="54" spans="1:11" s="239" customFormat="1" outlineLevel="1">
      <c r="A54" s="244"/>
      <c r="B54" s="244"/>
      <c r="C54" s="240"/>
      <c r="D54" s="250"/>
      <c r="E54" s="254" t="s">
        <v>700</v>
      </c>
      <c r="F54" s="248"/>
      <c r="G54" s="245"/>
      <c r="H54" s="245"/>
      <c r="I54" s="245"/>
      <c r="J54" s="268"/>
      <c r="K54" s="268"/>
    </row>
    <row r="55" spans="1:11" s="239" customFormat="1" ht="37.5" customHeight="1" outlineLevel="1">
      <c r="A55" s="244"/>
      <c r="B55" s="244"/>
      <c r="C55" s="240" t="s">
        <v>33</v>
      </c>
      <c r="D55" s="248"/>
      <c r="E55" s="242" t="s">
        <v>701</v>
      </c>
      <c r="F55" s="248" t="s">
        <v>268</v>
      </c>
      <c r="G55" s="245"/>
      <c r="H55" s="245"/>
      <c r="I55" s="245"/>
      <c r="J55" s="268"/>
      <c r="K55" s="268">
        <f t="shared" ref="K55:K56" si="9">IFERROR(J55*G55,0)</f>
        <v>0</v>
      </c>
    </row>
    <row r="56" spans="1:11" s="239" customFormat="1" outlineLevel="1">
      <c r="A56" s="244"/>
      <c r="B56" s="244"/>
      <c r="C56" s="240"/>
      <c r="D56" s="248"/>
      <c r="E56" s="242" t="s">
        <v>702</v>
      </c>
      <c r="F56" s="248" t="s">
        <v>268</v>
      </c>
      <c r="G56" s="253"/>
      <c r="H56" s="253"/>
      <c r="I56" s="253"/>
      <c r="J56" s="268"/>
      <c r="K56" s="268">
        <f t="shared" si="9"/>
        <v>0</v>
      </c>
    </row>
    <row r="57" spans="1:11" s="239" customFormat="1" outlineLevel="1">
      <c r="A57" s="244"/>
      <c r="B57" s="244"/>
      <c r="C57" s="240"/>
      <c r="D57" s="250"/>
      <c r="E57" s="254" t="s">
        <v>703</v>
      </c>
      <c r="F57" s="248"/>
      <c r="G57" s="253"/>
      <c r="H57" s="253"/>
      <c r="I57" s="253"/>
      <c r="J57" s="268"/>
      <c r="K57" s="268"/>
    </row>
    <row r="58" spans="1:11" s="239" customFormat="1" ht="81" customHeight="1" outlineLevel="1">
      <c r="A58" s="244"/>
      <c r="B58" s="244"/>
      <c r="C58" s="240" t="s">
        <v>45</v>
      </c>
      <c r="D58" s="248"/>
      <c r="E58" s="242" t="s">
        <v>697</v>
      </c>
      <c r="F58" s="248" t="s">
        <v>268</v>
      </c>
      <c r="G58" s="253"/>
      <c r="H58" s="253"/>
      <c r="I58" s="253"/>
      <c r="J58" s="268"/>
      <c r="K58" s="268">
        <f t="shared" ref="K58" si="10">IFERROR(J58*G58,0)</f>
        <v>0</v>
      </c>
    </row>
    <row r="59" spans="1:11" s="239" customFormat="1" outlineLevel="1">
      <c r="A59" s="244"/>
      <c r="B59" s="244"/>
      <c r="C59" s="240"/>
      <c r="D59" s="250"/>
      <c r="E59" s="254" t="s">
        <v>704</v>
      </c>
      <c r="F59" s="248"/>
      <c r="G59" s="253"/>
      <c r="H59" s="253"/>
      <c r="I59" s="253"/>
      <c r="J59" s="268"/>
      <c r="K59" s="268"/>
    </row>
    <row r="60" spans="1:11" s="239" customFormat="1" ht="70.5" customHeight="1" outlineLevel="1">
      <c r="A60" s="244"/>
      <c r="B60" s="244"/>
      <c r="C60" s="240" t="s">
        <v>64</v>
      </c>
      <c r="D60" s="248"/>
      <c r="E60" s="242" t="s">
        <v>705</v>
      </c>
      <c r="F60" s="248" t="s">
        <v>268</v>
      </c>
      <c r="G60" s="253"/>
      <c r="H60" s="253"/>
      <c r="I60" s="253"/>
      <c r="J60" s="268"/>
      <c r="K60" s="268">
        <f t="shared" ref="K60" si="11">IFERROR(J60*G60,0)</f>
        <v>0</v>
      </c>
    </row>
    <row r="61" spans="1:11" s="239" customFormat="1" outlineLevel="1">
      <c r="A61" s="244"/>
      <c r="B61" s="244"/>
      <c r="C61" s="240"/>
      <c r="D61" s="250"/>
      <c r="E61" s="254" t="s">
        <v>706</v>
      </c>
      <c r="F61" s="248"/>
      <c r="G61" s="245"/>
      <c r="H61" s="245"/>
      <c r="I61" s="245"/>
      <c r="J61" s="268"/>
      <c r="K61" s="268"/>
    </row>
    <row r="62" spans="1:11" s="239" customFormat="1" ht="39.75" customHeight="1" outlineLevel="1">
      <c r="A62" s="244"/>
      <c r="B62" s="244"/>
      <c r="C62" s="240" t="s">
        <v>66</v>
      </c>
      <c r="D62" s="248"/>
      <c r="E62" s="242" t="s">
        <v>707</v>
      </c>
      <c r="F62" s="248" t="s">
        <v>39</v>
      </c>
      <c r="G62" s="245"/>
      <c r="H62" s="245"/>
      <c r="I62" s="245"/>
      <c r="J62" s="268"/>
      <c r="K62" s="268">
        <f t="shared" ref="K62" si="12">IFERROR(J62*G62,0)</f>
        <v>0</v>
      </c>
    </row>
    <row r="63" spans="1:11" s="239" customFormat="1" ht="39.75" customHeight="1" outlineLevel="1">
      <c r="A63" s="244"/>
      <c r="B63" s="244"/>
      <c r="C63" s="240"/>
      <c r="D63" s="250"/>
      <c r="E63" s="251" t="s">
        <v>708</v>
      </c>
      <c r="F63" s="248"/>
      <c r="G63" s="245"/>
      <c r="H63" s="245"/>
      <c r="I63" s="245"/>
      <c r="J63" s="268"/>
      <c r="K63" s="268"/>
    </row>
    <row r="64" spans="1:11" s="239" customFormat="1" ht="48.75" customHeight="1" outlineLevel="1">
      <c r="A64" s="244"/>
      <c r="B64" s="244"/>
      <c r="C64" s="240" t="s">
        <v>99</v>
      </c>
      <c r="D64" s="248"/>
      <c r="E64" s="261" t="s">
        <v>709</v>
      </c>
      <c r="F64" s="262"/>
      <c r="G64" s="245"/>
      <c r="H64" s="245"/>
      <c r="I64" s="245"/>
      <c r="J64" s="268"/>
      <c r="K64" s="268"/>
    </row>
    <row r="65" spans="1:11" s="239" customFormat="1" outlineLevel="1">
      <c r="A65" s="244"/>
      <c r="B65" s="244"/>
      <c r="C65" s="240" t="s">
        <v>607</v>
      </c>
      <c r="D65" s="248"/>
      <c r="E65" s="242" t="s">
        <v>710</v>
      </c>
      <c r="F65" s="262" t="s">
        <v>268</v>
      </c>
      <c r="G65" s="253"/>
      <c r="H65" s="253"/>
      <c r="I65" s="253"/>
      <c r="J65" s="268"/>
      <c r="K65" s="268">
        <f t="shared" ref="K65:K66" si="13">IFERROR(J65*G65,0)</f>
        <v>0</v>
      </c>
    </row>
    <row r="66" spans="1:11" s="239" customFormat="1" outlineLevel="1">
      <c r="A66" s="244"/>
      <c r="B66" s="244"/>
      <c r="C66" s="240" t="s">
        <v>608</v>
      </c>
      <c r="D66" s="248"/>
      <c r="E66" s="242" t="s">
        <v>711</v>
      </c>
      <c r="F66" s="262" t="s">
        <v>268</v>
      </c>
      <c r="G66" s="253"/>
      <c r="H66" s="253"/>
      <c r="I66" s="253"/>
      <c r="J66" s="268"/>
      <c r="K66" s="268">
        <f t="shared" si="13"/>
        <v>0</v>
      </c>
    </row>
    <row r="67" spans="1:11" s="239" customFormat="1" outlineLevel="1">
      <c r="A67" s="244"/>
      <c r="B67" s="244"/>
      <c r="C67" s="240"/>
      <c r="D67" s="250"/>
      <c r="E67" s="254" t="s">
        <v>712</v>
      </c>
      <c r="F67" s="248"/>
      <c r="G67" s="253"/>
      <c r="H67" s="253"/>
      <c r="I67" s="253"/>
      <c r="J67" s="268"/>
      <c r="K67" s="268"/>
    </row>
    <row r="68" spans="1:11" s="239" customFormat="1" ht="58.5" customHeight="1" outlineLevel="1">
      <c r="A68" s="244"/>
      <c r="B68" s="244"/>
      <c r="C68" s="240" t="s">
        <v>93</v>
      </c>
      <c r="D68" s="248"/>
      <c r="E68" s="242" t="s">
        <v>713</v>
      </c>
      <c r="F68" s="248" t="s">
        <v>268</v>
      </c>
      <c r="G68" s="253"/>
      <c r="H68" s="253"/>
      <c r="I68" s="253"/>
      <c r="J68" s="268"/>
      <c r="K68" s="268">
        <f t="shared" ref="K68" si="14">IFERROR(J68*G68,0)</f>
        <v>0</v>
      </c>
    </row>
    <row r="69" spans="1:11" s="239" customFormat="1" outlineLevel="1">
      <c r="A69" s="244"/>
      <c r="B69" s="244"/>
      <c r="C69" s="240"/>
      <c r="D69" s="250"/>
      <c r="E69" s="254" t="s">
        <v>714</v>
      </c>
      <c r="F69" s="248"/>
      <c r="G69" s="253"/>
      <c r="H69" s="253"/>
      <c r="I69" s="253"/>
      <c r="J69" s="268"/>
      <c r="K69" s="268"/>
    </row>
    <row r="70" spans="1:11" s="239" customFormat="1" ht="45" customHeight="1" outlineLevel="1">
      <c r="A70" s="244"/>
      <c r="B70" s="244"/>
      <c r="C70" s="248" t="s">
        <v>101</v>
      </c>
      <c r="D70" s="248"/>
      <c r="E70" s="242" t="s">
        <v>715</v>
      </c>
      <c r="F70" s="248" t="s">
        <v>268</v>
      </c>
      <c r="G70" s="253"/>
      <c r="H70" s="253"/>
      <c r="I70" s="253"/>
      <c r="J70" s="268"/>
      <c r="K70" s="268">
        <f t="shared" ref="K70:K74" si="15">IFERROR(J70*G70,0)</f>
        <v>0</v>
      </c>
    </row>
    <row r="71" spans="1:11" s="239" customFormat="1" ht="72" customHeight="1" outlineLevel="1">
      <c r="A71" s="244"/>
      <c r="B71" s="244"/>
      <c r="C71" s="248" t="s">
        <v>104</v>
      </c>
      <c r="D71" s="250"/>
      <c r="E71" s="242" t="s">
        <v>716</v>
      </c>
      <c r="F71" s="248" t="s">
        <v>268</v>
      </c>
      <c r="G71" s="253"/>
      <c r="H71" s="253"/>
      <c r="I71" s="253"/>
      <c r="J71" s="268"/>
      <c r="K71" s="268">
        <f t="shared" si="15"/>
        <v>0</v>
      </c>
    </row>
    <row r="72" spans="1:11" s="239" customFormat="1" outlineLevel="1">
      <c r="A72" s="244"/>
      <c r="B72" s="244"/>
      <c r="C72" s="248" t="s">
        <v>105</v>
      </c>
      <c r="D72" s="250"/>
      <c r="E72" s="263" t="s">
        <v>717</v>
      </c>
      <c r="F72" s="248" t="s">
        <v>268</v>
      </c>
      <c r="G72" s="253"/>
      <c r="H72" s="253"/>
      <c r="I72" s="253"/>
      <c r="J72" s="268"/>
      <c r="K72" s="268">
        <f t="shared" si="15"/>
        <v>0</v>
      </c>
    </row>
    <row r="73" spans="1:11" s="239" customFormat="1" outlineLevel="1">
      <c r="A73" s="244"/>
      <c r="B73" s="244"/>
      <c r="C73" s="248" t="s">
        <v>106</v>
      </c>
      <c r="D73" s="248"/>
      <c r="E73" s="263" t="s">
        <v>718</v>
      </c>
      <c r="F73" s="248" t="s">
        <v>268</v>
      </c>
      <c r="G73" s="253"/>
      <c r="H73" s="253"/>
      <c r="I73" s="253"/>
      <c r="J73" s="268"/>
      <c r="K73" s="268">
        <f t="shared" si="15"/>
        <v>0</v>
      </c>
    </row>
    <row r="74" spans="1:11" s="239" customFormat="1" outlineLevel="1">
      <c r="A74" s="244"/>
      <c r="B74" s="244"/>
      <c r="C74" s="248" t="s">
        <v>107</v>
      </c>
      <c r="D74" s="248"/>
      <c r="E74" s="263" t="s">
        <v>719</v>
      </c>
      <c r="F74" s="248" t="s">
        <v>268</v>
      </c>
      <c r="G74" s="253"/>
      <c r="H74" s="253"/>
      <c r="I74" s="253"/>
      <c r="J74" s="268"/>
      <c r="K74" s="268">
        <f t="shared" si="15"/>
        <v>0</v>
      </c>
    </row>
    <row r="75" spans="1:11" ht="15.75">
      <c r="A75" s="80" t="s">
        <v>69</v>
      </c>
      <c r="B75" s="80"/>
      <c r="C75" s="80"/>
      <c r="D75" s="80"/>
      <c r="E75" s="80"/>
      <c r="F75" s="80"/>
      <c r="G75" s="80"/>
      <c r="H75" s="80"/>
      <c r="I75" s="80"/>
      <c r="J75" s="80"/>
      <c r="K75" s="275">
        <f>SUM(K53:K74)</f>
        <v>0</v>
      </c>
    </row>
    <row r="76" spans="1:11" ht="15.75">
      <c r="A76" s="192" t="s">
        <v>505</v>
      </c>
      <c r="B76" s="192"/>
      <c r="C76" s="192"/>
      <c r="D76" s="192"/>
      <c r="E76" s="192"/>
      <c r="F76" s="192"/>
      <c r="G76" s="192"/>
      <c r="H76" s="192"/>
      <c r="I76" s="192"/>
      <c r="J76" s="192"/>
      <c r="K76" s="276">
        <f>K75+K50+K12</f>
        <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topLeftCell="A37" workbookViewId="0">
      <selection activeCell="C7" sqref="C7"/>
    </sheetView>
  </sheetViews>
  <sheetFormatPr defaultColWidth="8.85546875" defaultRowHeight="15"/>
  <cols>
    <col min="1" max="1" width="8.85546875" style="357"/>
    <col min="2" max="2" width="24.140625" style="357" customWidth="1"/>
    <col min="3" max="3" width="17.28515625" style="357" customWidth="1"/>
    <col min="4" max="4" width="26" style="357" hidden="1" customWidth="1"/>
    <col min="5" max="5" width="21.85546875" style="357" hidden="1" customWidth="1"/>
    <col min="6" max="6" width="40.7109375" style="357" customWidth="1"/>
    <col min="7" max="7" width="37.140625" style="357" customWidth="1"/>
    <col min="8" max="8" width="43.42578125" style="357" customWidth="1"/>
    <col min="9" max="16384" width="8.85546875" style="357"/>
  </cols>
  <sheetData>
    <row r="1" spans="1:8" ht="27.75" customHeight="1">
      <c r="A1" s="491" t="s">
        <v>725</v>
      </c>
      <c r="B1" s="492"/>
      <c r="C1" s="492"/>
      <c r="D1" s="492"/>
      <c r="E1" s="492"/>
      <c r="F1" s="492"/>
      <c r="G1" s="492"/>
      <c r="H1" s="493"/>
    </row>
    <row r="2" spans="1:8">
      <c r="A2" s="358" t="s">
        <v>726</v>
      </c>
      <c r="B2" s="359" t="s">
        <v>727</v>
      </c>
      <c r="C2" s="360" t="s">
        <v>728</v>
      </c>
      <c r="D2" s="359" t="s">
        <v>729</v>
      </c>
      <c r="E2" s="359" t="s">
        <v>730</v>
      </c>
      <c r="F2" s="359" t="s">
        <v>731</v>
      </c>
      <c r="G2" s="359" t="s">
        <v>732</v>
      </c>
      <c r="H2" s="361" t="s">
        <v>733</v>
      </c>
    </row>
    <row r="3" spans="1:8" ht="15.75" thickBot="1">
      <c r="A3" s="362"/>
      <c r="H3" s="363"/>
    </row>
    <row r="4" spans="1:8" ht="15.75" thickBot="1">
      <c r="A4" s="364" t="s">
        <v>11</v>
      </c>
      <c r="B4" s="494" t="s">
        <v>734</v>
      </c>
      <c r="C4" s="494"/>
      <c r="D4" s="494"/>
      <c r="E4" s="494"/>
      <c r="F4" s="494"/>
      <c r="G4" s="494"/>
      <c r="H4" s="495"/>
    </row>
    <row r="5" spans="1:8">
      <c r="A5" s="362"/>
      <c r="H5" s="363"/>
    </row>
    <row r="6" spans="1:8" s="371" customFormat="1" ht="76.5" customHeight="1">
      <c r="A6" s="365">
        <v>1</v>
      </c>
      <c r="B6" s="366" t="s">
        <v>1083</v>
      </c>
      <c r="C6" s="367" t="s">
        <v>735</v>
      </c>
      <c r="D6" s="366" t="s">
        <v>736</v>
      </c>
      <c r="E6" s="367" t="s">
        <v>737</v>
      </c>
      <c r="F6" s="368" t="s">
        <v>1278</v>
      </c>
      <c r="G6" s="369" t="s">
        <v>738</v>
      </c>
      <c r="H6" s="370" t="s">
        <v>1086</v>
      </c>
    </row>
    <row r="7" spans="1:8" ht="73.900000000000006" customHeight="1">
      <c r="A7" s="365">
        <v>2</v>
      </c>
      <c r="B7" s="372" t="s">
        <v>1084</v>
      </c>
      <c r="C7" s="367" t="s">
        <v>739</v>
      </c>
      <c r="D7" s="373" t="s">
        <v>740</v>
      </c>
      <c r="E7" s="374" t="s">
        <v>737</v>
      </c>
      <c r="F7" s="368" t="s">
        <v>1279</v>
      </c>
      <c r="G7" s="369"/>
      <c r="H7" s="370" t="s">
        <v>1086</v>
      </c>
    </row>
    <row r="8" spans="1:8" ht="48.6" customHeight="1">
      <c r="A8" s="365" t="s">
        <v>1093</v>
      </c>
      <c r="B8" s="372" t="s">
        <v>1084</v>
      </c>
      <c r="C8" s="367" t="s">
        <v>1094</v>
      </c>
      <c r="D8" s="373"/>
      <c r="E8" s="374"/>
      <c r="F8" s="368" t="s">
        <v>1280</v>
      </c>
      <c r="G8" s="368" t="s">
        <v>1281</v>
      </c>
      <c r="H8" s="370"/>
    </row>
    <row r="9" spans="1:8" ht="45">
      <c r="A9" s="375">
        <v>3</v>
      </c>
      <c r="B9" s="366" t="s">
        <v>734</v>
      </c>
      <c r="C9" s="367" t="s">
        <v>741</v>
      </c>
      <c r="D9" s="373" t="s">
        <v>742</v>
      </c>
      <c r="E9" s="376" t="s">
        <v>743</v>
      </c>
      <c r="F9" s="377" t="s">
        <v>1139</v>
      </c>
      <c r="G9" s="378" t="s">
        <v>744</v>
      </c>
      <c r="H9" s="370" t="s">
        <v>1086</v>
      </c>
    </row>
    <row r="10" spans="1:8" ht="30">
      <c r="A10" s="375">
        <v>4</v>
      </c>
      <c r="B10" s="366" t="s">
        <v>734</v>
      </c>
      <c r="C10" s="367" t="s">
        <v>745</v>
      </c>
      <c r="D10" s="373" t="s">
        <v>736</v>
      </c>
      <c r="E10" s="374" t="s">
        <v>746</v>
      </c>
      <c r="F10" s="378" t="s">
        <v>747</v>
      </c>
      <c r="G10" s="378" t="s">
        <v>748</v>
      </c>
      <c r="H10" s="370" t="s">
        <v>1086</v>
      </c>
    </row>
    <row r="11" spans="1:8" ht="29.45" customHeight="1">
      <c r="A11" s="375">
        <v>5</v>
      </c>
      <c r="B11" s="366" t="s">
        <v>734</v>
      </c>
      <c r="C11" s="367" t="s">
        <v>749</v>
      </c>
      <c r="D11" s="373" t="s">
        <v>736</v>
      </c>
      <c r="E11" s="374" t="s">
        <v>746</v>
      </c>
      <c r="F11" s="378" t="s">
        <v>750</v>
      </c>
      <c r="G11" s="378" t="s">
        <v>751</v>
      </c>
      <c r="H11" s="370" t="s">
        <v>1086</v>
      </c>
    </row>
    <row r="12" spans="1:8" ht="15.75" thickBot="1">
      <c r="A12" s="379"/>
      <c r="C12" s="380"/>
      <c r="E12" s="380"/>
      <c r="F12" s="380"/>
      <c r="G12" s="380"/>
      <c r="H12" s="381"/>
    </row>
    <row r="13" spans="1:8" ht="15.75" thickBot="1">
      <c r="A13" s="364" t="s">
        <v>123</v>
      </c>
      <c r="B13" s="494" t="s">
        <v>752</v>
      </c>
      <c r="C13" s="494"/>
      <c r="D13" s="494"/>
      <c r="E13" s="494"/>
      <c r="F13" s="494"/>
      <c r="G13" s="494"/>
      <c r="H13" s="495"/>
    </row>
    <row r="14" spans="1:8" ht="45.6" customHeight="1">
      <c r="A14" s="365">
        <v>1</v>
      </c>
      <c r="B14" s="366" t="s">
        <v>753</v>
      </c>
      <c r="C14" s="367" t="s">
        <v>754</v>
      </c>
      <c r="D14" s="382" t="s">
        <v>755</v>
      </c>
      <c r="E14" s="374" t="s">
        <v>756</v>
      </c>
      <c r="F14" s="369" t="s">
        <v>757</v>
      </c>
      <c r="G14" s="368" t="s">
        <v>1077</v>
      </c>
      <c r="H14" s="370" t="s">
        <v>758</v>
      </c>
    </row>
    <row r="15" spans="1:8" ht="38.450000000000003" customHeight="1">
      <c r="A15" s="375">
        <v>2</v>
      </c>
      <c r="B15" s="366" t="s">
        <v>753</v>
      </c>
      <c r="C15" s="367" t="s">
        <v>759</v>
      </c>
      <c r="D15" s="382" t="s">
        <v>755</v>
      </c>
      <c r="E15" s="374" t="s">
        <v>756</v>
      </c>
      <c r="F15" s="369" t="s">
        <v>760</v>
      </c>
      <c r="G15" s="368" t="s">
        <v>1078</v>
      </c>
      <c r="H15" s="370" t="s">
        <v>761</v>
      </c>
    </row>
    <row r="16" spans="1:8" ht="63" customHeight="1">
      <c r="A16" s="365">
        <v>3</v>
      </c>
      <c r="B16" s="366" t="s">
        <v>1108</v>
      </c>
      <c r="C16" s="367" t="s">
        <v>762</v>
      </c>
      <c r="D16" s="382"/>
      <c r="E16" s="374"/>
      <c r="F16" s="372" t="s">
        <v>1112</v>
      </c>
      <c r="G16" s="378"/>
      <c r="H16" s="383"/>
    </row>
    <row r="17" spans="1:8" ht="45">
      <c r="A17" s="375">
        <v>4</v>
      </c>
      <c r="B17" s="366" t="s">
        <v>1109</v>
      </c>
      <c r="C17" s="367" t="s">
        <v>763</v>
      </c>
      <c r="D17" s="382"/>
      <c r="E17" s="374"/>
      <c r="F17" s="382" t="s">
        <v>1111</v>
      </c>
      <c r="G17" s="378"/>
      <c r="H17" s="383"/>
    </row>
    <row r="18" spans="1:8" ht="15.75" thickBot="1">
      <c r="A18" s="379"/>
      <c r="C18" s="380"/>
      <c r="E18" s="380"/>
      <c r="F18" s="380"/>
      <c r="G18" s="380"/>
      <c r="H18" s="381"/>
    </row>
    <row r="19" spans="1:8" ht="15.75" thickBot="1">
      <c r="A19" s="364" t="s">
        <v>192</v>
      </c>
      <c r="B19" s="494" t="s">
        <v>764</v>
      </c>
      <c r="C19" s="494"/>
      <c r="D19" s="494"/>
      <c r="E19" s="494"/>
      <c r="F19" s="494"/>
      <c r="G19" s="494"/>
      <c r="H19" s="495"/>
    </row>
    <row r="20" spans="1:8" ht="30">
      <c r="A20" s="384">
        <v>1</v>
      </c>
      <c r="B20" s="385" t="s">
        <v>765</v>
      </c>
      <c r="C20" s="386"/>
      <c r="D20" s="385" t="s">
        <v>736</v>
      </c>
      <c r="E20" s="386" t="s">
        <v>746</v>
      </c>
      <c r="F20" s="387" t="s">
        <v>766</v>
      </c>
      <c r="G20" s="378" t="s">
        <v>767</v>
      </c>
      <c r="H20" s="388" t="s">
        <v>768</v>
      </c>
    </row>
    <row r="21" spans="1:8" ht="30">
      <c r="A21" s="375">
        <v>2</v>
      </c>
      <c r="B21" s="373" t="s">
        <v>765</v>
      </c>
      <c r="C21" s="374" t="s">
        <v>749</v>
      </c>
      <c r="D21" s="373" t="s">
        <v>736</v>
      </c>
      <c r="E21" s="374" t="s">
        <v>746</v>
      </c>
      <c r="F21" s="378" t="s">
        <v>750</v>
      </c>
      <c r="G21" s="378" t="s">
        <v>751</v>
      </c>
      <c r="H21" s="383" t="s">
        <v>769</v>
      </c>
    </row>
    <row r="22" spans="1:8" ht="30">
      <c r="A22" s="375">
        <v>3</v>
      </c>
      <c r="B22" s="373" t="s">
        <v>765</v>
      </c>
      <c r="C22" s="374"/>
      <c r="D22" s="373" t="s">
        <v>736</v>
      </c>
      <c r="E22" s="374" t="s">
        <v>746</v>
      </c>
      <c r="F22" s="378" t="s">
        <v>770</v>
      </c>
      <c r="G22" s="387" t="s">
        <v>771</v>
      </c>
      <c r="H22" s="383" t="s">
        <v>768</v>
      </c>
    </row>
    <row r="23" spans="1:8" ht="30">
      <c r="A23" s="375">
        <v>4</v>
      </c>
      <c r="B23" s="373" t="s">
        <v>765</v>
      </c>
      <c r="C23" s="374" t="s">
        <v>745</v>
      </c>
      <c r="D23" s="373" t="s">
        <v>736</v>
      </c>
      <c r="E23" s="374" t="s">
        <v>746</v>
      </c>
      <c r="F23" s="378" t="s">
        <v>772</v>
      </c>
      <c r="G23" s="378" t="s">
        <v>748</v>
      </c>
      <c r="H23" s="383" t="s">
        <v>769</v>
      </c>
    </row>
    <row r="24" spans="1:8" ht="15.75" thickBot="1">
      <c r="A24" s="379"/>
      <c r="C24" s="389"/>
      <c r="E24" s="380"/>
      <c r="F24" s="380"/>
      <c r="G24" s="380"/>
      <c r="H24" s="363"/>
    </row>
    <row r="25" spans="1:8" ht="15.75" thickBot="1">
      <c r="A25" s="364" t="s">
        <v>172</v>
      </c>
      <c r="B25" s="494" t="s">
        <v>773</v>
      </c>
      <c r="C25" s="494"/>
      <c r="D25" s="494"/>
      <c r="E25" s="494"/>
      <c r="F25" s="494"/>
      <c r="G25" s="494"/>
      <c r="H25" s="495"/>
    </row>
    <row r="26" spans="1:8" ht="81" customHeight="1">
      <c r="A26" s="390">
        <v>1</v>
      </c>
      <c r="B26" s="391" t="s">
        <v>774</v>
      </c>
      <c r="C26" s="392"/>
      <c r="D26" s="385" t="s">
        <v>775</v>
      </c>
      <c r="E26" s="386" t="s">
        <v>776</v>
      </c>
      <c r="F26" s="393" t="s">
        <v>1282</v>
      </c>
      <c r="G26" s="369" t="s">
        <v>1110</v>
      </c>
      <c r="H26" s="394" t="s">
        <v>777</v>
      </c>
    </row>
    <row r="27" spans="1:8" ht="37.15" customHeight="1">
      <c r="A27" s="365">
        <v>2</v>
      </c>
      <c r="B27" s="395" t="s">
        <v>778</v>
      </c>
      <c r="C27" s="396"/>
      <c r="D27" s="397" t="s">
        <v>775</v>
      </c>
      <c r="E27" s="396" t="s">
        <v>776</v>
      </c>
      <c r="F27" s="398" t="s">
        <v>1266</v>
      </c>
      <c r="G27" s="369" t="s">
        <v>1110</v>
      </c>
      <c r="H27" s="370" t="s">
        <v>777</v>
      </c>
    </row>
    <row r="28" spans="1:8">
      <c r="A28" s="375">
        <v>3</v>
      </c>
      <c r="B28" s="373" t="s">
        <v>779</v>
      </c>
      <c r="C28" s="373"/>
      <c r="D28" s="373" t="s">
        <v>780</v>
      </c>
      <c r="E28" s="374"/>
      <c r="F28" s="399" t="s">
        <v>1105</v>
      </c>
      <c r="G28" s="374"/>
      <c r="H28" s="383" t="s">
        <v>777</v>
      </c>
    </row>
    <row r="29" spans="1:8">
      <c r="A29" s="400"/>
      <c r="B29" s="401"/>
      <c r="C29" s="401"/>
      <c r="D29" s="401"/>
      <c r="E29" s="402"/>
      <c r="F29" s="401"/>
      <c r="G29" s="401"/>
      <c r="H29" s="403"/>
    </row>
    <row r="30" spans="1:8">
      <c r="A30" s="404" t="s">
        <v>226</v>
      </c>
      <c r="B30" s="405" t="s">
        <v>782</v>
      </c>
      <c r="C30" s="405"/>
      <c r="D30" s="405"/>
      <c r="E30" s="405"/>
      <c r="F30" s="405"/>
      <c r="G30" s="405"/>
      <c r="H30" s="406"/>
    </row>
    <row r="31" spans="1:8">
      <c r="A31" s="375"/>
      <c r="B31" s="373"/>
      <c r="C31" s="373"/>
      <c r="D31" s="373"/>
      <c r="E31" s="374"/>
      <c r="F31" s="373"/>
      <c r="G31" s="373"/>
      <c r="H31" s="407"/>
    </row>
    <row r="32" spans="1:8">
      <c r="A32" s="375">
        <v>1</v>
      </c>
      <c r="B32" s="373" t="s">
        <v>783</v>
      </c>
      <c r="C32" s="373"/>
      <c r="D32" s="373"/>
      <c r="E32" s="374"/>
      <c r="F32" s="373" t="s">
        <v>784</v>
      </c>
      <c r="G32" s="373" t="s">
        <v>785</v>
      </c>
      <c r="H32" s="408" t="s">
        <v>786</v>
      </c>
    </row>
    <row r="33" spans="1:8">
      <c r="A33" s="375"/>
      <c r="B33" s="373"/>
      <c r="C33" s="373"/>
      <c r="D33" s="373"/>
      <c r="E33" s="374"/>
      <c r="G33" s="373"/>
      <c r="H33" s="407"/>
    </row>
    <row r="34" spans="1:8" ht="84.6" customHeight="1">
      <c r="A34" s="375"/>
      <c r="B34" s="373"/>
      <c r="C34" s="373"/>
      <c r="D34" s="373"/>
      <c r="E34" s="374"/>
      <c r="F34" s="409"/>
      <c r="G34" s="373"/>
      <c r="H34" s="407"/>
    </row>
    <row r="35" spans="1:8" ht="15.75" thickBot="1">
      <c r="A35" s="379"/>
      <c r="H35" s="363"/>
    </row>
    <row r="36" spans="1:8" ht="15.75" thickBot="1">
      <c r="A36" s="364" t="s">
        <v>428</v>
      </c>
      <c r="B36" s="494" t="s">
        <v>787</v>
      </c>
      <c r="C36" s="494"/>
      <c r="D36" s="494"/>
      <c r="E36" s="494"/>
      <c r="F36" s="494"/>
      <c r="G36" s="494"/>
      <c r="H36" s="495"/>
    </row>
    <row r="37" spans="1:8">
      <c r="A37" s="379"/>
      <c r="H37" s="363"/>
    </row>
    <row r="38" spans="1:8" ht="82.5" customHeight="1">
      <c r="A38" s="375">
        <v>1</v>
      </c>
      <c r="B38" s="369" t="s">
        <v>788</v>
      </c>
      <c r="C38" s="367" t="s">
        <v>789</v>
      </c>
      <c r="D38" s="373" t="s">
        <v>788</v>
      </c>
      <c r="E38" s="373"/>
      <c r="F38" s="368" t="s">
        <v>1267</v>
      </c>
      <c r="G38" s="367"/>
      <c r="H38" s="408" t="s">
        <v>790</v>
      </c>
    </row>
    <row r="39" spans="1:8" ht="74.25" customHeight="1">
      <c r="A39" s="375">
        <v>2</v>
      </c>
      <c r="B39" s="369" t="s">
        <v>788</v>
      </c>
      <c r="C39" s="367" t="s">
        <v>791</v>
      </c>
      <c r="D39" s="373" t="s">
        <v>788</v>
      </c>
      <c r="E39" s="373"/>
      <c r="F39" s="368" t="s">
        <v>1268</v>
      </c>
      <c r="G39" s="367"/>
      <c r="H39" s="408" t="s">
        <v>790</v>
      </c>
    </row>
    <row r="40" spans="1:8" ht="40.15" customHeight="1">
      <c r="A40" s="410">
        <v>3</v>
      </c>
      <c r="B40" s="411" t="s">
        <v>788</v>
      </c>
      <c r="C40" s="410" t="s">
        <v>1269</v>
      </c>
      <c r="D40" s="412"/>
      <c r="E40" s="412"/>
      <c r="F40" s="413" t="s">
        <v>1270</v>
      </c>
      <c r="G40" s="410"/>
      <c r="H40" s="414"/>
    </row>
    <row r="41" spans="1:8" ht="15.75" thickBot="1">
      <c r="A41" s="379"/>
      <c r="F41" s="415"/>
      <c r="G41" s="415"/>
      <c r="H41" s="363"/>
    </row>
    <row r="42" spans="1:8" ht="15.75" thickBot="1">
      <c r="A42" s="364" t="s">
        <v>442</v>
      </c>
      <c r="B42" s="496" t="s">
        <v>1095</v>
      </c>
      <c r="C42" s="496"/>
      <c r="D42" s="496"/>
      <c r="E42" s="496"/>
      <c r="F42" s="496"/>
      <c r="G42" s="496"/>
      <c r="H42" s="497"/>
    </row>
    <row r="43" spans="1:8">
      <c r="A43" s="416"/>
      <c r="B43" s="417"/>
      <c r="C43" s="417"/>
      <c r="D43" s="417"/>
      <c r="E43" s="417"/>
      <c r="F43" s="417"/>
      <c r="G43" s="417"/>
      <c r="H43" s="418"/>
    </row>
    <row r="44" spans="1:8" ht="30">
      <c r="A44" s="419">
        <v>1</v>
      </c>
      <c r="B44" s="368" t="s">
        <v>1097</v>
      </c>
      <c r="C44" s="420"/>
      <c r="D44" s="420"/>
      <c r="E44" s="420"/>
      <c r="F44" s="368" t="s">
        <v>1099</v>
      </c>
      <c r="G44" s="368"/>
      <c r="H44" s="421"/>
    </row>
    <row r="45" spans="1:8" ht="25.9" customHeight="1">
      <c r="A45" s="422"/>
      <c r="B45" s="420"/>
      <c r="C45" s="420"/>
      <c r="D45" s="420"/>
      <c r="E45" s="420"/>
      <c r="F45" s="368" t="s">
        <v>1098</v>
      </c>
      <c r="G45" s="420"/>
      <c r="H45" s="421"/>
    </row>
    <row r="46" spans="1:8" ht="25.9" customHeight="1">
      <c r="A46" s="422"/>
      <c r="B46" s="420"/>
      <c r="C46" s="420"/>
      <c r="D46" s="420"/>
      <c r="E46" s="420"/>
      <c r="F46" s="368" t="s">
        <v>1102</v>
      </c>
      <c r="G46" s="420"/>
      <c r="H46" s="421"/>
    </row>
    <row r="47" spans="1:8" ht="43.9" customHeight="1" thickBot="1">
      <c r="A47" s="423"/>
      <c r="B47" s="424"/>
      <c r="C47" s="424"/>
      <c r="D47" s="424"/>
      <c r="E47" s="424"/>
      <c r="F47" s="424"/>
      <c r="G47" s="424"/>
      <c r="H47" s="425"/>
    </row>
    <row r="48" spans="1:8" ht="15.75" thickBot="1">
      <c r="A48" s="364" t="s">
        <v>460</v>
      </c>
      <c r="B48" s="496" t="s">
        <v>792</v>
      </c>
      <c r="C48" s="496"/>
      <c r="D48" s="496"/>
      <c r="E48" s="496"/>
      <c r="F48" s="496"/>
      <c r="G48" s="496"/>
      <c r="H48" s="497"/>
    </row>
    <row r="49" spans="1:8">
      <c r="A49" s="362"/>
      <c r="H49" s="363"/>
    </row>
    <row r="50" spans="1:8" s="371" customFormat="1" ht="44.25" customHeight="1">
      <c r="A50" s="426"/>
      <c r="B50" s="366" t="s">
        <v>793</v>
      </c>
      <c r="C50" s="367" t="s">
        <v>794</v>
      </c>
      <c r="D50" s="366" t="s">
        <v>795</v>
      </c>
      <c r="E50" s="366"/>
      <c r="F50" s="393" t="s">
        <v>1271</v>
      </c>
      <c r="G50" s="366"/>
      <c r="H50" s="408" t="s">
        <v>796</v>
      </c>
    </row>
    <row r="51" spans="1:8" s="371" customFormat="1" ht="44.25" customHeight="1">
      <c r="A51" s="427"/>
      <c r="B51" s="414" t="s">
        <v>793</v>
      </c>
      <c r="C51" s="410" t="s">
        <v>797</v>
      </c>
      <c r="D51" s="414"/>
      <c r="E51" s="414"/>
      <c r="F51" s="413" t="s">
        <v>1272</v>
      </c>
      <c r="G51" s="414"/>
      <c r="H51" s="428"/>
    </row>
    <row r="52" spans="1:8" s="371" customFormat="1" ht="60.75" customHeight="1">
      <c r="A52" s="427"/>
      <c r="B52" s="414" t="s">
        <v>793</v>
      </c>
      <c r="C52" s="410" t="s">
        <v>1273</v>
      </c>
      <c r="D52" s="414"/>
      <c r="E52" s="414"/>
      <c r="F52" s="413" t="s">
        <v>1274</v>
      </c>
      <c r="G52" s="414"/>
      <c r="H52" s="428"/>
    </row>
    <row r="53" spans="1:8" ht="62.25" customHeight="1">
      <c r="A53" s="429"/>
      <c r="B53" s="430" t="s">
        <v>798</v>
      </c>
      <c r="C53" s="431" t="s">
        <v>797</v>
      </c>
      <c r="D53" s="432" t="s">
        <v>795</v>
      </c>
      <c r="E53" s="432"/>
      <c r="F53" s="433" t="s">
        <v>1096</v>
      </c>
      <c r="G53" s="434"/>
      <c r="H53" s="435" t="s">
        <v>796</v>
      </c>
    </row>
    <row r="54" spans="1:8" ht="62.25" customHeight="1">
      <c r="A54" s="436"/>
      <c r="B54" s="437" t="s">
        <v>1275</v>
      </c>
      <c r="C54" s="438"/>
      <c r="D54" s="439"/>
      <c r="E54" s="439"/>
      <c r="F54" s="440" t="s">
        <v>1276</v>
      </c>
      <c r="G54" s="441"/>
      <c r="H54" s="442"/>
    </row>
    <row r="55" spans="1:8" ht="39" customHeight="1">
      <c r="A55" s="443"/>
      <c r="B55" s="366" t="s">
        <v>1101</v>
      </c>
      <c r="C55" s="367"/>
      <c r="D55" s="373" t="s">
        <v>795</v>
      </c>
      <c r="E55" s="373"/>
      <c r="F55" s="372" t="s">
        <v>1080</v>
      </c>
      <c r="G55" s="368"/>
      <c r="H55" s="407"/>
    </row>
    <row r="56" spans="1:8" ht="24" customHeight="1">
      <c r="A56" s="443"/>
      <c r="B56" s="366"/>
      <c r="C56" s="367"/>
      <c r="D56" s="373"/>
      <c r="E56" s="373"/>
      <c r="F56" s="372" t="s">
        <v>1079</v>
      </c>
      <c r="G56" s="368"/>
      <c r="H56" s="407"/>
    </row>
    <row r="57" spans="1:8" ht="24" customHeight="1">
      <c r="A57" s="443"/>
      <c r="B57" s="366"/>
      <c r="C57" s="367"/>
      <c r="D57" s="373"/>
      <c r="E57" s="373"/>
      <c r="F57" s="414" t="s">
        <v>1277</v>
      </c>
      <c r="G57" s="368"/>
      <c r="H57" s="407"/>
    </row>
    <row r="58" spans="1:8" ht="15.75" thickBot="1">
      <c r="A58" s="362"/>
      <c r="C58" s="380"/>
      <c r="H58" s="363"/>
    </row>
    <row r="59" spans="1:8" ht="15.75" thickBot="1">
      <c r="A59" s="444" t="s">
        <v>799</v>
      </c>
      <c r="B59" s="445" t="s">
        <v>800</v>
      </c>
      <c r="C59" s="445" t="s">
        <v>801</v>
      </c>
      <c r="D59" s="445" t="s">
        <v>802</v>
      </c>
      <c r="E59" s="445" t="s">
        <v>803</v>
      </c>
      <c r="F59" s="446" t="s">
        <v>804</v>
      </c>
      <c r="G59" s="447" t="s">
        <v>803</v>
      </c>
      <c r="H59" s="448" t="s">
        <v>805</v>
      </c>
    </row>
    <row r="60" spans="1:8" ht="45.75" thickBot="1">
      <c r="A60" s="449">
        <v>1</v>
      </c>
      <c r="B60" s="450" t="s">
        <v>806</v>
      </c>
      <c r="C60" s="451" t="s">
        <v>39</v>
      </c>
      <c r="D60" s="451">
        <v>2</v>
      </c>
      <c r="E60" s="452" t="s">
        <v>807</v>
      </c>
      <c r="F60" s="453" t="s">
        <v>808</v>
      </c>
      <c r="G60" s="454" t="s">
        <v>807</v>
      </c>
      <c r="H60" s="455">
        <v>2</v>
      </c>
    </row>
    <row r="61" spans="1:8" ht="30.75" thickBot="1">
      <c r="A61" s="449">
        <v>2</v>
      </c>
      <c r="B61" s="450" t="s">
        <v>809</v>
      </c>
      <c r="C61" s="451" t="s">
        <v>39</v>
      </c>
      <c r="D61" s="451">
        <v>2</v>
      </c>
      <c r="E61" s="452" t="s">
        <v>807</v>
      </c>
      <c r="F61" s="453" t="s">
        <v>810</v>
      </c>
      <c r="G61" s="454" t="s">
        <v>807</v>
      </c>
      <c r="H61" s="456">
        <v>2</v>
      </c>
    </row>
    <row r="62" spans="1:8" ht="15.75" thickBot="1">
      <c r="A62" s="449">
        <v>3</v>
      </c>
      <c r="B62" s="450" t="s">
        <v>811</v>
      </c>
      <c r="C62" s="451" t="s">
        <v>39</v>
      </c>
      <c r="D62" s="451">
        <v>2</v>
      </c>
      <c r="E62" s="451" t="s">
        <v>807</v>
      </c>
      <c r="F62" s="457" t="s">
        <v>812</v>
      </c>
      <c r="G62" s="454" t="s">
        <v>807</v>
      </c>
      <c r="H62" s="456">
        <v>2</v>
      </c>
    </row>
    <row r="63" spans="1:8" ht="30.75" thickBot="1">
      <c r="A63" s="449">
        <v>4</v>
      </c>
      <c r="B63" s="450" t="s">
        <v>813</v>
      </c>
      <c r="C63" s="451" t="s">
        <v>39</v>
      </c>
      <c r="D63" s="451">
        <v>5</v>
      </c>
      <c r="E63" s="452" t="s">
        <v>807</v>
      </c>
      <c r="F63" s="453" t="s">
        <v>814</v>
      </c>
      <c r="G63" s="454" t="s">
        <v>807</v>
      </c>
      <c r="H63" s="456">
        <v>5</v>
      </c>
    </row>
    <row r="64" spans="1:8" ht="15.75" thickBot="1">
      <c r="A64" s="449">
        <v>5</v>
      </c>
      <c r="B64" s="450" t="s">
        <v>815</v>
      </c>
      <c r="C64" s="451" t="s">
        <v>39</v>
      </c>
      <c r="D64" s="451" t="s">
        <v>816</v>
      </c>
      <c r="E64" s="451" t="s">
        <v>817</v>
      </c>
      <c r="F64" s="457" t="s">
        <v>818</v>
      </c>
      <c r="G64" s="409"/>
      <c r="H64" s="458" t="s">
        <v>816</v>
      </c>
    </row>
    <row r="65" spans="1:8" ht="45.75" thickBot="1">
      <c r="A65" s="449">
        <v>6</v>
      </c>
      <c r="B65" s="450" t="s">
        <v>819</v>
      </c>
      <c r="C65" s="451" t="s">
        <v>39</v>
      </c>
      <c r="D65" s="451">
        <v>1</v>
      </c>
      <c r="E65" s="451" t="s">
        <v>817</v>
      </c>
      <c r="F65" s="457" t="s">
        <v>820</v>
      </c>
      <c r="G65" s="454" t="s">
        <v>817</v>
      </c>
      <c r="H65" s="459">
        <v>1</v>
      </c>
    </row>
    <row r="66" spans="1:8" ht="30.75" thickBot="1">
      <c r="A66" s="449">
        <v>7</v>
      </c>
      <c r="B66" s="450" t="s">
        <v>821</v>
      </c>
      <c r="C66" s="451" t="s">
        <v>39</v>
      </c>
      <c r="D66" s="451" t="s">
        <v>816</v>
      </c>
      <c r="E66" s="452" t="s">
        <v>807</v>
      </c>
      <c r="F66" s="453" t="s">
        <v>822</v>
      </c>
      <c r="G66" s="454" t="s">
        <v>807</v>
      </c>
      <c r="H66" s="456" t="s">
        <v>816</v>
      </c>
    </row>
    <row r="67" spans="1:8" ht="45.75" thickBot="1">
      <c r="A67" s="449">
        <v>8</v>
      </c>
      <c r="B67" s="450" t="s">
        <v>823</v>
      </c>
      <c r="C67" s="451" t="s">
        <v>39</v>
      </c>
      <c r="D67" s="451">
        <v>1</v>
      </c>
      <c r="E67" s="452" t="s">
        <v>824</v>
      </c>
      <c r="F67" s="453" t="s">
        <v>825</v>
      </c>
      <c r="G67" s="454" t="s">
        <v>826</v>
      </c>
      <c r="H67" s="456">
        <v>1</v>
      </c>
    </row>
    <row r="68" spans="1:8" ht="15.75" thickBot="1">
      <c r="A68" s="449">
        <v>9</v>
      </c>
      <c r="B68" s="450" t="s">
        <v>827</v>
      </c>
      <c r="C68" s="451" t="s">
        <v>39</v>
      </c>
      <c r="D68" s="451" t="s">
        <v>816</v>
      </c>
      <c r="E68" s="452" t="s">
        <v>807</v>
      </c>
      <c r="F68" s="453" t="s">
        <v>828</v>
      </c>
      <c r="G68" s="454" t="s">
        <v>807</v>
      </c>
      <c r="H68" s="456" t="s">
        <v>816</v>
      </c>
    </row>
    <row r="69" spans="1:8" ht="15.75" thickBot="1">
      <c r="A69" s="364" t="s">
        <v>460</v>
      </c>
      <c r="B69" s="498" t="s">
        <v>829</v>
      </c>
      <c r="C69" s="498"/>
      <c r="D69" s="498"/>
      <c r="E69" s="498"/>
      <c r="F69" s="498"/>
      <c r="G69" s="499"/>
      <c r="H69" s="500"/>
    </row>
    <row r="70" spans="1:8">
      <c r="A70" s="460"/>
      <c r="B70" s="461"/>
      <c r="C70" s="461"/>
      <c r="D70" s="461"/>
      <c r="E70" s="461"/>
      <c r="F70" s="461"/>
      <c r="G70" s="461"/>
      <c r="H70" s="462"/>
    </row>
    <row r="71" spans="1:8" s="371" customFormat="1">
      <c r="A71" s="426"/>
      <c r="B71" s="373" t="s">
        <v>1081</v>
      </c>
      <c r="C71" s="486" t="s">
        <v>830</v>
      </c>
      <c r="D71" s="486"/>
      <c r="E71" s="486"/>
      <c r="F71" s="486"/>
      <c r="G71" s="486"/>
      <c r="H71" s="487"/>
    </row>
    <row r="72" spans="1:8" ht="45">
      <c r="A72" s="443"/>
      <c r="B72" s="368" t="s">
        <v>831</v>
      </c>
      <c r="C72" s="486" t="s">
        <v>832</v>
      </c>
      <c r="D72" s="486"/>
      <c r="E72" s="486"/>
      <c r="F72" s="486"/>
      <c r="G72" s="486"/>
      <c r="H72" s="487"/>
    </row>
    <row r="73" spans="1:8" ht="43.15" customHeight="1">
      <c r="A73" s="443"/>
      <c r="B73" s="382" t="s">
        <v>833</v>
      </c>
      <c r="C73" s="486" t="s">
        <v>834</v>
      </c>
      <c r="D73" s="486"/>
      <c r="E73" s="486"/>
      <c r="F73" s="486"/>
      <c r="G73" s="486"/>
      <c r="H73" s="487"/>
    </row>
    <row r="74" spans="1:8" ht="45.75" thickBot="1">
      <c r="A74" s="463"/>
      <c r="B74" s="464" t="s">
        <v>835</v>
      </c>
      <c r="C74" s="488" t="s">
        <v>836</v>
      </c>
      <c r="D74" s="489"/>
      <c r="E74" s="489"/>
      <c r="F74" s="489"/>
      <c r="G74" s="489"/>
      <c r="H74" s="490"/>
    </row>
  </sheetData>
  <mergeCells count="13">
    <mergeCell ref="C71:H71"/>
    <mergeCell ref="C72:H72"/>
    <mergeCell ref="C73:H73"/>
    <mergeCell ref="C74:H74"/>
    <mergeCell ref="A1:H1"/>
    <mergeCell ref="B4:H4"/>
    <mergeCell ref="B13:H13"/>
    <mergeCell ref="B19:H19"/>
    <mergeCell ref="B25:H25"/>
    <mergeCell ref="B36:H36"/>
    <mergeCell ref="B42:H42"/>
    <mergeCell ref="B48:H48"/>
    <mergeCell ref="B69:H69"/>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workbookViewId="0">
      <selection activeCell="C19" sqref="C19"/>
    </sheetView>
  </sheetViews>
  <sheetFormatPr defaultColWidth="8.85546875" defaultRowHeight="14.25"/>
  <cols>
    <col min="1" max="1" width="9" style="6" customWidth="1"/>
    <col min="2" max="2" width="42.42578125" style="13" customWidth="1"/>
    <col min="3" max="3" width="57.7109375" style="4" customWidth="1"/>
    <col min="4" max="4" width="9.42578125" style="4" customWidth="1"/>
    <col min="5" max="256" width="8.85546875" style="4"/>
    <col min="257" max="257" width="9" style="4" customWidth="1"/>
    <col min="258" max="258" width="28.7109375" style="4" customWidth="1"/>
    <col min="259" max="259" width="57.7109375" style="4" customWidth="1"/>
    <col min="260" max="260" width="9.42578125" style="4" customWidth="1"/>
    <col min="261" max="512" width="8.85546875" style="4"/>
    <col min="513" max="513" width="9" style="4" customWidth="1"/>
    <col min="514" max="514" width="28.7109375" style="4" customWidth="1"/>
    <col min="515" max="515" width="57.7109375" style="4" customWidth="1"/>
    <col min="516" max="516" width="9.42578125" style="4" customWidth="1"/>
    <col min="517" max="768" width="8.85546875" style="4"/>
    <col min="769" max="769" width="9" style="4" customWidth="1"/>
    <col min="770" max="770" width="28.7109375" style="4" customWidth="1"/>
    <col min="771" max="771" width="57.7109375" style="4" customWidth="1"/>
    <col min="772" max="772" width="9.42578125" style="4" customWidth="1"/>
    <col min="773" max="1024" width="8.85546875" style="4"/>
    <col min="1025" max="1025" width="9" style="4" customWidth="1"/>
    <col min="1026" max="1026" width="28.7109375" style="4" customWidth="1"/>
    <col min="1027" max="1027" width="57.7109375" style="4" customWidth="1"/>
    <col min="1028" max="1028" width="9.42578125" style="4" customWidth="1"/>
    <col min="1029" max="1280" width="8.85546875" style="4"/>
    <col min="1281" max="1281" width="9" style="4" customWidth="1"/>
    <col min="1282" max="1282" width="28.7109375" style="4" customWidth="1"/>
    <col min="1283" max="1283" width="57.7109375" style="4" customWidth="1"/>
    <col min="1284" max="1284" width="9.42578125" style="4" customWidth="1"/>
    <col min="1285" max="1536" width="8.85546875" style="4"/>
    <col min="1537" max="1537" width="9" style="4" customWidth="1"/>
    <col min="1538" max="1538" width="28.7109375" style="4" customWidth="1"/>
    <col min="1539" max="1539" width="57.7109375" style="4" customWidth="1"/>
    <col min="1540" max="1540" width="9.42578125" style="4" customWidth="1"/>
    <col min="1541" max="1792" width="8.85546875" style="4"/>
    <col min="1793" max="1793" width="9" style="4" customWidth="1"/>
    <col min="1794" max="1794" width="28.7109375" style="4" customWidth="1"/>
    <col min="1795" max="1795" width="57.7109375" style="4" customWidth="1"/>
    <col min="1796" max="1796" width="9.42578125" style="4" customWidth="1"/>
    <col min="1797" max="2048" width="8.85546875" style="4"/>
    <col min="2049" max="2049" width="9" style="4" customWidth="1"/>
    <col min="2050" max="2050" width="28.7109375" style="4" customWidth="1"/>
    <col min="2051" max="2051" width="57.7109375" style="4" customWidth="1"/>
    <col min="2052" max="2052" width="9.42578125" style="4" customWidth="1"/>
    <col min="2053" max="2304" width="8.85546875" style="4"/>
    <col min="2305" max="2305" width="9" style="4" customWidth="1"/>
    <col min="2306" max="2306" width="28.7109375" style="4" customWidth="1"/>
    <col min="2307" max="2307" width="57.7109375" style="4" customWidth="1"/>
    <col min="2308" max="2308" width="9.42578125" style="4" customWidth="1"/>
    <col min="2309" max="2560" width="8.85546875" style="4"/>
    <col min="2561" max="2561" width="9" style="4" customWidth="1"/>
    <col min="2562" max="2562" width="28.7109375" style="4" customWidth="1"/>
    <col min="2563" max="2563" width="57.7109375" style="4" customWidth="1"/>
    <col min="2564" max="2564" width="9.42578125" style="4" customWidth="1"/>
    <col min="2565" max="2816" width="8.85546875" style="4"/>
    <col min="2817" max="2817" width="9" style="4" customWidth="1"/>
    <col min="2818" max="2818" width="28.7109375" style="4" customWidth="1"/>
    <col min="2819" max="2819" width="57.7109375" style="4" customWidth="1"/>
    <col min="2820" max="2820" width="9.42578125" style="4" customWidth="1"/>
    <col min="2821" max="3072" width="8.85546875" style="4"/>
    <col min="3073" max="3073" width="9" style="4" customWidth="1"/>
    <col min="3074" max="3074" width="28.7109375" style="4" customWidth="1"/>
    <col min="3075" max="3075" width="57.7109375" style="4" customWidth="1"/>
    <col min="3076" max="3076" width="9.42578125" style="4" customWidth="1"/>
    <col min="3077" max="3328" width="8.85546875" style="4"/>
    <col min="3329" max="3329" width="9" style="4" customWidth="1"/>
    <col min="3330" max="3330" width="28.7109375" style="4" customWidth="1"/>
    <col min="3331" max="3331" width="57.7109375" style="4" customWidth="1"/>
    <col min="3332" max="3332" width="9.42578125" style="4" customWidth="1"/>
    <col min="3333" max="3584" width="8.85546875" style="4"/>
    <col min="3585" max="3585" width="9" style="4" customWidth="1"/>
    <col min="3586" max="3586" width="28.7109375" style="4" customWidth="1"/>
    <col min="3587" max="3587" width="57.7109375" style="4" customWidth="1"/>
    <col min="3588" max="3588" width="9.42578125" style="4" customWidth="1"/>
    <col min="3589" max="3840" width="8.85546875" style="4"/>
    <col min="3841" max="3841" width="9" style="4" customWidth="1"/>
    <col min="3842" max="3842" width="28.7109375" style="4" customWidth="1"/>
    <col min="3843" max="3843" width="57.7109375" style="4" customWidth="1"/>
    <col min="3844" max="3844" width="9.42578125" style="4" customWidth="1"/>
    <col min="3845" max="4096" width="8.85546875" style="4"/>
    <col min="4097" max="4097" width="9" style="4" customWidth="1"/>
    <col min="4098" max="4098" width="28.7109375" style="4" customWidth="1"/>
    <col min="4099" max="4099" width="57.7109375" style="4" customWidth="1"/>
    <col min="4100" max="4100" width="9.42578125" style="4" customWidth="1"/>
    <col min="4101" max="4352" width="8.85546875" style="4"/>
    <col min="4353" max="4353" width="9" style="4" customWidth="1"/>
    <col min="4354" max="4354" width="28.7109375" style="4" customWidth="1"/>
    <col min="4355" max="4355" width="57.7109375" style="4" customWidth="1"/>
    <col min="4356" max="4356" width="9.42578125" style="4" customWidth="1"/>
    <col min="4357" max="4608" width="8.85546875" style="4"/>
    <col min="4609" max="4609" width="9" style="4" customWidth="1"/>
    <col min="4610" max="4610" width="28.7109375" style="4" customWidth="1"/>
    <col min="4611" max="4611" width="57.7109375" style="4" customWidth="1"/>
    <col min="4612" max="4612" width="9.42578125" style="4" customWidth="1"/>
    <col min="4613" max="4864" width="8.85546875" style="4"/>
    <col min="4865" max="4865" width="9" style="4" customWidth="1"/>
    <col min="4866" max="4866" width="28.7109375" style="4" customWidth="1"/>
    <col min="4867" max="4867" width="57.7109375" style="4" customWidth="1"/>
    <col min="4868" max="4868" width="9.42578125" style="4" customWidth="1"/>
    <col min="4869" max="5120" width="8.85546875" style="4"/>
    <col min="5121" max="5121" width="9" style="4" customWidth="1"/>
    <col min="5122" max="5122" width="28.7109375" style="4" customWidth="1"/>
    <col min="5123" max="5123" width="57.7109375" style="4" customWidth="1"/>
    <col min="5124" max="5124" width="9.42578125" style="4" customWidth="1"/>
    <col min="5125" max="5376" width="8.85546875" style="4"/>
    <col min="5377" max="5377" width="9" style="4" customWidth="1"/>
    <col min="5378" max="5378" width="28.7109375" style="4" customWidth="1"/>
    <col min="5379" max="5379" width="57.7109375" style="4" customWidth="1"/>
    <col min="5380" max="5380" width="9.42578125" style="4" customWidth="1"/>
    <col min="5381" max="5632" width="8.85546875" style="4"/>
    <col min="5633" max="5633" width="9" style="4" customWidth="1"/>
    <col min="5634" max="5634" width="28.7109375" style="4" customWidth="1"/>
    <col min="5635" max="5635" width="57.7109375" style="4" customWidth="1"/>
    <col min="5636" max="5636" width="9.42578125" style="4" customWidth="1"/>
    <col min="5637" max="5888" width="8.85546875" style="4"/>
    <col min="5889" max="5889" width="9" style="4" customWidth="1"/>
    <col min="5890" max="5890" width="28.7109375" style="4" customWidth="1"/>
    <col min="5891" max="5891" width="57.7109375" style="4" customWidth="1"/>
    <col min="5892" max="5892" width="9.42578125" style="4" customWidth="1"/>
    <col min="5893" max="6144" width="8.85546875" style="4"/>
    <col min="6145" max="6145" width="9" style="4" customWidth="1"/>
    <col min="6146" max="6146" width="28.7109375" style="4" customWidth="1"/>
    <col min="6147" max="6147" width="57.7109375" style="4" customWidth="1"/>
    <col min="6148" max="6148" width="9.42578125" style="4" customWidth="1"/>
    <col min="6149" max="6400" width="8.85546875" style="4"/>
    <col min="6401" max="6401" width="9" style="4" customWidth="1"/>
    <col min="6402" max="6402" width="28.7109375" style="4" customWidth="1"/>
    <col min="6403" max="6403" width="57.7109375" style="4" customWidth="1"/>
    <col min="6404" max="6404" width="9.42578125" style="4" customWidth="1"/>
    <col min="6405" max="6656" width="8.85546875" style="4"/>
    <col min="6657" max="6657" width="9" style="4" customWidth="1"/>
    <col min="6658" max="6658" width="28.7109375" style="4" customWidth="1"/>
    <col min="6659" max="6659" width="57.7109375" style="4" customWidth="1"/>
    <col min="6660" max="6660" width="9.42578125" style="4" customWidth="1"/>
    <col min="6661" max="6912" width="8.85546875" style="4"/>
    <col min="6913" max="6913" width="9" style="4" customWidth="1"/>
    <col min="6914" max="6914" width="28.7109375" style="4" customWidth="1"/>
    <col min="6915" max="6915" width="57.7109375" style="4" customWidth="1"/>
    <col min="6916" max="6916" width="9.42578125" style="4" customWidth="1"/>
    <col min="6917" max="7168" width="8.85546875" style="4"/>
    <col min="7169" max="7169" width="9" style="4" customWidth="1"/>
    <col min="7170" max="7170" width="28.7109375" style="4" customWidth="1"/>
    <col min="7171" max="7171" width="57.7109375" style="4" customWidth="1"/>
    <col min="7172" max="7172" width="9.42578125" style="4" customWidth="1"/>
    <col min="7173" max="7424" width="8.85546875" style="4"/>
    <col min="7425" max="7425" width="9" style="4" customWidth="1"/>
    <col min="7426" max="7426" width="28.7109375" style="4" customWidth="1"/>
    <col min="7427" max="7427" width="57.7109375" style="4" customWidth="1"/>
    <col min="7428" max="7428" width="9.42578125" style="4" customWidth="1"/>
    <col min="7429" max="7680" width="8.85546875" style="4"/>
    <col min="7681" max="7681" width="9" style="4" customWidth="1"/>
    <col min="7682" max="7682" width="28.7109375" style="4" customWidth="1"/>
    <col min="7683" max="7683" width="57.7109375" style="4" customWidth="1"/>
    <col min="7684" max="7684" width="9.42578125" style="4" customWidth="1"/>
    <col min="7685" max="7936" width="8.85546875" style="4"/>
    <col min="7937" max="7937" width="9" style="4" customWidth="1"/>
    <col min="7938" max="7938" width="28.7109375" style="4" customWidth="1"/>
    <col min="7939" max="7939" width="57.7109375" style="4" customWidth="1"/>
    <col min="7940" max="7940" width="9.42578125" style="4" customWidth="1"/>
    <col min="7941" max="8192" width="8.85546875" style="4"/>
    <col min="8193" max="8193" width="9" style="4" customWidth="1"/>
    <col min="8194" max="8194" width="28.7109375" style="4" customWidth="1"/>
    <col min="8195" max="8195" width="57.7109375" style="4" customWidth="1"/>
    <col min="8196" max="8196" width="9.42578125" style="4" customWidth="1"/>
    <col min="8197" max="8448" width="8.85546875" style="4"/>
    <col min="8449" max="8449" width="9" style="4" customWidth="1"/>
    <col min="8450" max="8450" width="28.7109375" style="4" customWidth="1"/>
    <col min="8451" max="8451" width="57.7109375" style="4" customWidth="1"/>
    <col min="8452" max="8452" width="9.42578125" style="4" customWidth="1"/>
    <col min="8453" max="8704" width="8.85546875" style="4"/>
    <col min="8705" max="8705" width="9" style="4" customWidth="1"/>
    <col min="8706" max="8706" width="28.7109375" style="4" customWidth="1"/>
    <col min="8707" max="8707" width="57.7109375" style="4" customWidth="1"/>
    <col min="8708" max="8708" width="9.42578125" style="4" customWidth="1"/>
    <col min="8709" max="8960" width="8.85546875" style="4"/>
    <col min="8961" max="8961" width="9" style="4" customWidth="1"/>
    <col min="8962" max="8962" width="28.7109375" style="4" customWidth="1"/>
    <col min="8963" max="8963" width="57.7109375" style="4" customWidth="1"/>
    <col min="8964" max="8964" width="9.42578125" style="4" customWidth="1"/>
    <col min="8965" max="9216" width="8.85546875" style="4"/>
    <col min="9217" max="9217" width="9" style="4" customWidth="1"/>
    <col min="9218" max="9218" width="28.7109375" style="4" customWidth="1"/>
    <col min="9219" max="9219" width="57.7109375" style="4" customWidth="1"/>
    <col min="9220" max="9220" width="9.42578125" style="4" customWidth="1"/>
    <col min="9221" max="9472" width="8.85546875" style="4"/>
    <col min="9473" max="9473" width="9" style="4" customWidth="1"/>
    <col min="9474" max="9474" width="28.7109375" style="4" customWidth="1"/>
    <col min="9475" max="9475" width="57.7109375" style="4" customWidth="1"/>
    <col min="9476" max="9476" width="9.42578125" style="4" customWidth="1"/>
    <col min="9477" max="9728" width="8.85546875" style="4"/>
    <col min="9729" max="9729" width="9" style="4" customWidth="1"/>
    <col min="9730" max="9730" width="28.7109375" style="4" customWidth="1"/>
    <col min="9731" max="9731" width="57.7109375" style="4" customWidth="1"/>
    <col min="9732" max="9732" width="9.42578125" style="4" customWidth="1"/>
    <col min="9733" max="9984" width="8.85546875" style="4"/>
    <col min="9985" max="9985" width="9" style="4" customWidth="1"/>
    <col min="9986" max="9986" width="28.7109375" style="4" customWidth="1"/>
    <col min="9987" max="9987" width="57.7109375" style="4" customWidth="1"/>
    <col min="9988" max="9988" width="9.42578125" style="4" customWidth="1"/>
    <col min="9989" max="10240" width="8.85546875" style="4"/>
    <col min="10241" max="10241" width="9" style="4" customWidth="1"/>
    <col min="10242" max="10242" width="28.7109375" style="4" customWidth="1"/>
    <col min="10243" max="10243" width="57.7109375" style="4" customWidth="1"/>
    <col min="10244" max="10244" width="9.42578125" style="4" customWidth="1"/>
    <col min="10245" max="10496" width="8.85546875" style="4"/>
    <col min="10497" max="10497" width="9" style="4" customWidth="1"/>
    <col min="10498" max="10498" width="28.7109375" style="4" customWidth="1"/>
    <col min="10499" max="10499" width="57.7109375" style="4" customWidth="1"/>
    <col min="10500" max="10500" width="9.42578125" style="4" customWidth="1"/>
    <col min="10501" max="10752" width="8.85546875" style="4"/>
    <col min="10753" max="10753" width="9" style="4" customWidth="1"/>
    <col min="10754" max="10754" width="28.7109375" style="4" customWidth="1"/>
    <col min="10755" max="10755" width="57.7109375" style="4" customWidth="1"/>
    <col min="10756" max="10756" width="9.42578125" style="4" customWidth="1"/>
    <col min="10757" max="11008" width="8.85546875" style="4"/>
    <col min="11009" max="11009" width="9" style="4" customWidth="1"/>
    <col min="11010" max="11010" width="28.7109375" style="4" customWidth="1"/>
    <col min="11011" max="11011" width="57.7109375" style="4" customWidth="1"/>
    <col min="11012" max="11012" width="9.42578125" style="4" customWidth="1"/>
    <col min="11013" max="11264" width="8.85546875" style="4"/>
    <col min="11265" max="11265" width="9" style="4" customWidth="1"/>
    <col min="11266" max="11266" width="28.7109375" style="4" customWidth="1"/>
    <col min="11267" max="11267" width="57.7109375" style="4" customWidth="1"/>
    <col min="11268" max="11268" width="9.42578125" style="4" customWidth="1"/>
    <col min="11269" max="11520" width="8.85546875" style="4"/>
    <col min="11521" max="11521" width="9" style="4" customWidth="1"/>
    <col min="11522" max="11522" width="28.7109375" style="4" customWidth="1"/>
    <col min="11523" max="11523" width="57.7109375" style="4" customWidth="1"/>
    <col min="11524" max="11524" width="9.42578125" style="4" customWidth="1"/>
    <col min="11525" max="11776" width="8.85546875" style="4"/>
    <col min="11777" max="11777" width="9" style="4" customWidth="1"/>
    <col min="11778" max="11778" width="28.7109375" style="4" customWidth="1"/>
    <col min="11779" max="11779" width="57.7109375" style="4" customWidth="1"/>
    <col min="11780" max="11780" width="9.42578125" style="4" customWidth="1"/>
    <col min="11781" max="12032" width="8.85546875" style="4"/>
    <col min="12033" max="12033" width="9" style="4" customWidth="1"/>
    <col min="12034" max="12034" width="28.7109375" style="4" customWidth="1"/>
    <col min="12035" max="12035" width="57.7109375" style="4" customWidth="1"/>
    <col min="12036" max="12036" width="9.42578125" style="4" customWidth="1"/>
    <col min="12037" max="12288" width="8.85546875" style="4"/>
    <col min="12289" max="12289" width="9" style="4" customWidth="1"/>
    <col min="12290" max="12290" width="28.7109375" style="4" customWidth="1"/>
    <col min="12291" max="12291" width="57.7109375" style="4" customWidth="1"/>
    <col min="12292" max="12292" width="9.42578125" style="4" customWidth="1"/>
    <col min="12293" max="12544" width="8.85546875" style="4"/>
    <col min="12545" max="12545" width="9" style="4" customWidth="1"/>
    <col min="12546" max="12546" width="28.7109375" style="4" customWidth="1"/>
    <col min="12547" max="12547" width="57.7109375" style="4" customWidth="1"/>
    <col min="12548" max="12548" width="9.42578125" style="4" customWidth="1"/>
    <col min="12549" max="12800" width="8.85546875" style="4"/>
    <col min="12801" max="12801" width="9" style="4" customWidth="1"/>
    <col min="12802" max="12802" width="28.7109375" style="4" customWidth="1"/>
    <col min="12803" max="12803" width="57.7109375" style="4" customWidth="1"/>
    <col min="12804" max="12804" width="9.42578125" style="4" customWidth="1"/>
    <col min="12805" max="13056" width="8.85546875" style="4"/>
    <col min="13057" max="13057" width="9" style="4" customWidth="1"/>
    <col min="13058" max="13058" width="28.7109375" style="4" customWidth="1"/>
    <col min="13059" max="13059" width="57.7109375" style="4" customWidth="1"/>
    <col min="13060" max="13060" width="9.42578125" style="4" customWidth="1"/>
    <col min="13061" max="13312" width="8.85546875" style="4"/>
    <col min="13313" max="13313" width="9" style="4" customWidth="1"/>
    <col min="13314" max="13314" width="28.7109375" style="4" customWidth="1"/>
    <col min="13315" max="13315" width="57.7109375" style="4" customWidth="1"/>
    <col min="13316" max="13316" width="9.42578125" style="4" customWidth="1"/>
    <col min="13317" max="13568" width="8.85546875" style="4"/>
    <col min="13569" max="13569" width="9" style="4" customWidth="1"/>
    <col min="13570" max="13570" width="28.7109375" style="4" customWidth="1"/>
    <col min="13571" max="13571" width="57.7109375" style="4" customWidth="1"/>
    <col min="13572" max="13572" width="9.42578125" style="4" customWidth="1"/>
    <col min="13573" max="13824" width="8.85546875" style="4"/>
    <col min="13825" max="13825" width="9" style="4" customWidth="1"/>
    <col min="13826" max="13826" width="28.7109375" style="4" customWidth="1"/>
    <col min="13827" max="13827" width="57.7109375" style="4" customWidth="1"/>
    <col min="13828" max="13828" width="9.42578125" style="4" customWidth="1"/>
    <col min="13829" max="14080" width="8.85546875" style="4"/>
    <col min="14081" max="14081" width="9" style="4" customWidth="1"/>
    <col min="14082" max="14082" width="28.7109375" style="4" customWidth="1"/>
    <col min="14083" max="14083" width="57.7109375" style="4" customWidth="1"/>
    <col min="14084" max="14084" width="9.42578125" style="4" customWidth="1"/>
    <col min="14085" max="14336" width="8.85546875" style="4"/>
    <col min="14337" max="14337" width="9" style="4" customWidth="1"/>
    <col min="14338" max="14338" width="28.7109375" style="4" customWidth="1"/>
    <col min="14339" max="14339" width="57.7109375" style="4" customWidth="1"/>
    <col min="14340" max="14340" width="9.42578125" style="4" customWidth="1"/>
    <col min="14341" max="14592" width="8.85546875" style="4"/>
    <col min="14593" max="14593" width="9" style="4" customWidth="1"/>
    <col min="14594" max="14594" width="28.7109375" style="4" customWidth="1"/>
    <col min="14595" max="14595" width="57.7109375" style="4" customWidth="1"/>
    <col min="14596" max="14596" width="9.42578125" style="4" customWidth="1"/>
    <col min="14597" max="14848" width="8.85546875" style="4"/>
    <col min="14849" max="14849" width="9" style="4" customWidth="1"/>
    <col min="14850" max="14850" width="28.7109375" style="4" customWidth="1"/>
    <col min="14851" max="14851" width="57.7109375" style="4" customWidth="1"/>
    <col min="14852" max="14852" width="9.42578125" style="4" customWidth="1"/>
    <col min="14853" max="15104" width="8.85546875" style="4"/>
    <col min="15105" max="15105" width="9" style="4" customWidth="1"/>
    <col min="15106" max="15106" width="28.7109375" style="4" customWidth="1"/>
    <col min="15107" max="15107" width="57.7109375" style="4" customWidth="1"/>
    <col min="15108" max="15108" width="9.42578125" style="4" customWidth="1"/>
    <col min="15109" max="15360" width="8.85546875" style="4"/>
    <col min="15361" max="15361" width="9" style="4" customWidth="1"/>
    <col min="15362" max="15362" width="28.7109375" style="4" customWidth="1"/>
    <col min="15363" max="15363" width="57.7109375" style="4" customWidth="1"/>
    <col min="15364" max="15364" width="9.42578125" style="4" customWidth="1"/>
    <col min="15365" max="15616" width="8.85546875" style="4"/>
    <col min="15617" max="15617" width="9" style="4" customWidth="1"/>
    <col min="15618" max="15618" width="28.7109375" style="4" customWidth="1"/>
    <col min="15619" max="15619" width="57.7109375" style="4" customWidth="1"/>
    <col min="15620" max="15620" width="9.42578125" style="4" customWidth="1"/>
    <col min="15621" max="15872" width="8.85546875" style="4"/>
    <col min="15873" max="15873" width="9" style="4" customWidth="1"/>
    <col min="15874" max="15874" width="28.7109375" style="4" customWidth="1"/>
    <col min="15875" max="15875" width="57.7109375" style="4" customWidth="1"/>
    <col min="15876" max="15876" width="9.42578125" style="4" customWidth="1"/>
    <col min="15877" max="16128" width="8.85546875" style="4"/>
    <col min="16129" max="16129" width="9" style="4" customWidth="1"/>
    <col min="16130" max="16130" width="28.7109375" style="4" customWidth="1"/>
    <col min="16131" max="16131" width="57.7109375" style="4" customWidth="1"/>
    <col min="16132" max="16132" width="9.42578125" style="4" customWidth="1"/>
    <col min="16133" max="16384" width="8.85546875" style="4"/>
  </cols>
  <sheetData>
    <row r="1" spans="1:19" ht="18.75">
      <c r="A1" s="501" t="s">
        <v>837</v>
      </c>
      <c r="B1" s="502"/>
      <c r="C1" s="503"/>
    </row>
    <row r="2" spans="1:19" s="6" customFormat="1" ht="15">
      <c r="A2" s="5" t="s">
        <v>838</v>
      </c>
      <c r="B2" s="5" t="s">
        <v>839</v>
      </c>
      <c r="C2" s="5" t="s">
        <v>840</v>
      </c>
    </row>
    <row r="3" spans="1:19" s="7" customFormat="1" ht="15">
      <c r="A3" s="5" t="s">
        <v>11</v>
      </c>
      <c r="B3" s="504" t="s">
        <v>841</v>
      </c>
      <c r="C3" s="504"/>
    </row>
    <row r="4" spans="1:19" s="7" customFormat="1" ht="30">
      <c r="A4" s="8">
        <v>1</v>
      </c>
      <c r="B4" s="9" t="s">
        <v>842</v>
      </c>
      <c r="C4" s="9" t="s">
        <v>843</v>
      </c>
    </row>
    <row r="5" spans="1:19" s="7" customFormat="1" ht="30">
      <c r="A5" s="8">
        <v>2</v>
      </c>
      <c r="B5" s="9" t="s">
        <v>844</v>
      </c>
      <c r="C5" s="9" t="s">
        <v>845</v>
      </c>
    </row>
    <row r="6" spans="1:19" s="7" customFormat="1" ht="30">
      <c r="A6" s="8">
        <v>3</v>
      </c>
      <c r="B6" s="9" t="s">
        <v>846</v>
      </c>
      <c r="C6" s="9" t="s">
        <v>847</v>
      </c>
    </row>
    <row r="7" spans="1:19" s="7" customFormat="1" ht="15">
      <c r="A7" s="8">
        <v>4</v>
      </c>
      <c r="B7" s="9" t="s">
        <v>848</v>
      </c>
      <c r="C7" s="9" t="s">
        <v>849</v>
      </c>
    </row>
    <row r="8" spans="1:19" s="12" customFormat="1" ht="15">
      <c r="A8" s="8">
        <v>5</v>
      </c>
      <c r="B8" s="9" t="s">
        <v>850</v>
      </c>
      <c r="C8" s="9" t="s">
        <v>851</v>
      </c>
      <c r="D8" s="4"/>
      <c r="E8" s="10"/>
      <c r="F8" s="10"/>
      <c r="G8" s="10"/>
      <c r="H8" s="10"/>
      <c r="I8" s="10"/>
      <c r="J8" s="10"/>
      <c r="K8" s="10"/>
      <c r="L8" s="11"/>
      <c r="M8" s="10"/>
      <c r="N8" s="10"/>
      <c r="O8" s="10"/>
      <c r="P8" s="10"/>
      <c r="Q8" s="10"/>
      <c r="R8" s="10"/>
      <c r="S8" s="10"/>
    </row>
    <row r="9" spans="1:19" ht="15">
      <c r="A9" s="6">
        <v>6</v>
      </c>
      <c r="B9" s="9" t="s">
        <v>852</v>
      </c>
      <c r="C9" s="9" t="s">
        <v>853</v>
      </c>
    </row>
    <row r="10" spans="1:19">
      <c r="C10" s="6"/>
    </row>
    <row r="11" spans="1:19">
      <c r="C11" s="6"/>
    </row>
    <row r="12" spans="1:19">
      <c r="C12" s="6"/>
    </row>
    <row r="13" spans="1:19">
      <c r="C13" s="6"/>
    </row>
    <row r="14" spans="1:19">
      <c r="C14" s="6"/>
    </row>
    <row r="15" spans="1:19">
      <c r="C15" s="6"/>
    </row>
    <row r="16" spans="1:19">
      <c r="C16" s="6"/>
    </row>
    <row r="17" spans="3:3">
      <c r="C17" s="6"/>
    </row>
    <row r="18" spans="3:3">
      <c r="C18" s="6"/>
    </row>
    <row r="19" spans="3:3">
      <c r="C19" s="6"/>
    </row>
    <row r="20" spans="3:3">
      <c r="C20" s="6"/>
    </row>
    <row r="21" spans="3:3">
      <c r="C21" s="6"/>
    </row>
    <row r="22" spans="3:3">
      <c r="C22" s="6"/>
    </row>
    <row r="23" spans="3:3">
      <c r="C23" s="6"/>
    </row>
    <row r="24" spans="3:3">
      <c r="C24" s="6"/>
    </row>
    <row r="25" spans="3:3">
      <c r="C25" s="6"/>
    </row>
    <row r="26" spans="3:3">
      <c r="C26" s="6"/>
    </row>
    <row r="27" spans="3:3">
      <c r="C27" s="6"/>
    </row>
    <row r="28" spans="3:3">
      <c r="C28" s="6"/>
    </row>
    <row r="29" spans="3:3">
      <c r="C29" s="6"/>
    </row>
    <row r="30" spans="3:3">
      <c r="C30" s="6"/>
    </row>
    <row r="31" spans="3:3">
      <c r="C31" s="6"/>
    </row>
    <row r="32" spans="3:3">
      <c r="C32" s="6"/>
    </row>
    <row r="33" spans="3:3">
      <c r="C33" s="6"/>
    </row>
    <row r="34" spans="3:3">
      <c r="C34" s="6"/>
    </row>
    <row r="35" spans="3:3">
      <c r="C35" s="6"/>
    </row>
    <row r="36" spans="3:3">
      <c r="C36" s="6"/>
    </row>
    <row r="37" spans="3:3">
      <c r="C37" s="6"/>
    </row>
    <row r="38" spans="3:3">
      <c r="C38" s="6"/>
    </row>
    <row r="39" spans="3:3">
      <c r="C39" s="6"/>
    </row>
    <row r="40" spans="3:3">
      <c r="C40" s="6"/>
    </row>
    <row r="41" spans="3:3">
      <c r="C41" s="6"/>
    </row>
    <row r="42" spans="3:3">
      <c r="C42" s="6"/>
    </row>
    <row r="43" spans="3:3">
      <c r="C43" s="6"/>
    </row>
    <row r="44" spans="3:3">
      <c r="C44" s="6"/>
    </row>
    <row r="45" spans="3:3">
      <c r="C45" s="6"/>
    </row>
    <row r="46" spans="3:3">
      <c r="C46" s="6"/>
    </row>
    <row r="47" spans="3:3">
      <c r="C47" s="6"/>
    </row>
    <row r="48" spans="3:3">
      <c r="C48" s="6"/>
    </row>
    <row r="49" spans="3:3">
      <c r="C49" s="6"/>
    </row>
    <row r="50" spans="3:3">
      <c r="C50" s="6"/>
    </row>
    <row r="51" spans="3:3">
      <c r="C51" s="6"/>
    </row>
    <row r="52" spans="3:3">
      <c r="C52" s="6"/>
    </row>
    <row r="53" spans="3:3">
      <c r="C53" s="6"/>
    </row>
    <row r="54" spans="3:3">
      <c r="C54" s="6"/>
    </row>
    <row r="55" spans="3:3">
      <c r="C55" s="6"/>
    </row>
    <row r="56" spans="3:3">
      <c r="C56" s="6"/>
    </row>
    <row r="57" spans="3:3">
      <c r="C57" s="6"/>
    </row>
    <row r="58" spans="3:3">
      <c r="C58" s="6"/>
    </row>
    <row r="59" spans="3:3">
      <c r="C59" s="6"/>
    </row>
    <row r="60" spans="3:3">
      <c r="C60" s="6"/>
    </row>
    <row r="61" spans="3:3">
      <c r="C61" s="6"/>
    </row>
    <row r="62" spans="3:3">
      <c r="C62" s="6"/>
    </row>
    <row r="63" spans="3:3">
      <c r="C63" s="6"/>
    </row>
    <row r="64" spans="3:3">
      <c r="C64" s="6"/>
    </row>
    <row r="65" spans="3:3">
      <c r="C65" s="6"/>
    </row>
    <row r="66" spans="3:3">
      <c r="C66" s="6"/>
    </row>
    <row r="67" spans="3:3">
      <c r="C67" s="6"/>
    </row>
    <row r="68" spans="3:3">
      <c r="C68" s="6"/>
    </row>
    <row r="69" spans="3:3">
      <c r="C69" s="6"/>
    </row>
    <row r="70" spans="3:3">
      <c r="C70" s="6"/>
    </row>
  </sheetData>
  <mergeCells count="2">
    <mergeCell ref="A1:C1"/>
    <mergeCell ref="B3:C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1"/>
  <sheetViews>
    <sheetView workbookViewId="0">
      <selection activeCell="C20" sqref="C20"/>
    </sheetView>
  </sheetViews>
  <sheetFormatPr defaultColWidth="31.28515625" defaultRowHeight="15"/>
  <cols>
    <col min="1" max="1" width="14" style="14" customWidth="1"/>
    <col min="2" max="2" width="37.85546875" style="14" customWidth="1"/>
    <col min="3" max="3" width="49.7109375" style="14" customWidth="1"/>
    <col min="4" max="256" width="31.28515625" style="14"/>
    <col min="257" max="257" width="14" style="14" customWidth="1"/>
    <col min="258" max="258" width="37.85546875" style="14" customWidth="1"/>
    <col min="259" max="259" width="49.7109375" style="14" customWidth="1"/>
    <col min="260" max="512" width="31.28515625" style="14"/>
    <col min="513" max="513" width="14" style="14" customWidth="1"/>
    <col min="514" max="514" width="37.85546875" style="14" customWidth="1"/>
    <col min="515" max="515" width="49.7109375" style="14" customWidth="1"/>
    <col min="516" max="768" width="31.28515625" style="14"/>
    <col min="769" max="769" width="14" style="14" customWidth="1"/>
    <col min="770" max="770" width="37.85546875" style="14" customWidth="1"/>
    <col min="771" max="771" width="49.7109375" style="14" customWidth="1"/>
    <col min="772" max="1024" width="31.28515625" style="14"/>
    <col min="1025" max="1025" width="14" style="14" customWidth="1"/>
    <col min="1026" max="1026" width="37.85546875" style="14" customWidth="1"/>
    <col min="1027" max="1027" width="49.7109375" style="14" customWidth="1"/>
    <col min="1028" max="1280" width="31.28515625" style="14"/>
    <col min="1281" max="1281" width="14" style="14" customWidth="1"/>
    <col min="1282" max="1282" width="37.85546875" style="14" customWidth="1"/>
    <col min="1283" max="1283" width="49.7109375" style="14" customWidth="1"/>
    <col min="1284" max="1536" width="31.28515625" style="14"/>
    <col min="1537" max="1537" width="14" style="14" customWidth="1"/>
    <col min="1538" max="1538" width="37.85546875" style="14" customWidth="1"/>
    <col min="1539" max="1539" width="49.7109375" style="14" customWidth="1"/>
    <col min="1540" max="1792" width="31.28515625" style="14"/>
    <col min="1793" max="1793" width="14" style="14" customWidth="1"/>
    <col min="1794" max="1794" width="37.85546875" style="14" customWidth="1"/>
    <col min="1795" max="1795" width="49.7109375" style="14" customWidth="1"/>
    <col min="1796" max="2048" width="31.28515625" style="14"/>
    <col min="2049" max="2049" width="14" style="14" customWidth="1"/>
    <col min="2050" max="2050" width="37.85546875" style="14" customWidth="1"/>
    <col min="2051" max="2051" width="49.7109375" style="14" customWidth="1"/>
    <col min="2052" max="2304" width="31.28515625" style="14"/>
    <col min="2305" max="2305" width="14" style="14" customWidth="1"/>
    <col min="2306" max="2306" width="37.85546875" style="14" customWidth="1"/>
    <col min="2307" max="2307" width="49.7109375" style="14" customWidth="1"/>
    <col min="2308" max="2560" width="31.28515625" style="14"/>
    <col min="2561" max="2561" width="14" style="14" customWidth="1"/>
    <col min="2562" max="2562" width="37.85546875" style="14" customWidth="1"/>
    <col min="2563" max="2563" width="49.7109375" style="14" customWidth="1"/>
    <col min="2564" max="2816" width="31.28515625" style="14"/>
    <col min="2817" max="2817" width="14" style="14" customWidth="1"/>
    <col min="2818" max="2818" width="37.85546875" style="14" customWidth="1"/>
    <col min="2819" max="2819" width="49.7109375" style="14" customWidth="1"/>
    <col min="2820" max="3072" width="31.28515625" style="14"/>
    <col min="3073" max="3073" width="14" style="14" customWidth="1"/>
    <col min="3074" max="3074" width="37.85546875" style="14" customWidth="1"/>
    <col min="3075" max="3075" width="49.7109375" style="14" customWidth="1"/>
    <col min="3076" max="3328" width="31.28515625" style="14"/>
    <col min="3329" max="3329" width="14" style="14" customWidth="1"/>
    <col min="3330" max="3330" width="37.85546875" style="14" customWidth="1"/>
    <col min="3331" max="3331" width="49.7109375" style="14" customWidth="1"/>
    <col min="3332" max="3584" width="31.28515625" style="14"/>
    <col min="3585" max="3585" width="14" style="14" customWidth="1"/>
    <col min="3586" max="3586" width="37.85546875" style="14" customWidth="1"/>
    <col min="3587" max="3587" width="49.7109375" style="14" customWidth="1"/>
    <col min="3588" max="3840" width="31.28515625" style="14"/>
    <col min="3841" max="3841" width="14" style="14" customWidth="1"/>
    <col min="3842" max="3842" width="37.85546875" style="14" customWidth="1"/>
    <col min="3843" max="3843" width="49.7109375" style="14" customWidth="1"/>
    <col min="3844" max="4096" width="31.28515625" style="14"/>
    <col min="4097" max="4097" width="14" style="14" customWidth="1"/>
    <col min="4098" max="4098" width="37.85546875" style="14" customWidth="1"/>
    <col min="4099" max="4099" width="49.7109375" style="14" customWidth="1"/>
    <col min="4100" max="4352" width="31.28515625" style="14"/>
    <col min="4353" max="4353" width="14" style="14" customWidth="1"/>
    <col min="4354" max="4354" width="37.85546875" style="14" customWidth="1"/>
    <col min="4355" max="4355" width="49.7109375" style="14" customWidth="1"/>
    <col min="4356" max="4608" width="31.28515625" style="14"/>
    <col min="4609" max="4609" width="14" style="14" customWidth="1"/>
    <col min="4610" max="4610" width="37.85546875" style="14" customWidth="1"/>
    <col min="4611" max="4611" width="49.7109375" style="14" customWidth="1"/>
    <col min="4612" max="4864" width="31.28515625" style="14"/>
    <col min="4865" max="4865" width="14" style="14" customWidth="1"/>
    <col min="4866" max="4866" width="37.85546875" style="14" customWidth="1"/>
    <col min="4867" max="4867" width="49.7109375" style="14" customWidth="1"/>
    <col min="4868" max="5120" width="31.28515625" style="14"/>
    <col min="5121" max="5121" width="14" style="14" customWidth="1"/>
    <col min="5122" max="5122" width="37.85546875" style="14" customWidth="1"/>
    <col min="5123" max="5123" width="49.7109375" style="14" customWidth="1"/>
    <col min="5124" max="5376" width="31.28515625" style="14"/>
    <col min="5377" max="5377" width="14" style="14" customWidth="1"/>
    <col min="5378" max="5378" width="37.85546875" style="14" customWidth="1"/>
    <col min="5379" max="5379" width="49.7109375" style="14" customWidth="1"/>
    <col min="5380" max="5632" width="31.28515625" style="14"/>
    <col min="5633" max="5633" width="14" style="14" customWidth="1"/>
    <col min="5634" max="5634" width="37.85546875" style="14" customWidth="1"/>
    <col min="5635" max="5635" width="49.7109375" style="14" customWidth="1"/>
    <col min="5636" max="5888" width="31.28515625" style="14"/>
    <col min="5889" max="5889" width="14" style="14" customWidth="1"/>
    <col min="5890" max="5890" width="37.85546875" style="14" customWidth="1"/>
    <col min="5891" max="5891" width="49.7109375" style="14" customWidth="1"/>
    <col min="5892" max="6144" width="31.28515625" style="14"/>
    <col min="6145" max="6145" width="14" style="14" customWidth="1"/>
    <col min="6146" max="6146" width="37.85546875" style="14" customWidth="1"/>
    <col min="6147" max="6147" width="49.7109375" style="14" customWidth="1"/>
    <col min="6148" max="6400" width="31.28515625" style="14"/>
    <col min="6401" max="6401" width="14" style="14" customWidth="1"/>
    <col min="6402" max="6402" width="37.85546875" style="14" customWidth="1"/>
    <col min="6403" max="6403" width="49.7109375" style="14" customWidth="1"/>
    <col min="6404" max="6656" width="31.28515625" style="14"/>
    <col min="6657" max="6657" width="14" style="14" customWidth="1"/>
    <col min="6658" max="6658" width="37.85546875" style="14" customWidth="1"/>
    <col min="6659" max="6659" width="49.7109375" style="14" customWidth="1"/>
    <col min="6660" max="6912" width="31.28515625" style="14"/>
    <col min="6913" max="6913" width="14" style="14" customWidth="1"/>
    <col min="6914" max="6914" width="37.85546875" style="14" customWidth="1"/>
    <col min="6915" max="6915" width="49.7109375" style="14" customWidth="1"/>
    <col min="6916" max="7168" width="31.28515625" style="14"/>
    <col min="7169" max="7169" width="14" style="14" customWidth="1"/>
    <col min="7170" max="7170" width="37.85546875" style="14" customWidth="1"/>
    <col min="7171" max="7171" width="49.7109375" style="14" customWidth="1"/>
    <col min="7172" max="7424" width="31.28515625" style="14"/>
    <col min="7425" max="7425" width="14" style="14" customWidth="1"/>
    <col min="7426" max="7426" width="37.85546875" style="14" customWidth="1"/>
    <col min="7427" max="7427" width="49.7109375" style="14" customWidth="1"/>
    <col min="7428" max="7680" width="31.28515625" style="14"/>
    <col min="7681" max="7681" width="14" style="14" customWidth="1"/>
    <col min="7682" max="7682" width="37.85546875" style="14" customWidth="1"/>
    <col min="7683" max="7683" width="49.7109375" style="14" customWidth="1"/>
    <col min="7684" max="7936" width="31.28515625" style="14"/>
    <col min="7937" max="7937" width="14" style="14" customWidth="1"/>
    <col min="7938" max="7938" width="37.85546875" style="14" customWidth="1"/>
    <col min="7939" max="7939" width="49.7109375" style="14" customWidth="1"/>
    <col min="7940" max="8192" width="31.28515625" style="14"/>
    <col min="8193" max="8193" width="14" style="14" customWidth="1"/>
    <col min="8194" max="8194" width="37.85546875" style="14" customWidth="1"/>
    <col min="8195" max="8195" width="49.7109375" style="14" customWidth="1"/>
    <col min="8196" max="8448" width="31.28515625" style="14"/>
    <col min="8449" max="8449" width="14" style="14" customWidth="1"/>
    <col min="8450" max="8450" width="37.85546875" style="14" customWidth="1"/>
    <col min="8451" max="8451" width="49.7109375" style="14" customWidth="1"/>
    <col min="8452" max="8704" width="31.28515625" style="14"/>
    <col min="8705" max="8705" width="14" style="14" customWidth="1"/>
    <col min="8706" max="8706" width="37.85546875" style="14" customWidth="1"/>
    <col min="8707" max="8707" width="49.7109375" style="14" customWidth="1"/>
    <col min="8708" max="8960" width="31.28515625" style="14"/>
    <col min="8961" max="8961" width="14" style="14" customWidth="1"/>
    <col min="8962" max="8962" width="37.85546875" style="14" customWidth="1"/>
    <col min="8963" max="8963" width="49.7109375" style="14" customWidth="1"/>
    <col min="8964" max="9216" width="31.28515625" style="14"/>
    <col min="9217" max="9217" width="14" style="14" customWidth="1"/>
    <col min="9218" max="9218" width="37.85546875" style="14" customWidth="1"/>
    <col min="9219" max="9219" width="49.7109375" style="14" customWidth="1"/>
    <col min="9220" max="9472" width="31.28515625" style="14"/>
    <col min="9473" max="9473" width="14" style="14" customWidth="1"/>
    <col min="9474" max="9474" width="37.85546875" style="14" customWidth="1"/>
    <col min="9475" max="9475" width="49.7109375" style="14" customWidth="1"/>
    <col min="9476" max="9728" width="31.28515625" style="14"/>
    <col min="9729" max="9729" width="14" style="14" customWidth="1"/>
    <col min="9730" max="9730" width="37.85546875" style="14" customWidth="1"/>
    <col min="9731" max="9731" width="49.7109375" style="14" customWidth="1"/>
    <col min="9732" max="9984" width="31.28515625" style="14"/>
    <col min="9985" max="9985" width="14" style="14" customWidth="1"/>
    <col min="9986" max="9986" width="37.85546875" style="14" customWidth="1"/>
    <col min="9987" max="9987" width="49.7109375" style="14" customWidth="1"/>
    <col min="9988" max="10240" width="31.28515625" style="14"/>
    <col min="10241" max="10241" width="14" style="14" customWidth="1"/>
    <col min="10242" max="10242" width="37.85546875" style="14" customWidth="1"/>
    <col min="10243" max="10243" width="49.7109375" style="14" customWidth="1"/>
    <col min="10244" max="10496" width="31.28515625" style="14"/>
    <col min="10497" max="10497" width="14" style="14" customWidth="1"/>
    <col min="10498" max="10498" width="37.85546875" style="14" customWidth="1"/>
    <col min="10499" max="10499" width="49.7109375" style="14" customWidth="1"/>
    <col min="10500" max="10752" width="31.28515625" style="14"/>
    <col min="10753" max="10753" width="14" style="14" customWidth="1"/>
    <col min="10754" max="10754" width="37.85546875" style="14" customWidth="1"/>
    <col min="10755" max="10755" width="49.7109375" style="14" customWidth="1"/>
    <col min="10756" max="11008" width="31.28515625" style="14"/>
    <col min="11009" max="11009" width="14" style="14" customWidth="1"/>
    <col min="11010" max="11010" width="37.85546875" style="14" customWidth="1"/>
    <col min="11011" max="11011" width="49.7109375" style="14" customWidth="1"/>
    <col min="11012" max="11264" width="31.28515625" style="14"/>
    <col min="11265" max="11265" width="14" style="14" customWidth="1"/>
    <col min="11266" max="11266" width="37.85546875" style="14" customWidth="1"/>
    <col min="11267" max="11267" width="49.7109375" style="14" customWidth="1"/>
    <col min="11268" max="11520" width="31.28515625" style="14"/>
    <col min="11521" max="11521" width="14" style="14" customWidth="1"/>
    <col min="11522" max="11522" width="37.85546875" style="14" customWidth="1"/>
    <col min="11523" max="11523" width="49.7109375" style="14" customWidth="1"/>
    <col min="11524" max="11776" width="31.28515625" style="14"/>
    <col min="11777" max="11777" width="14" style="14" customWidth="1"/>
    <col min="11778" max="11778" width="37.85546875" style="14" customWidth="1"/>
    <col min="11779" max="11779" width="49.7109375" style="14" customWidth="1"/>
    <col min="11780" max="12032" width="31.28515625" style="14"/>
    <col min="12033" max="12033" width="14" style="14" customWidth="1"/>
    <col min="12034" max="12034" width="37.85546875" style="14" customWidth="1"/>
    <col min="12035" max="12035" width="49.7109375" style="14" customWidth="1"/>
    <col min="12036" max="12288" width="31.28515625" style="14"/>
    <col min="12289" max="12289" width="14" style="14" customWidth="1"/>
    <col min="12290" max="12290" width="37.85546875" style="14" customWidth="1"/>
    <col min="12291" max="12291" width="49.7109375" style="14" customWidth="1"/>
    <col min="12292" max="12544" width="31.28515625" style="14"/>
    <col min="12545" max="12545" width="14" style="14" customWidth="1"/>
    <col min="12546" max="12546" width="37.85546875" style="14" customWidth="1"/>
    <col min="12547" max="12547" width="49.7109375" style="14" customWidth="1"/>
    <col min="12548" max="12800" width="31.28515625" style="14"/>
    <col min="12801" max="12801" width="14" style="14" customWidth="1"/>
    <col min="12802" max="12802" width="37.85546875" style="14" customWidth="1"/>
    <col min="12803" max="12803" width="49.7109375" style="14" customWidth="1"/>
    <col min="12804" max="13056" width="31.28515625" style="14"/>
    <col min="13057" max="13057" width="14" style="14" customWidth="1"/>
    <col min="13058" max="13058" width="37.85546875" style="14" customWidth="1"/>
    <col min="13059" max="13059" width="49.7109375" style="14" customWidth="1"/>
    <col min="13060" max="13312" width="31.28515625" style="14"/>
    <col min="13313" max="13313" width="14" style="14" customWidth="1"/>
    <col min="13314" max="13314" width="37.85546875" style="14" customWidth="1"/>
    <col min="13315" max="13315" width="49.7109375" style="14" customWidth="1"/>
    <col min="13316" max="13568" width="31.28515625" style="14"/>
    <col min="13569" max="13569" width="14" style="14" customWidth="1"/>
    <col min="13570" max="13570" width="37.85546875" style="14" customWidth="1"/>
    <col min="13571" max="13571" width="49.7109375" style="14" customWidth="1"/>
    <col min="13572" max="13824" width="31.28515625" style="14"/>
    <col min="13825" max="13825" width="14" style="14" customWidth="1"/>
    <col min="13826" max="13826" width="37.85546875" style="14" customWidth="1"/>
    <col min="13827" max="13827" width="49.7109375" style="14" customWidth="1"/>
    <col min="13828" max="14080" width="31.28515625" style="14"/>
    <col min="14081" max="14081" width="14" style="14" customWidth="1"/>
    <col min="14082" max="14082" width="37.85546875" style="14" customWidth="1"/>
    <col min="14083" max="14083" width="49.7109375" style="14" customWidth="1"/>
    <col min="14084" max="14336" width="31.28515625" style="14"/>
    <col min="14337" max="14337" width="14" style="14" customWidth="1"/>
    <col min="14338" max="14338" width="37.85546875" style="14" customWidth="1"/>
    <col min="14339" max="14339" width="49.7109375" style="14" customWidth="1"/>
    <col min="14340" max="14592" width="31.28515625" style="14"/>
    <col min="14593" max="14593" width="14" style="14" customWidth="1"/>
    <col min="14594" max="14594" width="37.85546875" style="14" customWidth="1"/>
    <col min="14595" max="14595" width="49.7109375" style="14" customWidth="1"/>
    <col min="14596" max="14848" width="31.28515625" style="14"/>
    <col min="14849" max="14849" width="14" style="14" customWidth="1"/>
    <col min="14850" max="14850" width="37.85546875" style="14" customWidth="1"/>
    <col min="14851" max="14851" width="49.7109375" style="14" customWidth="1"/>
    <col min="14852" max="15104" width="31.28515625" style="14"/>
    <col min="15105" max="15105" width="14" style="14" customWidth="1"/>
    <col min="15106" max="15106" width="37.85546875" style="14" customWidth="1"/>
    <col min="15107" max="15107" width="49.7109375" style="14" customWidth="1"/>
    <col min="15108" max="15360" width="31.28515625" style="14"/>
    <col min="15361" max="15361" width="14" style="14" customWidth="1"/>
    <col min="15362" max="15362" width="37.85546875" style="14" customWidth="1"/>
    <col min="15363" max="15363" width="49.7109375" style="14" customWidth="1"/>
    <col min="15364" max="15616" width="31.28515625" style="14"/>
    <col min="15617" max="15617" width="14" style="14" customWidth="1"/>
    <col min="15618" max="15618" width="37.85546875" style="14" customWidth="1"/>
    <col min="15619" max="15619" width="49.7109375" style="14" customWidth="1"/>
    <col min="15620" max="15872" width="31.28515625" style="14"/>
    <col min="15873" max="15873" width="14" style="14" customWidth="1"/>
    <col min="15874" max="15874" width="37.85546875" style="14" customWidth="1"/>
    <col min="15875" max="15875" width="49.7109375" style="14" customWidth="1"/>
    <col min="15876" max="16128" width="31.28515625" style="14"/>
    <col min="16129" max="16129" width="14" style="14" customWidth="1"/>
    <col min="16130" max="16130" width="37.85546875" style="14" customWidth="1"/>
    <col min="16131" max="16131" width="49.7109375" style="14" customWidth="1"/>
    <col min="16132" max="16384" width="31.28515625" style="14"/>
  </cols>
  <sheetData>
    <row r="2" spans="1:3" ht="18.75">
      <c r="A2" s="505" t="s">
        <v>854</v>
      </c>
      <c r="B2" s="505"/>
      <c r="C2" s="505"/>
    </row>
    <row r="3" spans="1:3">
      <c r="A3" s="15" t="s">
        <v>855</v>
      </c>
      <c r="B3" s="16" t="s">
        <v>856</v>
      </c>
      <c r="C3" s="16" t="s">
        <v>803</v>
      </c>
    </row>
    <row r="4" spans="1:3">
      <c r="A4" s="17">
        <v>1</v>
      </c>
      <c r="B4" s="18" t="s">
        <v>857</v>
      </c>
      <c r="C4" s="18" t="s">
        <v>858</v>
      </c>
    </row>
    <row r="5" spans="1:3">
      <c r="A5" s="17">
        <v>2</v>
      </c>
      <c r="B5" s="18" t="s">
        <v>859</v>
      </c>
      <c r="C5" s="18" t="s">
        <v>860</v>
      </c>
    </row>
    <row r="6" spans="1:3">
      <c r="A6" s="17">
        <v>3</v>
      </c>
      <c r="B6" s="18" t="s">
        <v>861</v>
      </c>
      <c r="C6" s="18" t="s">
        <v>860</v>
      </c>
    </row>
    <row r="7" spans="1:3" ht="30">
      <c r="A7" s="17">
        <v>4</v>
      </c>
      <c r="B7" s="18" t="s">
        <v>862</v>
      </c>
      <c r="C7" s="18" t="s">
        <v>863</v>
      </c>
    </row>
    <row r="8" spans="1:3">
      <c r="A8" s="17">
        <v>5</v>
      </c>
      <c r="B8" s="18" t="s">
        <v>864</v>
      </c>
      <c r="C8" s="19" t="s">
        <v>865</v>
      </c>
    </row>
    <row r="9" spans="1:3" ht="45">
      <c r="A9" s="17">
        <v>6</v>
      </c>
      <c r="B9" s="18" t="s">
        <v>866</v>
      </c>
      <c r="C9" s="18" t="s">
        <v>867</v>
      </c>
    </row>
    <row r="10" spans="1:3">
      <c r="A10" s="17">
        <v>7</v>
      </c>
      <c r="B10" s="20" t="s">
        <v>868</v>
      </c>
      <c r="C10" s="21" t="s">
        <v>869</v>
      </c>
    </row>
    <row r="11" spans="1:3">
      <c r="A11" s="17">
        <v>8</v>
      </c>
      <c r="B11" s="18" t="s">
        <v>870</v>
      </c>
      <c r="C11" s="20" t="s">
        <v>871</v>
      </c>
    </row>
    <row r="12" spans="1:3" ht="30">
      <c r="A12" s="17">
        <v>9</v>
      </c>
      <c r="B12" s="18" t="s">
        <v>872</v>
      </c>
      <c r="C12" s="21" t="s">
        <v>871</v>
      </c>
    </row>
    <row r="13" spans="1:3">
      <c r="A13" s="17">
        <v>10</v>
      </c>
      <c r="B13" s="20" t="s">
        <v>873</v>
      </c>
      <c r="C13" s="20" t="s">
        <v>874</v>
      </c>
    </row>
    <row r="14" spans="1:3">
      <c r="A14" s="17">
        <v>11</v>
      </c>
      <c r="B14" s="18" t="s">
        <v>875</v>
      </c>
      <c r="C14" s="20" t="s">
        <v>876</v>
      </c>
    </row>
    <row r="15" spans="1:3">
      <c r="A15" s="17">
        <v>12</v>
      </c>
      <c r="B15" s="18" t="s">
        <v>877</v>
      </c>
      <c r="C15" s="20" t="s">
        <v>876</v>
      </c>
    </row>
    <row r="16" spans="1:3">
      <c r="A16" s="17">
        <v>13</v>
      </c>
      <c r="B16" s="18" t="s">
        <v>878</v>
      </c>
      <c r="C16" s="19" t="s">
        <v>879</v>
      </c>
    </row>
    <row r="17" spans="1:3">
      <c r="A17" s="17">
        <v>14</v>
      </c>
      <c r="B17" s="18" t="s">
        <v>880</v>
      </c>
      <c r="C17" s="18" t="s">
        <v>881</v>
      </c>
    </row>
    <row r="18" spans="1:3">
      <c r="A18" s="17">
        <v>15</v>
      </c>
      <c r="B18" s="18" t="s">
        <v>882</v>
      </c>
      <c r="C18" s="19" t="s">
        <v>883</v>
      </c>
    </row>
    <row r="19" spans="1:3">
      <c r="A19" s="17">
        <v>16</v>
      </c>
      <c r="B19" s="22" t="s">
        <v>884</v>
      </c>
      <c r="C19" s="20" t="s">
        <v>876</v>
      </c>
    </row>
    <row r="20" spans="1:3">
      <c r="A20" s="17">
        <v>17</v>
      </c>
      <c r="B20" s="22" t="s">
        <v>885</v>
      </c>
      <c r="C20" s="20" t="s">
        <v>876</v>
      </c>
    </row>
    <row r="21" spans="1:3" ht="30">
      <c r="A21" s="17">
        <v>18</v>
      </c>
      <c r="B21" s="18" t="s">
        <v>886</v>
      </c>
      <c r="C21" s="18" t="s">
        <v>887</v>
      </c>
    </row>
    <row r="22" spans="1:3">
      <c r="A22" s="17">
        <v>20</v>
      </c>
      <c r="B22" s="18" t="s">
        <v>888</v>
      </c>
      <c r="C22" s="18" t="s">
        <v>889</v>
      </c>
    </row>
    <row r="23" spans="1:3">
      <c r="A23" s="17">
        <v>21</v>
      </c>
      <c r="B23" s="18" t="s">
        <v>890</v>
      </c>
      <c r="C23" s="18" t="s">
        <v>891</v>
      </c>
    </row>
    <row r="24" spans="1:3">
      <c r="A24" s="17">
        <v>22</v>
      </c>
      <c r="B24" s="18" t="s">
        <v>892</v>
      </c>
      <c r="C24" s="18" t="s">
        <v>893</v>
      </c>
    </row>
    <row r="25" spans="1:3">
      <c r="A25" s="17">
        <v>23</v>
      </c>
      <c r="B25" s="20" t="s">
        <v>894</v>
      </c>
      <c r="C25" s="21" t="s">
        <v>895</v>
      </c>
    </row>
    <row r="26" spans="1:3">
      <c r="A26" s="17">
        <v>24</v>
      </c>
      <c r="B26" s="18" t="s">
        <v>896</v>
      </c>
      <c r="C26" s="18" t="s">
        <v>897</v>
      </c>
    </row>
    <row r="27" spans="1:3">
      <c r="A27" s="17">
        <v>25</v>
      </c>
      <c r="B27" s="18" t="s">
        <v>898</v>
      </c>
      <c r="C27" s="18" t="s">
        <v>899</v>
      </c>
    </row>
    <row r="28" spans="1:3">
      <c r="A28" s="17">
        <v>26</v>
      </c>
      <c r="B28" s="22" t="s">
        <v>900</v>
      </c>
      <c r="C28" s="23" t="s">
        <v>901</v>
      </c>
    </row>
    <row r="29" spans="1:3">
      <c r="A29" s="17">
        <v>27</v>
      </c>
      <c r="B29" s="22" t="s">
        <v>902</v>
      </c>
      <c r="C29" s="22" t="s">
        <v>903</v>
      </c>
    </row>
    <row r="30" spans="1:3">
      <c r="A30" s="17">
        <v>28</v>
      </c>
      <c r="B30" s="18" t="s">
        <v>904</v>
      </c>
      <c r="C30" s="19" t="s">
        <v>905</v>
      </c>
    </row>
    <row r="31" spans="1:3">
      <c r="A31" s="17">
        <v>29</v>
      </c>
      <c r="B31" s="18" t="s">
        <v>906</v>
      </c>
      <c r="C31" s="19" t="s">
        <v>907</v>
      </c>
    </row>
    <row r="32" spans="1:3">
      <c r="A32" s="17">
        <v>30</v>
      </c>
      <c r="B32" s="18" t="s">
        <v>908</v>
      </c>
      <c r="C32" s="19" t="s">
        <v>909</v>
      </c>
    </row>
    <row r="33" spans="1:3">
      <c r="A33" s="17">
        <v>31</v>
      </c>
      <c r="B33" s="22" t="s">
        <v>910</v>
      </c>
      <c r="C33" s="19" t="s">
        <v>905</v>
      </c>
    </row>
    <row r="34" spans="1:3" ht="30">
      <c r="A34" s="17">
        <v>32</v>
      </c>
      <c r="B34" s="18" t="s">
        <v>911</v>
      </c>
      <c r="C34" s="18" t="s">
        <v>912</v>
      </c>
    </row>
    <row r="35" spans="1:3">
      <c r="A35" s="17">
        <v>33</v>
      </c>
      <c r="B35" s="18" t="s">
        <v>913</v>
      </c>
      <c r="C35" s="18" t="s">
        <v>914</v>
      </c>
    </row>
    <row r="36" spans="1:3">
      <c r="A36" s="17">
        <v>34</v>
      </c>
      <c r="B36" s="18" t="s">
        <v>915</v>
      </c>
      <c r="C36" s="18" t="s">
        <v>916</v>
      </c>
    </row>
    <row r="37" spans="1:3">
      <c r="A37" s="17">
        <v>35</v>
      </c>
      <c r="B37" s="18" t="s">
        <v>917</v>
      </c>
      <c r="C37" s="18" t="s">
        <v>918</v>
      </c>
    </row>
    <row r="38" spans="1:3">
      <c r="A38" s="17">
        <v>36</v>
      </c>
      <c r="B38" s="18" t="s">
        <v>919</v>
      </c>
      <c r="C38" s="18" t="s">
        <v>920</v>
      </c>
    </row>
    <row r="39" spans="1:3" ht="30">
      <c r="A39" s="17">
        <v>37</v>
      </c>
      <c r="B39" s="18" t="s">
        <v>921</v>
      </c>
      <c r="C39" s="18" t="s">
        <v>922</v>
      </c>
    </row>
    <row r="40" spans="1:3" ht="30">
      <c r="A40" s="17">
        <v>38</v>
      </c>
      <c r="B40" s="19" t="s">
        <v>923</v>
      </c>
      <c r="C40" s="22" t="s">
        <v>924</v>
      </c>
    </row>
    <row r="41" spans="1:3">
      <c r="A41" s="17">
        <v>39</v>
      </c>
      <c r="B41" s="18" t="s">
        <v>925</v>
      </c>
      <c r="C41" s="18" t="s">
        <v>926</v>
      </c>
    </row>
    <row r="42" spans="1:3">
      <c r="A42" s="17">
        <v>40</v>
      </c>
      <c r="B42" s="24" t="s">
        <v>927</v>
      </c>
      <c r="C42" s="24"/>
    </row>
    <row r="43" spans="1:3">
      <c r="A43" s="17">
        <v>41</v>
      </c>
      <c r="B43" s="22" t="s">
        <v>928</v>
      </c>
      <c r="C43" s="22"/>
    </row>
    <row r="44" spans="1:3">
      <c r="A44" s="17">
        <v>42</v>
      </c>
      <c r="B44" s="22" t="s">
        <v>929</v>
      </c>
      <c r="C44" s="22"/>
    </row>
    <row r="45" spans="1:3">
      <c r="A45" s="17">
        <v>43</v>
      </c>
      <c r="B45" s="22" t="s">
        <v>930</v>
      </c>
      <c r="C45" s="22"/>
    </row>
    <row r="46" spans="1:3">
      <c r="A46" s="17">
        <v>44</v>
      </c>
      <c r="B46" s="22" t="s">
        <v>931</v>
      </c>
      <c r="C46" s="24" t="s">
        <v>932</v>
      </c>
    </row>
    <row r="47" spans="1:3" ht="30">
      <c r="A47" s="17">
        <v>45</v>
      </c>
      <c r="B47" s="22" t="s">
        <v>933</v>
      </c>
      <c r="C47" s="23" t="s">
        <v>934</v>
      </c>
    </row>
    <row r="48" spans="1:3" ht="30">
      <c r="A48" s="17">
        <v>46</v>
      </c>
      <c r="B48" s="22" t="s">
        <v>935</v>
      </c>
      <c r="C48" s="23" t="s">
        <v>934</v>
      </c>
    </row>
    <row r="49" spans="1:3" ht="30">
      <c r="A49" s="17">
        <v>47</v>
      </c>
      <c r="B49" s="22" t="s">
        <v>936</v>
      </c>
      <c r="C49" s="23" t="s">
        <v>934</v>
      </c>
    </row>
    <row r="50" spans="1:3" ht="30">
      <c r="A50" s="17">
        <v>48</v>
      </c>
      <c r="B50" s="18" t="s">
        <v>937</v>
      </c>
      <c r="C50" s="18" t="s">
        <v>938</v>
      </c>
    </row>
    <row r="51" spans="1:3">
      <c r="A51" s="17">
        <v>49</v>
      </c>
      <c r="B51" s="18" t="s">
        <v>939</v>
      </c>
      <c r="C51" s="18" t="s">
        <v>940</v>
      </c>
    </row>
    <row r="52" spans="1:3">
      <c r="A52" s="17">
        <v>50</v>
      </c>
      <c r="B52" s="18" t="s">
        <v>941</v>
      </c>
      <c r="C52" s="18" t="s">
        <v>942</v>
      </c>
    </row>
    <row r="53" spans="1:3">
      <c r="A53" s="25"/>
      <c r="B53" s="26" t="s">
        <v>943</v>
      </c>
      <c r="C53" s="27"/>
    </row>
    <row r="54" spans="1:3" ht="30">
      <c r="A54" s="17">
        <v>51</v>
      </c>
      <c r="B54" s="20" t="s">
        <v>944</v>
      </c>
      <c r="C54" s="18" t="s">
        <v>945</v>
      </c>
    </row>
    <row r="55" spans="1:3">
      <c r="A55" s="17">
        <v>52</v>
      </c>
      <c r="B55" s="18" t="s">
        <v>946</v>
      </c>
      <c r="C55" s="20" t="s">
        <v>947</v>
      </c>
    </row>
    <row r="56" spans="1:3" ht="30">
      <c r="A56" s="17">
        <v>53</v>
      </c>
      <c r="B56" s="20" t="s">
        <v>948</v>
      </c>
      <c r="C56" s="18" t="s">
        <v>949</v>
      </c>
    </row>
    <row r="57" spans="1:3">
      <c r="A57" s="17">
        <v>54</v>
      </c>
      <c r="B57" s="18" t="s">
        <v>950</v>
      </c>
      <c r="C57" s="18" t="s">
        <v>951</v>
      </c>
    </row>
    <row r="58" spans="1:3">
      <c r="A58" s="17">
        <v>55</v>
      </c>
      <c r="B58" s="18" t="s">
        <v>952</v>
      </c>
      <c r="C58" s="18" t="s">
        <v>953</v>
      </c>
    </row>
    <row r="59" spans="1:3">
      <c r="A59" s="17">
        <v>56</v>
      </c>
      <c r="B59" s="18" t="s">
        <v>954</v>
      </c>
      <c r="C59" s="18" t="s">
        <v>955</v>
      </c>
    </row>
    <row r="60" spans="1:3">
      <c r="A60" s="17">
        <v>57</v>
      </c>
      <c r="B60" s="18" t="s">
        <v>956</v>
      </c>
      <c r="C60" s="18" t="s">
        <v>957</v>
      </c>
    </row>
    <row r="61" spans="1:3">
      <c r="A61" s="17">
        <v>58</v>
      </c>
      <c r="B61" s="18" t="s">
        <v>958</v>
      </c>
      <c r="C61" s="18" t="s">
        <v>959</v>
      </c>
    </row>
    <row r="62" spans="1:3">
      <c r="A62" s="17">
        <v>59</v>
      </c>
      <c r="B62" s="18" t="s">
        <v>960</v>
      </c>
      <c r="C62" s="18" t="s">
        <v>961</v>
      </c>
    </row>
    <row r="63" spans="1:3">
      <c r="A63" s="17">
        <v>60</v>
      </c>
      <c r="B63" s="18" t="s">
        <v>962</v>
      </c>
      <c r="C63" s="18" t="s">
        <v>963</v>
      </c>
    </row>
    <row r="64" spans="1:3">
      <c r="A64" s="17">
        <v>61</v>
      </c>
      <c r="B64" s="18" t="s">
        <v>964</v>
      </c>
      <c r="C64" s="18" t="s">
        <v>965</v>
      </c>
    </row>
    <row r="65" spans="1:3">
      <c r="A65" s="17">
        <v>62</v>
      </c>
      <c r="B65" s="20" t="s">
        <v>966</v>
      </c>
      <c r="C65" s="20" t="s">
        <v>967</v>
      </c>
    </row>
    <row r="66" spans="1:3">
      <c r="A66" s="17">
        <v>63</v>
      </c>
      <c r="B66" s="18" t="s">
        <v>968</v>
      </c>
      <c r="C66" s="18" t="s">
        <v>969</v>
      </c>
    </row>
    <row r="67" spans="1:3">
      <c r="A67" s="17">
        <v>64</v>
      </c>
      <c r="B67" s="18" t="s">
        <v>970</v>
      </c>
      <c r="C67" s="18" t="s">
        <v>971</v>
      </c>
    </row>
    <row r="68" spans="1:3">
      <c r="A68" s="17">
        <v>65</v>
      </c>
      <c r="B68" s="18" t="s">
        <v>972</v>
      </c>
      <c r="C68" s="18" t="s">
        <v>973</v>
      </c>
    </row>
    <row r="69" spans="1:3">
      <c r="A69" s="17">
        <v>66</v>
      </c>
      <c r="B69" s="28" t="s">
        <v>974</v>
      </c>
      <c r="C69" s="29" t="s">
        <v>975</v>
      </c>
    </row>
    <row r="70" spans="1:3">
      <c r="A70" s="17">
        <v>67</v>
      </c>
      <c r="B70" s="28" t="s">
        <v>976</v>
      </c>
      <c r="C70" s="29" t="s">
        <v>975</v>
      </c>
    </row>
    <row r="71" spans="1:3" ht="30">
      <c r="A71" s="17">
        <v>68</v>
      </c>
      <c r="B71" s="18" t="s">
        <v>977</v>
      </c>
      <c r="C71" s="30" t="s">
        <v>978</v>
      </c>
    </row>
    <row r="72" spans="1:3">
      <c r="A72" s="17">
        <v>69</v>
      </c>
      <c r="B72" s="18" t="s">
        <v>944</v>
      </c>
      <c r="C72" s="18" t="s">
        <v>979</v>
      </c>
    </row>
    <row r="73" spans="1:3">
      <c r="A73" s="17">
        <v>70</v>
      </c>
      <c r="B73" s="18" t="s">
        <v>946</v>
      </c>
      <c r="C73" s="20" t="s">
        <v>947</v>
      </c>
    </row>
    <row r="74" spans="1:3" ht="30">
      <c r="A74" s="17">
        <v>71</v>
      </c>
      <c r="B74" s="18" t="s">
        <v>948</v>
      </c>
      <c r="C74" s="18" t="s">
        <v>980</v>
      </c>
    </row>
    <row r="75" spans="1:3" ht="30">
      <c r="A75" s="17">
        <v>72</v>
      </c>
      <c r="B75" s="18" t="s">
        <v>981</v>
      </c>
      <c r="C75" s="18" t="s">
        <v>982</v>
      </c>
    </row>
    <row r="76" spans="1:3">
      <c r="A76" s="17">
        <v>73</v>
      </c>
      <c r="B76" s="18" t="s">
        <v>950</v>
      </c>
      <c r="C76" s="18" t="s">
        <v>983</v>
      </c>
    </row>
    <row r="77" spans="1:3">
      <c r="A77" s="17">
        <v>74</v>
      </c>
      <c r="B77" s="18" t="s">
        <v>952</v>
      </c>
      <c r="C77" s="18" t="s">
        <v>984</v>
      </c>
    </row>
    <row r="78" spans="1:3">
      <c r="A78" s="17">
        <v>75</v>
      </c>
      <c r="B78" s="18" t="s">
        <v>958</v>
      </c>
      <c r="C78" s="18" t="s">
        <v>959</v>
      </c>
    </row>
    <row r="79" spans="1:3">
      <c r="A79" s="17">
        <v>76</v>
      </c>
      <c r="B79" s="18" t="s">
        <v>960</v>
      </c>
      <c r="C79" s="18" t="s">
        <v>961</v>
      </c>
    </row>
    <row r="80" spans="1:3">
      <c r="A80" s="17">
        <v>77</v>
      </c>
      <c r="B80" s="18" t="s">
        <v>962</v>
      </c>
      <c r="C80" s="18" t="s">
        <v>963</v>
      </c>
    </row>
    <row r="81" spans="1:3">
      <c r="A81" s="17">
        <v>78</v>
      </c>
      <c r="B81" s="18" t="s">
        <v>964</v>
      </c>
      <c r="C81" s="18" t="s">
        <v>965</v>
      </c>
    </row>
    <row r="82" spans="1:3">
      <c r="A82" s="17">
        <v>79</v>
      </c>
      <c r="B82" s="18" t="s">
        <v>970</v>
      </c>
      <c r="C82" s="18" t="s">
        <v>971</v>
      </c>
    </row>
    <row r="83" spans="1:3">
      <c r="A83" s="17">
        <v>80</v>
      </c>
      <c r="B83" s="18" t="s">
        <v>972</v>
      </c>
      <c r="C83" s="18" t="s">
        <v>973</v>
      </c>
    </row>
    <row r="84" spans="1:3">
      <c r="A84" s="17">
        <v>81</v>
      </c>
      <c r="B84" s="18" t="s">
        <v>985</v>
      </c>
      <c r="C84" s="18" t="s">
        <v>986</v>
      </c>
    </row>
    <row r="85" spans="1:3">
      <c r="A85" s="17"/>
      <c r="B85" s="27" t="s">
        <v>987</v>
      </c>
      <c r="C85" s="18"/>
    </row>
    <row r="86" spans="1:3">
      <c r="A86" s="17">
        <f>A84+1</f>
        <v>82</v>
      </c>
      <c r="B86" s="28" t="s">
        <v>988</v>
      </c>
      <c r="C86" s="28" t="s">
        <v>989</v>
      </c>
    </row>
    <row r="87" spans="1:3">
      <c r="A87" s="17">
        <f>A86+1</f>
        <v>83</v>
      </c>
      <c r="B87" s="28" t="s">
        <v>990</v>
      </c>
      <c r="C87" s="28" t="s">
        <v>989</v>
      </c>
    </row>
    <row r="88" spans="1:3">
      <c r="A88" s="17">
        <f>A87+1</f>
        <v>84</v>
      </c>
      <c r="B88" s="28" t="s">
        <v>991</v>
      </c>
      <c r="C88" s="28" t="s">
        <v>989</v>
      </c>
    </row>
    <row r="89" spans="1:3">
      <c r="A89" s="17">
        <f t="shared" ref="A89:A96" si="0">A88+1</f>
        <v>85</v>
      </c>
      <c r="B89" s="28" t="s">
        <v>992</v>
      </c>
      <c r="C89" s="28" t="s">
        <v>989</v>
      </c>
    </row>
    <row r="90" spans="1:3">
      <c r="A90" s="17">
        <f t="shared" si="0"/>
        <v>86</v>
      </c>
      <c r="B90" s="28" t="s">
        <v>993</v>
      </c>
      <c r="C90" s="29" t="s">
        <v>994</v>
      </c>
    </row>
    <row r="91" spans="1:3">
      <c r="A91" s="17">
        <f t="shared" si="0"/>
        <v>87</v>
      </c>
      <c r="B91" s="28" t="s">
        <v>995</v>
      </c>
      <c r="C91" s="29" t="s">
        <v>996</v>
      </c>
    </row>
    <row r="92" spans="1:3">
      <c r="A92" s="17">
        <f t="shared" si="0"/>
        <v>88</v>
      </c>
      <c r="B92" s="28" t="s">
        <v>997</v>
      </c>
      <c r="C92" s="29" t="s">
        <v>998</v>
      </c>
    </row>
    <row r="93" spans="1:3" ht="30">
      <c r="A93" s="17">
        <f t="shared" si="0"/>
        <v>89</v>
      </c>
      <c r="B93" s="28" t="s">
        <v>999</v>
      </c>
      <c r="C93" s="29" t="s">
        <v>1000</v>
      </c>
    </row>
    <row r="94" spans="1:3">
      <c r="A94" s="17">
        <f t="shared" si="0"/>
        <v>90</v>
      </c>
      <c r="B94" s="28" t="s">
        <v>1001</v>
      </c>
      <c r="C94" s="29" t="s">
        <v>1002</v>
      </c>
    </row>
    <row r="95" spans="1:3">
      <c r="A95" s="17">
        <f t="shared" si="0"/>
        <v>91</v>
      </c>
      <c r="B95" s="28" t="s">
        <v>1003</v>
      </c>
      <c r="C95" s="29" t="s">
        <v>1004</v>
      </c>
    </row>
    <row r="96" spans="1:3">
      <c r="A96" s="17">
        <f t="shared" si="0"/>
        <v>92</v>
      </c>
      <c r="B96" s="28" t="s">
        <v>1005</v>
      </c>
      <c r="C96" s="29" t="s">
        <v>975</v>
      </c>
    </row>
    <row r="97" spans="1:3">
      <c r="A97" s="25"/>
      <c r="B97" s="26" t="s">
        <v>1006</v>
      </c>
      <c r="C97" s="27"/>
    </row>
    <row r="98" spans="1:3">
      <c r="A98" s="17">
        <v>93</v>
      </c>
      <c r="B98" s="18" t="s">
        <v>1007</v>
      </c>
      <c r="C98" s="18" t="s">
        <v>1008</v>
      </c>
    </row>
    <row r="99" spans="1:3">
      <c r="A99" s="17">
        <v>94</v>
      </c>
      <c r="B99" s="18" t="s">
        <v>1009</v>
      </c>
      <c r="C99" s="18" t="s">
        <v>1010</v>
      </c>
    </row>
    <row r="100" spans="1:3" ht="30">
      <c r="A100" s="17">
        <v>95</v>
      </c>
      <c r="B100" s="20" t="s">
        <v>933</v>
      </c>
      <c r="C100" s="20" t="s">
        <v>1011</v>
      </c>
    </row>
    <row r="101" spans="1:3" ht="30">
      <c r="A101" s="17">
        <v>96</v>
      </c>
      <c r="B101" s="20" t="s">
        <v>935</v>
      </c>
      <c r="C101" s="20" t="s">
        <v>1012</v>
      </c>
    </row>
  </sheetData>
  <mergeCells count="1">
    <mergeCell ref="A2:C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0"/>
  <sheetViews>
    <sheetView workbookViewId="0">
      <selection activeCell="J66" sqref="J66"/>
    </sheetView>
  </sheetViews>
  <sheetFormatPr defaultRowHeight="15"/>
  <cols>
    <col min="4" max="4" width="17.7109375" customWidth="1"/>
    <col min="5" max="5" width="67.140625" customWidth="1"/>
  </cols>
  <sheetData>
    <row r="1" spans="1:9" ht="15.75">
      <c r="A1" s="57" t="s">
        <v>302</v>
      </c>
      <c r="B1" s="57"/>
      <c r="C1" s="57"/>
      <c r="D1" s="57"/>
      <c r="E1" s="116" t="s">
        <v>303</v>
      </c>
      <c r="F1" s="57"/>
      <c r="G1" s="57"/>
      <c r="H1" s="310"/>
      <c r="I1" s="117"/>
    </row>
    <row r="2" spans="1:9" ht="15.75">
      <c r="A2" s="63"/>
      <c r="B2" s="63" t="s">
        <v>304</v>
      </c>
      <c r="C2" s="63"/>
      <c r="D2" s="63"/>
      <c r="E2" s="121" t="s">
        <v>305</v>
      </c>
      <c r="F2" s="63"/>
      <c r="G2" s="123"/>
      <c r="H2" s="312"/>
      <c r="I2" s="124"/>
    </row>
    <row r="3" spans="1:9" ht="25.5">
      <c r="A3" s="506"/>
      <c r="B3" s="506"/>
      <c r="C3" s="506" t="s">
        <v>18</v>
      </c>
      <c r="D3" s="507" t="s">
        <v>306</v>
      </c>
      <c r="E3" s="149" t="s">
        <v>562</v>
      </c>
      <c r="F3" s="507" t="s">
        <v>268</v>
      </c>
      <c r="G3" s="510">
        <v>0</v>
      </c>
      <c r="H3" s="301"/>
      <c r="I3" s="73">
        <f>H3*$G3</f>
        <v>0</v>
      </c>
    </row>
    <row r="4" spans="1:9">
      <c r="A4" s="506"/>
      <c r="B4" s="506"/>
      <c r="C4" s="506"/>
      <c r="D4" s="507"/>
      <c r="E4" s="149" t="s">
        <v>563</v>
      </c>
      <c r="F4" s="507"/>
      <c r="G4" s="510"/>
      <c r="H4" s="301"/>
      <c r="I4" s="73"/>
    </row>
    <row r="5" spans="1:9">
      <c r="A5" s="506"/>
      <c r="B5" s="506"/>
      <c r="C5" s="506"/>
      <c r="D5" s="507"/>
      <c r="E5" s="149" t="s">
        <v>564</v>
      </c>
      <c r="F5" s="507"/>
      <c r="G5" s="510"/>
      <c r="H5" s="301"/>
      <c r="I5" s="73"/>
    </row>
    <row r="6" spans="1:9">
      <c r="A6" s="506"/>
      <c r="B6" s="506"/>
      <c r="C6" s="506"/>
      <c r="D6" s="507"/>
      <c r="E6" s="150" t="s">
        <v>565</v>
      </c>
      <c r="F6" s="507"/>
      <c r="G6" s="510"/>
      <c r="H6" s="301"/>
      <c r="I6" s="73"/>
    </row>
    <row r="7" spans="1:9">
      <c r="A7" s="506"/>
      <c r="B7" s="506"/>
      <c r="C7" s="506"/>
      <c r="D7" s="507"/>
      <c r="E7" s="149" t="s">
        <v>566</v>
      </c>
      <c r="F7" s="507"/>
      <c r="G7" s="510"/>
      <c r="H7" s="301"/>
      <c r="I7" s="73"/>
    </row>
    <row r="8" spans="1:9">
      <c r="A8" s="506"/>
      <c r="B8" s="506"/>
      <c r="C8" s="506"/>
      <c r="D8" s="507"/>
      <c r="E8" s="149" t="s">
        <v>567</v>
      </c>
      <c r="F8" s="507"/>
      <c r="G8" s="510"/>
      <c r="H8" s="301"/>
      <c r="I8" s="73"/>
    </row>
    <row r="9" spans="1:9">
      <c r="A9" s="506"/>
      <c r="B9" s="506"/>
      <c r="C9" s="506"/>
      <c r="D9" s="507"/>
      <c r="E9" s="149" t="s">
        <v>568</v>
      </c>
      <c r="F9" s="507"/>
      <c r="G9" s="510"/>
      <c r="H9" s="301"/>
      <c r="I9" s="73"/>
    </row>
    <row r="10" spans="1:9" ht="25.5">
      <c r="A10" s="506"/>
      <c r="B10" s="506"/>
      <c r="C10" s="506" t="s">
        <v>21</v>
      </c>
      <c r="D10" s="508" t="s">
        <v>307</v>
      </c>
      <c r="E10" s="149" t="s">
        <v>562</v>
      </c>
      <c r="F10" s="509" t="s">
        <v>268</v>
      </c>
      <c r="G10" s="510">
        <v>0</v>
      </c>
      <c r="H10" s="301"/>
      <c r="I10" s="73">
        <f>H10*$G10</f>
        <v>0</v>
      </c>
    </row>
    <row r="11" spans="1:9">
      <c r="A11" s="506"/>
      <c r="B11" s="506"/>
      <c r="C11" s="506"/>
      <c r="D11" s="508"/>
      <c r="E11" s="149" t="s">
        <v>563</v>
      </c>
      <c r="F11" s="509"/>
      <c r="G11" s="510"/>
      <c r="H11" s="301"/>
      <c r="I11" s="73"/>
    </row>
    <row r="12" spans="1:9">
      <c r="A12" s="506"/>
      <c r="B12" s="506"/>
      <c r="C12" s="506"/>
      <c r="D12" s="508"/>
      <c r="E12" s="149" t="s">
        <v>569</v>
      </c>
      <c r="F12" s="509"/>
      <c r="G12" s="510"/>
      <c r="H12" s="301"/>
      <c r="I12" s="73"/>
    </row>
    <row r="13" spans="1:9">
      <c r="A13" s="506"/>
      <c r="B13" s="506"/>
      <c r="C13" s="506"/>
      <c r="D13" s="508"/>
      <c r="E13" s="150" t="s">
        <v>565</v>
      </c>
      <c r="F13" s="509"/>
      <c r="G13" s="510"/>
      <c r="H13" s="301"/>
      <c r="I13" s="73"/>
    </row>
    <row r="14" spans="1:9">
      <c r="A14" s="506"/>
      <c r="B14" s="506"/>
      <c r="C14" s="506"/>
      <c r="D14" s="508"/>
      <c r="E14" s="149" t="s">
        <v>570</v>
      </c>
      <c r="F14" s="509"/>
      <c r="G14" s="510"/>
      <c r="H14" s="301"/>
      <c r="I14" s="73"/>
    </row>
    <row r="15" spans="1:9">
      <c r="A15" s="506"/>
      <c r="B15" s="506"/>
      <c r="C15" s="506"/>
      <c r="D15" s="508"/>
      <c r="E15" s="149" t="s">
        <v>571</v>
      </c>
      <c r="F15" s="509"/>
      <c r="G15" s="510"/>
      <c r="H15" s="301"/>
      <c r="I15" s="73"/>
    </row>
    <row r="16" spans="1:9">
      <c r="A16" s="506"/>
      <c r="B16" s="506"/>
      <c r="C16" s="506"/>
      <c r="D16" s="508"/>
      <c r="E16" s="149" t="s">
        <v>568</v>
      </c>
      <c r="F16" s="509"/>
      <c r="G16" s="510"/>
      <c r="H16" s="301"/>
      <c r="I16" s="73"/>
    </row>
    <row r="17" spans="1:9" ht="25.5">
      <c r="A17" s="506"/>
      <c r="B17" s="506"/>
      <c r="C17" s="506" t="s">
        <v>23</v>
      </c>
      <c r="D17" s="507" t="s">
        <v>308</v>
      </c>
      <c r="E17" s="149" t="s">
        <v>562</v>
      </c>
      <c r="F17" s="507" t="s">
        <v>268</v>
      </c>
      <c r="G17" s="510">
        <v>0</v>
      </c>
      <c r="H17" s="301"/>
      <c r="I17" s="73">
        <f>H17*$G17</f>
        <v>0</v>
      </c>
    </row>
    <row r="18" spans="1:9">
      <c r="A18" s="506"/>
      <c r="B18" s="506"/>
      <c r="C18" s="506"/>
      <c r="D18" s="507"/>
      <c r="E18" s="149" t="s">
        <v>563</v>
      </c>
      <c r="F18" s="507"/>
      <c r="G18" s="510"/>
      <c r="H18" s="301"/>
      <c r="I18" s="73"/>
    </row>
    <row r="19" spans="1:9">
      <c r="A19" s="506"/>
      <c r="B19" s="506"/>
      <c r="C19" s="506"/>
      <c r="D19" s="507"/>
      <c r="E19" s="149" t="s">
        <v>569</v>
      </c>
      <c r="F19" s="507"/>
      <c r="G19" s="510"/>
      <c r="H19" s="301"/>
      <c r="I19" s="73"/>
    </row>
    <row r="20" spans="1:9">
      <c r="A20" s="506"/>
      <c r="B20" s="506"/>
      <c r="C20" s="506"/>
      <c r="D20" s="507"/>
      <c r="E20" s="150" t="s">
        <v>565</v>
      </c>
      <c r="F20" s="507"/>
      <c r="G20" s="510"/>
      <c r="H20" s="301"/>
      <c r="I20" s="73"/>
    </row>
    <row r="21" spans="1:9">
      <c r="A21" s="506"/>
      <c r="B21" s="506"/>
      <c r="C21" s="506"/>
      <c r="D21" s="507"/>
      <c r="E21" s="149" t="s">
        <v>572</v>
      </c>
      <c r="F21" s="507"/>
      <c r="G21" s="510"/>
      <c r="H21" s="301"/>
      <c r="I21" s="73"/>
    </row>
    <row r="22" spans="1:9">
      <c r="A22" s="506"/>
      <c r="B22" s="506"/>
      <c r="C22" s="506"/>
      <c r="D22" s="507"/>
      <c r="E22" s="149" t="s">
        <v>573</v>
      </c>
      <c r="F22" s="507"/>
      <c r="G22" s="510"/>
      <c r="H22" s="301"/>
      <c r="I22" s="73"/>
    </row>
    <row r="23" spans="1:9">
      <c r="A23" s="506"/>
      <c r="B23" s="506"/>
      <c r="C23" s="506"/>
      <c r="D23" s="507"/>
      <c r="E23" s="149" t="s">
        <v>568</v>
      </c>
      <c r="F23" s="507"/>
      <c r="G23" s="510"/>
      <c r="H23" s="301"/>
      <c r="I23" s="73"/>
    </row>
    <row r="24" spans="1:9" ht="47.25">
      <c r="A24" s="80" t="s">
        <v>586</v>
      </c>
      <c r="B24" s="80"/>
      <c r="C24" s="82"/>
      <c r="D24" s="82"/>
      <c r="E24" s="105"/>
      <c r="F24" s="80"/>
      <c r="G24" s="107"/>
      <c r="H24" s="308"/>
      <c r="I24" s="108">
        <f>SUM(I3:I23)</f>
        <v>0</v>
      </c>
    </row>
    <row r="25" spans="1:9" ht="15.75">
      <c r="A25" s="63"/>
      <c r="B25" s="63" t="s">
        <v>315</v>
      </c>
      <c r="C25" s="63"/>
      <c r="D25" s="63"/>
      <c r="E25" s="121" t="s">
        <v>1074</v>
      </c>
      <c r="F25" s="63"/>
      <c r="G25" s="123"/>
      <c r="H25" s="312"/>
      <c r="I25" s="124"/>
    </row>
    <row r="26" spans="1:9" ht="38.25">
      <c r="A26" s="506"/>
      <c r="B26" s="506"/>
      <c r="C26" s="506" t="s">
        <v>36</v>
      </c>
      <c r="D26" s="507" t="s">
        <v>309</v>
      </c>
      <c r="E26" s="151" t="s">
        <v>574</v>
      </c>
      <c r="F26" s="509" t="s">
        <v>268</v>
      </c>
      <c r="G26" s="510">
        <v>0</v>
      </c>
      <c r="H26" s="301"/>
      <c r="I26" s="73">
        <f>H26*$G26</f>
        <v>0</v>
      </c>
    </row>
    <row r="27" spans="1:9">
      <c r="A27" s="506"/>
      <c r="B27" s="506"/>
      <c r="C27" s="506"/>
      <c r="D27" s="507"/>
      <c r="E27" s="150" t="s">
        <v>563</v>
      </c>
      <c r="F27" s="509"/>
      <c r="G27" s="510"/>
      <c r="H27" s="301"/>
      <c r="I27" s="73"/>
    </row>
    <row r="28" spans="1:9">
      <c r="A28" s="506"/>
      <c r="B28" s="506"/>
      <c r="C28" s="506"/>
      <c r="D28" s="507"/>
      <c r="E28" s="149" t="s">
        <v>575</v>
      </c>
      <c r="F28" s="509"/>
      <c r="G28" s="510"/>
      <c r="H28" s="301"/>
      <c r="I28" s="73"/>
    </row>
    <row r="29" spans="1:9">
      <c r="A29" s="506"/>
      <c r="B29" s="506"/>
      <c r="C29" s="506"/>
      <c r="D29" s="507"/>
      <c r="E29" s="150" t="s">
        <v>576</v>
      </c>
      <c r="F29" s="509"/>
      <c r="G29" s="510"/>
      <c r="H29" s="301"/>
      <c r="I29" s="73"/>
    </row>
    <row r="30" spans="1:9">
      <c r="A30" s="506"/>
      <c r="B30" s="506"/>
      <c r="C30" s="506"/>
      <c r="D30" s="507"/>
      <c r="E30" s="149" t="s">
        <v>577</v>
      </c>
      <c r="F30" s="509"/>
      <c r="G30" s="510"/>
      <c r="H30" s="301"/>
      <c r="I30" s="73"/>
    </row>
    <row r="31" spans="1:9">
      <c r="A31" s="506"/>
      <c r="B31" s="506"/>
      <c r="C31" s="506"/>
      <c r="D31" s="507"/>
      <c r="E31" s="150" t="s">
        <v>565</v>
      </c>
      <c r="F31" s="509"/>
      <c r="G31" s="510"/>
      <c r="H31" s="301"/>
      <c r="I31" s="73"/>
    </row>
    <row r="32" spans="1:9">
      <c r="A32" s="506"/>
      <c r="B32" s="506"/>
      <c r="C32" s="506"/>
      <c r="D32" s="507"/>
      <c r="E32" s="149" t="s">
        <v>578</v>
      </c>
      <c r="F32" s="509"/>
      <c r="G32" s="510"/>
      <c r="H32" s="301"/>
      <c r="I32" s="73"/>
    </row>
    <row r="33" spans="1:9">
      <c r="A33" s="506"/>
      <c r="B33" s="506"/>
      <c r="C33" s="506"/>
      <c r="D33" s="507"/>
      <c r="E33" s="152" t="s">
        <v>568</v>
      </c>
      <c r="F33" s="509"/>
      <c r="G33" s="510"/>
      <c r="H33" s="301"/>
      <c r="I33" s="73"/>
    </row>
    <row r="34" spans="1:9" ht="38.25">
      <c r="A34" s="506"/>
      <c r="B34" s="506"/>
      <c r="C34" s="506" t="s">
        <v>40</v>
      </c>
      <c r="D34" s="508" t="s">
        <v>310</v>
      </c>
      <c r="E34" s="149" t="s">
        <v>579</v>
      </c>
      <c r="F34" s="507" t="s">
        <v>268</v>
      </c>
      <c r="G34" s="510">
        <v>0</v>
      </c>
      <c r="H34" s="301"/>
      <c r="I34" s="73">
        <f>H34*$G34</f>
        <v>0</v>
      </c>
    </row>
    <row r="35" spans="1:9" ht="38.25">
      <c r="A35" s="506"/>
      <c r="B35" s="506"/>
      <c r="C35" s="506"/>
      <c r="D35" s="508"/>
      <c r="E35" s="149" t="s">
        <v>574</v>
      </c>
      <c r="F35" s="507"/>
      <c r="G35" s="510"/>
      <c r="H35" s="301"/>
      <c r="I35" s="73"/>
    </row>
    <row r="36" spans="1:9">
      <c r="A36" s="506"/>
      <c r="B36" s="506"/>
      <c r="C36" s="506"/>
      <c r="D36" s="508"/>
      <c r="E36" s="152" t="s">
        <v>580</v>
      </c>
      <c r="F36" s="507"/>
      <c r="G36" s="510"/>
      <c r="H36" s="301"/>
      <c r="I36" s="73"/>
    </row>
    <row r="37" spans="1:9">
      <c r="A37" s="506"/>
      <c r="B37" s="506"/>
      <c r="C37" s="506"/>
      <c r="D37" s="508"/>
      <c r="E37" s="150" t="s">
        <v>563</v>
      </c>
      <c r="F37" s="507"/>
      <c r="G37" s="510"/>
      <c r="H37" s="301"/>
      <c r="I37" s="73"/>
    </row>
    <row r="38" spans="1:9">
      <c r="A38" s="506"/>
      <c r="B38" s="506"/>
      <c r="C38" s="506"/>
      <c r="D38" s="508"/>
      <c r="E38" s="149" t="s">
        <v>581</v>
      </c>
      <c r="F38" s="507"/>
      <c r="G38" s="510"/>
      <c r="H38" s="301"/>
      <c r="I38" s="73"/>
    </row>
    <row r="39" spans="1:9">
      <c r="A39" s="506"/>
      <c r="B39" s="506"/>
      <c r="C39" s="506"/>
      <c r="D39" s="508"/>
      <c r="E39" s="150" t="s">
        <v>576</v>
      </c>
      <c r="F39" s="507"/>
      <c r="G39" s="510"/>
      <c r="H39" s="301"/>
      <c r="I39" s="73"/>
    </row>
    <row r="40" spans="1:9">
      <c r="A40" s="506"/>
      <c r="B40" s="506"/>
      <c r="C40" s="506"/>
      <c r="D40" s="508"/>
      <c r="E40" s="149" t="s">
        <v>582</v>
      </c>
      <c r="F40" s="507"/>
      <c r="G40" s="510"/>
      <c r="H40" s="301"/>
      <c r="I40" s="73"/>
    </row>
    <row r="41" spans="1:9">
      <c r="A41" s="506"/>
      <c r="B41" s="506"/>
      <c r="C41" s="506"/>
      <c r="D41" s="508"/>
      <c r="E41" s="150" t="s">
        <v>565</v>
      </c>
      <c r="F41" s="507"/>
      <c r="G41" s="510"/>
      <c r="H41" s="301"/>
      <c r="I41" s="73"/>
    </row>
    <row r="42" spans="1:9">
      <c r="A42" s="506"/>
      <c r="B42" s="506"/>
      <c r="C42" s="506"/>
      <c r="D42" s="508"/>
      <c r="E42" s="149" t="s">
        <v>583</v>
      </c>
      <c r="F42" s="507"/>
      <c r="G42" s="510"/>
      <c r="H42" s="301"/>
      <c r="I42" s="73"/>
    </row>
    <row r="43" spans="1:9">
      <c r="A43" s="506"/>
      <c r="B43" s="506"/>
      <c r="C43" s="506"/>
      <c r="D43" s="508"/>
      <c r="E43" s="152" t="s">
        <v>568</v>
      </c>
      <c r="F43" s="507"/>
      <c r="G43" s="510"/>
      <c r="H43" s="301"/>
      <c r="I43" s="73"/>
    </row>
    <row r="44" spans="1:9" ht="38.25">
      <c r="A44" s="506"/>
      <c r="B44" s="506"/>
      <c r="C44" s="506" t="s">
        <v>43</v>
      </c>
      <c r="D44" s="508" t="s">
        <v>311</v>
      </c>
      <c r="E44" s="149" t="s">
        <v>584</v>
      </c>
      <c r="F44" s="507" t="s">
        <v>268</v>
      </c>
      <c r="G44" s="510">
        <v>0</v>
      </c>
      <c r="H44" s="301"/>
      <c r="I44" s="73">
        <f>H44*$G44</f>
        <v>0</v>
      </c>
    </row>
    <row r="45" spans="1:9" ht="38.25">
      <c r="A45" s="506"/>
      <c r="B45" s="506"/>
      <c r="C45" s="506"/>
      <c r="D45" s="508"/>
      <c r="E45" s="149" t="s">
        <v>574</v>
      </c>
      <c r="F45" s="507"/>
      <c r="G45" s="510"/>
      <c r="H45" s="301"/>
      <c r="I45" s="73"/>
    </row>
    <row r="46" spans="1:9">
      <c r="A46" s="506"/>
      <c r="B46" s="506"/>
      <c r="C46" s="506"/>
      <c r="D46" s="508"/>
      <c r="E46" s="152" t="s">
        <v>580</v>
      </c>
      <c r="F46" s="507"/>
      <c r="G46" s="510"/>
      <c r="H46" s="301"/>
      <c r="I46" s="73"/>
    </row>
    <row r="47" spans="1:9">
      <c r="A47" s="506"/>
      <c r="B47" s="506"/>
      <c r="C47" s="506"/>
      <c r="D47" s="508"/>
      <c r="E47" s="150" t="s">
        <v>563</v>
      </c>
      <c r="F47" s="507"/>
      <c r="G47" s="510"/>
      <c r="H47" s="301"/>
      <c r="I47" s="73"/>
    </row>
    <row r="48" spans="1:9">
      <c r="A48" s="506"/>
      <c r="B48" s="506"/>
      <c r="C48" s="506"/>
      <c r="D48" s="508"/>
      <c r="E48" s="149" t="s">
        <v>581</v>
      </c>
      <c r="F48" s="507"/>
      <c r="G48" s="510"/>
      <c r="H48" s="301"/>
      <c r="I48" s="73"/>
    </row>
    <row r="49" spans="1:9">
      <c r="A49" s="506"/>
      <c r="B49" s="506"/>
      <c r="C49" s="506"/>
      <c r="D49" s="508"/>
      <c r="E49" s="150" t="s">
        <v>576</v>
      </c>
      <c r="F49" s="507"/>
      <c r="G49" s="510"/>
      <c r="H49" s="301"/>
      <c r="I49" s="73"/>
    </row>
    <row r="50" spans="1:9">
      <c r="A50" s="506"/>
      <c r="B50" s="506"/>
      <c r="C50" s="506"/>
      <c r="D50" s="508"/>
      <c r="E50" s="149" t="s">
        <v>582</v>
      </c>
      <c r="F50" s="507"/>
      <c r="G50" s="510"/>
      <c r="H50" s="301"/>
      <c r="I50" s="73"/>
    </row>
    <row r="51" spans="1:9">
      <c r="A51" s="506"/>
      <c r="B51" s="506"/>
      <c r="C51" s="506"/>
      <c r="D51" s="508"/>
      <c r="E51" s="150" t="s">
        <v>565</v>
      </c>
      <c r="F51" s="507"/>
      <c r="G51" s="510"/>
      <c r="H51" s="301"/>
      <c r="I51" s="73"/>
    </row>
    <row r="52" spans="1:9">
      <c r="A52" s="506"/>
      <c r="B52" s="506"/>
      <c r="C52" s="506"/>
      <c r="D52" s="508"/>
      <c r="E52" s="149" t="s">
        <v>585</v>
      </c>
      <c r="F52" s="507"/>
      <c r="G52" s="510"/>
      <c r="H52" s="301"/>
      <c r="I52" s="73"/>
    </row>
    <row r="53" spans="1:9">
      <c r="A53" s="506"/>
      <c r="B53" s="506"/>
      <c r="C53" s="506"/>
      <c r="D53" s="508"/>
      <c r="E53" s="152" t="s">
        <v>568</v>
      </c>
      <c r="F53" s="507"/>
      <c r="G53" s="510"/>
      <c r="H53" s="301"/>
      <c r="I53" s="73"/>
    </row>
    <row r="54" spans="1:9" ht="47.25">
      <c r="A54" s="80" t="s">
        <v>587</v>
      </c>
      <c r="B54" s="80"/>
      <c r="C54" s="82"/>
      <c r="D54" s="82"/>
      <c r="E54" s="105"/>
      <c r="F54" s="80"/>
      <c r="G54" s="105"/>
      <c r="H54" s="309"/>
      <c r="I54" s="229">
        <f>SUM(I26:I53)</f>
        <v>0</v>
      </c>
    </row>
    <row r="55" spans="1:9" ht="15.75">
      <c r="A55" s="63"/>
      <c r="B55" s="63" t="s">
        <v>356</v>
      </c>
      <c r="C55" s="63"/>
      <c r="D55" s="63"/>
      <c r="E55" s="153" t="s">
        <v>588</v>
      </c>
      <c r="F55" s="63"/>
      <c r="G55" s="154"/>
      <c r="H55" s="314"/>
      <c r="I55" s="155"/>
    </row>
    <row r="56" spans="1:9">
      <c r="A56" s="506"/>
      <c r="B56" s="506"/>
      <c r="C56" s="506" t="s">
        <v>75</v>
      </c>
      <c r="D56" s="507" t="s">
        <v>312</v>
      </c>
      <c r="E56" s="149" t="s">
        <v>589</v>
      </c>
      <c r="F56" s="507" t="s">
        <v>268</v>
      </c>
      <c r="G56" s="510">
        <v>0</v>
      </c>
      <c r="H56" s="305"/>
      <c r="I56" s="73">
        <f>H56*$G56</f>
        <v>0</v>
      </c>
    </row>
    <row r="57" spans="1:9">
      <c r="A57" s="506"/>
      <c r="B57" s="506"/>
      <c r="C57" s="506"/>
      <c r="D57" s="507"/>
      <c r="E57" s="149" t="s">
        <v>563</v>
      </c>
      <c r="F57" s="507"/>
      <c r="G57" s="510"/>
      <c r="H57" s="301"/>
      <c r="I57" s="73"/>
    </row>
    <row r="58" spans="1:9">
      <c r="A58" s="506"/>
      <c r="B58" s="506"/>
      <c r="C58" s="506"/>
      <c r="D58" s="507"/>
      <c r="E58" s="149" t="s">
        <v>590</v>
      </c>
      <c r="F58" s="507"/>
      <c r="G58" s="510"/>
      <c r="H58" s="301"/>
      <c r="I58" s="73"/>
    </row>
    <row r="59" spans="1:9">
      <c r="A59" s="506"/>
      <c r="B59" s="506"/>
      <c r="C59" s="506"/>
      <c r="D59" s="507"/>
      <c r="E59" s="149" t="s">
        <v>565</v>
      </c>
      <c r="F59" s="507"/>
      <c r="G59" s="510"/>
      <c r="H59" s="301"/>
      <c r="I59" s="73"/>
    </row>
    <row r="60" spans="1:9">
      <c r="A60" s="506"/>
      <c r="B60" s="506"/>
      <c r="C60" s="506"/>
      <c r="D60" s="507"/>
      <c r="E60" s="149" t="s">
        <v>585</v>
      </c>
      <c r="F60" s="507"/>
      <c r="G60" s="510"/>
      <c r="H60" s="301"/>
      <c r="I60" s="73"/>
    </row>
    <row r="61" spans="1:9">
      <c r="A61" s="506"/>
      <c r="B61" s="506"/>
      <c r="C61" s="506"/>
      <c r="D61" s="507"/>
      <c r="E61" s="149" t="s">
        <v>591</v>
      </c>
      <c r="F61" s="507"/>
      <c r="G61" s="510"/>
      <c r="H61" s="301"/>
      <c r="I61" s="73"/>
    </row>
    <row r="62" spans="1:9">
      <c r="A62" s="506"/>
      <c r="B62" s="506"/>
      <c r="C62" s="506"/>
      <c r="D62" s="507"/>
      <c r="E62" s="149" t="s">
        <v>568</v>
      </c>
      <c r="F62" s="507"/>
      <c r="G62" s="510"/>
      <c r="H62" s="301"/>
      <c r="I62" s="73"/>
    </row>
    <row r="63" spans="1:9">
      <c r="A63" s="506"/>
      <c r="B63" s="506"/>
      <c r="C63" s="506" t="s">
        <v>79</v>
      </c>
      <c r="D63" s="507" t="s">
        <v>313</v>
      </c>
      <c r="E63" s="149" t="s">
        <v>592</v>
      </c>
      <c r="F63" s="507" t="s">
        <v>268</v>
      </c>
      <c r="G63" s="510">
        <v>2</v>
      </c>
      <c r="H63" s="305"/>
      <c r="I63" s="73">
        <f>H63*$G63</f>
        <v>0</v>
      </c>
    </row>
    <row r="64" spans="1:9">
      <c r="A64" s="506"/>
      <c r="B64" s="506"/>
      <c r="C64" s="506"/>
      <c r="D64" s="507"/>
      <c r="E64" s="214" t="s">
        <v>563</v>
      </c>
      <c r="F64" s="507"/>
      <c r="G64" s="510"/>
      <c r="H64" s="301"/>
      <c r="I64" s="73"/>
    </row>
    <row r="65" spans="1:9">
      <c r="A65" s="506"/>
      <c r="B65" s="506"/>
      <c r="C65" s="506"/>
      <c r="D65" s="507"/>
      <c r="E65" s="149" t="s">
        <v>593</v>
      </c>
      <c r="F65" s="507"/>
      <c r="G65" s="510"/>
      <c r="H65" s="301"/>
      <c r="I65" s="73"/>
    </row>
    <row r="66" spans="1:9">
      <c r="A66" s="506"/>
      <c r="B66" s="506"/>
      <c r="C66" s="506"/>
      <c r="D66" s="507"/>
      <c r="E66" s="214" t="s">
        <v>565</v>
      </c>
      <c r="F66" s="507"/>
      <c r="G66" s="510"/>
      <c r="H66" s="301"/>
      <c r="I66" s="73"/>
    </row>
    <row r="67" spans="1:9">
      <c r="A67" s="506"/>
      <c r="B67" s="506"/>
      <c r="C67" s="506"/>
      <c r="D67" s="507"/>
      <c r="E67" s="149" t="s">
        <v>594</v>
      </c>
      <c r="F67" s="507"/>
      <c r="G67" s="510"/>
      <c r="H67" s="301"/>
      <c r="I67" s="73"/>
    </row>
    <row r="68" spans="1:9">
      <c r="A68" s="506"/>
      <c r="B68" s="506"/>
      <c r="C68" s="506"/>
      <c r="D68" s="507"/>
      <c r="E68" s="149" t="s">
        <v>595</v>
      </c>
      <c r="F68" s="507"/>
      <c r="G68" s="510"/>
      <c r="H68" s="301"/>
      <c r="I68" s="73"/>
    </row>
    <row r="69" spans="1:9">
      <c r="A69" s="506"/>
      <c r="B69" s="506"/>
      <c r="C69" s="506"/>
      <c r="D69" s="507"/>
      <c r="E69" s="149" t="s">
        <v>568</v>
      </c>
      <c r="F69" s="507"/>
      <c r="G69" s="510"/>
      <c r="H69" s="301"/>
      <c r="I69" s="73"/>
    </row>
    <row r="70" spans="1:9">
      <c r="A70" s="506"/>
      <c r="B70" s="506"/>
      <c r="C70" s="506" t="s">
        <v>81</v>
      </c>
      <c r="D70" s="507" t="s">
        <v>314</v>
      </c>
      <c r="E70" s="149" t="s">
        <v>596</v>
      </c>
      <c r="F70" s="507" t="s">
        <v>268</v>
      </c>
      <c r="G70" s="510">
        <v>0</v>
      </c>
      <c r="H70" s="305"/>
      <c r="I70" s="73">
        <f>H70*$G70</f>
        <v>0</v>
      </c>
    </row>
    <row r="71" spans="1:9">
      <c r="A71" s="506"/>
      <c r="B71" s="506"/>
      <c r="C71" s="506"/>
      <c r="D71" s="507"/>
      <c r="E71" s="149" t="s">
        <v>563</v>
      </c>
      <c r="F71" s="507"/>
      <c r="G71" s="510"/>
      <c r="H71" s="301"/>
      <c r="I71" s="73"/>
    </row>
    <row r="72" spans="1:9">
      <c r="A72" s="506"/>
      <c r="B72" s="506"/>
      <c r="C72" s="506"/>
      <c r="D72" s="507"/>
      <c r="E72" s="149" t="s">
        <v>597</v>
      </c>
      <c r="F72" s="507"/>
      <c r="G72" s="510"/>
      <c r="H72" s="301"/>
      <c r="I72" s="73"/>
    </row>
    <row r="73" spans="1:9">
      <c r="A73" s="506"/>
      <c r="B73" s="506"/>
      <c r="C73" s="506"/>
      <c r="D73" s="507"/>
      <c r="E73" s="149" t="s">
        <v>565</v>
      </c>
      <c r="F73" s="507"/>
      <c r="G73" s="510"/>
      <c r="H73" s="301"/>
      <c r="I73" s="73"/>
    </row>
    <row r="74" spans="1:9">
      <c r="A74" s="506"/>
      <c r="B74" s="506"/>
      <c r="C74" s="506"/>
      <c r="D74" s="507"/>
      <c r="E74" s="149" t="s">
        <v>598</v>
      </c>
      <c r="F74" s="507"/>
      <c r="G74" s="510"/>
      <c r="H74" s="301"/>
      <c r="I74" s="73"/>
    </row>
    <row r="75" spans="1:9">
      <c r="A75" s="506"/>
      <c r="B75" s="506"/>
      <c r="C75" s="506"/>
      <c r="D75" s="507"/>
      <c r="E75" s="149" t="s">
        <v>599</v>
      </c>
      <c r="F75" s="507"/>
      <c r="G75" s="510"/>
      <c r="H75" s="301"/>
      <c r="I75" s="73"/>
    </row>
    <row r="76" spans="1:9">
      <c r="A76" s="506"/>
      <c r="B76" s="506"/>
      <c r="C76" s="506"/>
      <c r="D76" s="507"/>
      <c r="E76" s="149" t="s">
        <v>568</v>
      </c>
      <c r="F76" s="507"/>
      <c r="G76" s="510"/>
      <c r="H76" s="301"/>
      <c r="I76" s="73"/>
    </row>
    <row r="77" spans="1:9" ht="47.25">
      <c r="A77" s="80" t="s">
        <v>600</v>
      </c>
      <c r="B77" s="80"/>
      <c r="C77" s="82"/>
      <c r="D77" s="82"/>
      <c r="E77" s="105"/>
      <c r="F77" s="80"/>
      <c r="G77" s="105"/>
      <c r="H77" s="309"/>
      <c r="I77" s="115">
        <f>SUM(I56:I76)</f>
        <v>0</v>
      </c>
    </row>
    <row r="78" spans="1:9" ht="15.75">
      <c r="A78" s="63"/>
      <c r="B78" s="63" t="s">
        <v>359</v>
      </c>
      <c r="C78" s="63"/>
      <c r="D78" s="63"/>
      <c r="E78" s="121" t="s">
        <v>316</v>
      </c>
      <c r="F78" s="63"/>
      <c r="G78" s="154"/>
      <c r="H78" s="314"/>
      <c r="I78" s="155"/>
    </row>
    <row r="79" spans="1:9">
      <c r="A79" s="156"/>
      <c r="B79" s="156"/>
      <c r="C79" s="156" t="s">
        <v>18</v>
      </c>
      <c r="D79" s="156"/>
      <c r="E79" s="86" t="s">
        <v>317</v>
      </c>
      <c r="F79" s="157" t="s">
        <v>268</v>
      </c>
      <c r="G79" s="279">
        <v>0</v>
      </c>
      <c r="H79" s="301"/>
      <c r="I79" s="73">
        <f t="shared" ref="I79:I99" si="0">H79*$G79</f>
        <v>0</v>
      </c>
    </row>
    <row r="80" spans="1:9">
      <c r="A80" s="156"/>
      <c r="B80" s="156"/>
      <c r="C80" s="156" t="s">
        <v>21</v>
      </c>
      <c r="D80" s="156"/>
      <c r="E80" s="86" t="s">
        <v>318</v>
      </c>
      <c r="F80" s="157" t="s">
        <v>268</v>
      </c>
      <c r="G80" s="279">
        <f>0.48/100*'Civil &amp; Interior'!G11</f>
        <v>3.0287999999999999</v>
      </c>
      <c r="H80" s="301"/>
      <c r="I80" s="73">
        <f t="shared" si="0"/>
        <v>0</v>
      </c>
    </row>
    <row r="81" spans="1:9">
      <c r="A81" s="156"/>
      <c r="B81" s="156"/>
      <c r="C81" s="156" t="s">
        <v>23</v>
      </c>
      <c r="D81" s="156"/>
      <c r="E81" s="86" t="s">
        <v>319</v>
      </c>
      <c r="F81" s="157" t="s">
        <v>268</v>
      </c>
      <c r="G81" s="279">
        <v>0</v>
      </c>
      <c r="H81" s="301"/>
      <c r="I81" s="73">
        <f t="shared" si="0"/>
        <v>0</v>
      </c>
    </row>
    <row r="82" spans="1:9">
      <c r="A82" s="156"/>
      <c r="B82" s="156"/>
      <c r="C82" s="156" t="s">
        <v>25</v>
      </c>
      <c r="D82" s="156"/>
      <c r="E82" s="86" t="s">
        <v>320</v>
      </c>
      <c r="F82" s="157" t="s">
        <v>268</v>
      </c>
      <c r="G82" s="279">
        <v>0</v>
      </c>
      <c r="H82" s="301"/>
      <c r="I82" s="73">
        <f t="shared" si="0"/>
        <v>0</v>
      </c>
    </row>
    <row r="83" spans="1:9">
      <c r="A83" s="156"/>
      <c r="B83" s="156"/>
      <c r="C83" s="156" t="s">
        <v>27</v>
      </c>
      <c r="D83" s="156"/>
      <c r="E83" s="86" t="s">
        <v>321</v>
      </c>
      <c r="F83" s="157" t="s">
        <v>268</v>
      </c>
      <c r="G83" s="296">
        <f>0.48/100*'Civil &amp; Interior'!G11</f>
        <v>3.0287999999999999</v>
      </c>
      <c r="H83" s="301"/>
      <c r="I83" s="73">
        <f t="shared" si="0"/>
        <v>0</v>
      </c>
    </row>
    <row r="84" spans="1:9">
      <c r="A84" s="156"/>
      <c r="B84" s="156"/>
      <c r="C84" s="156" t="s">
        <v>29</v>
      </c>
      <c r="D84" s="156"/>
      <c r="E84" s="86" t="s">
        <v>322</v>
      </c>
      <c r="F84" s="157" t="s">
        <v>268</v>
      </c>
      <c r="G84" s="279">
        <f>0.24/100*'Civil &amp; Interior'!G11</f>
        <v>1.5144</v>
      </c>
      <c r="H84" s="301"/>
      <c r="I84" s="73">
        <f t="shared" si="0"/>
        <v>0</v>
      </c>
    </row>
    <row r="85" spans="1:9">
      <c r="A85" s="156"/>
      <c r="B85" s="156"/>
      <c r="C85" s="156" t="s">
        <v>31</v>
      </c>
      <c r="D85" s="156"/>
      <c r="E85" s="86" t="s">
        <v>323</v>
      </c>
      <c r="F85" s="157" t="s">
        <v>268</v>
      </c>
      <c r="G85" s="279">
        <v>0</v>
      </c>
      <c r="H85" s="301"/>
      <c r="I85" s="73">
        <f t="shared" si="0"/>
        <v>0</v>
      </c>
    </row>
    <row r="86" spans="1:9">
      <c r="A86" s="156"/>
      <c r="B86" s="156"/>
      <c r="C86" s="156" t="s">
        <v>280</v>
      </c>
      <c r="D86" s="156"/>
      <c r="E86" s="86" t="s">
        <v>324</v>
      </c>
      <c r="F86" s="157" t="s">
        <v>268</v>
      </c>
      <c r="G86" s="279">
        <v>0</v>
      </c>
      <c r="H86" s="301"/>
      <c r="I86" s="73">
        <f t="shared" si="0"/>
        <v>0</v>
      </c>
    </row>
    <row r="87" spans="1:9">
      <c r="A87" s="156"/>
      <c r="B87" s="156"/>
      <c r="C87" s="156" t="s">
        <v>282</v>
      </c>
      <c r="D87" s="156"/>
      <c r="E87" s="86" t="s">
        <v>325</v>
      </c>
      <c r="F87" s="157" t="s">
        <v>268</v>
      </c>
      <c r="G87" s="279">
        <v>0</v>
      </c>
      <c r="H87" s="301"/>
      <c r="I87" s="73">
        <f t="shared" si="0"/>
        <v>0</v>
      </c>
    </row>
    <row r="88" spans="1:9">
      <c r="A88" s="156"/>
      <c r="B88" s="156"/>
      <c r="C88" s="156" t="s">
        <v>284</v>
      </c>
      <c r="D88" s="156"/>
      <c r="E88" s="86" t="s">
        <v>327</v>
      </c>
      <c r="F88" s="157" t="s">
        <v>268</v>
      </c>
      <c r="G88" s="279">
        <v>0</v>
      </c>
      <c r="H88" s="301"/>
      <c r="I88" s="73">
        <f t="shared" si="0"/>
        <v>0</v>
      </c>
    </row>
    <row r="89" spans="1:9">
      <c r="A89" s="156"/>
      <c r="B89" s="156"/>
      <c r="C89" s="156" t="s">
        <v>285</v>
      </c>
      <c r="D89" s="156"/>
      <c r="E89" s="86" t="s">
        <v>328</v>
      </c>
      <c r="F89" s="157" t="s">
        <v>268</v>
      </c>
      <c r="G89" s="279">
        <v>0</v>
      </c>
      <c r="H89" s="301"/>
      <c r="I89" s="73">
        <f t="shared" si="0"/>
        <v>0</v>
      </c>
    </row>
    <row r="90" spans="1:9">
      <c r="A90" s="156"/>
      <c r="B90" s="156"/>
      <c r="C90" s="156" t="s">
        <v>326</v>
      </c>
      <c r="D90" s="156"/>
      <c r="E90" s="86" t="s">
        <v>329</v>
      </c>
      <c r="F90" s="157" t="s">
        <v>268</v>
      </c>
      <c r="G90" s="279">
        <v>0</v>
      </c>
      <c r="H90" s="301"/>
      <c r="I90" s="73">
        <f t="shared" si="0"/>
        <v>0</v>
      </c>
    </row>
    <row r="91" spans="1:9">
      <c r="A91" s="156"/>
      <c r="B91" s="156"/>
      <c r="C91" s="156" t="s">
        <v>288</v>
      </c>
      <c r="D91" s="156"/>
      <c r="E91" s="86" t="s">
        <v>1195</v>
      </c>
      <c r="F91" s="157" t="s">
        <v>268</v>
      </c>
      <c r="G91" s="279">
        <v>0</v>
      </c>
      <c r="H91" s="301"/>
      <c r="I91" s="73">
        <f t="shared" si="0"/>
        <v>0</v>
      </c>
    </row>
    <row r="92" spans="1:9">
      <c r="A92" s="156"/>
      <c r="B92" s="156"/>
      <c r="C92" s="156" t="s">
        <v>291</v>
      </c>
      <c r="D92" s="156"/>
      <c r="E92" s="86" t="s">
        <v>1196</v>
      </c>
      <c r="F92" s="157" t="s">
        <v>268</v>
      </c>
      <c r="G92" s="279">
        <v>0</v>
      </c>
      <c r="H92" s="301"/>
      <c r="I92" s="73">
        <f t="shared" si="0"/>
        <v>0</v>
      </c>
    </row>
    <row r="93" spans="1:9">
      <c r="A93" s="156"/>
      <c r="B93" s="156"/>
      <c r="C93" s="156" t="s">
        <v>330</v>
      </c>
      <c r="D93" s="156"/>
      <c r="E93" s="86" t="s">
        <v>332</v>
      </c>
      <c r="F93" s="157" t="s">
        <v>268</v>
      </c>
      <c r="G93" s="279">
        <v>0</v>
      </c>
      <c r="H93" s="301"/>
      <c r="I93" s="73">
        <f t="shared" si="0"/>
        <v>0</v>
      </c>
    </row>
    <row r="94" spans="1:9">
      <c r="A94" s="156"/>
      <c r="B94" s="156"/>
      <c r="C94" s="156" t="s">
        <v>331</v>
      </c>
      <c r="D94" s="156"/>
      <c r="E94" s="86" t="s">
        <v>333</v>
      </c>
      <c r="F94" s="157" t="s">
        <v>268</v>
      </c>
      <c r="G94" s="279">
        <v>0</v>
      </c>
      <c r="H94" s="301"/>
      <c r="I94" s="73">
        <f t="shared" si="0"/>
        <v>0</v>
      </c>
    </row>
    <row r="95" spans="1:9">
      <c r="A95" s="156"/>
      <c r="B95" s="156"/>
      <c r="C95" s="156" t="s">
        <v>294</v>
      </c>
      <c r="D95" s="156"/>
      <c r="E95" s="86" t="s">
        <v>334</v>
      </c>
      <c r="F95" s="157" t="s">
        <v>268</v>
      </c>
      <c r="G95" s="279">
        <v>0</v>
      </c>
      <c r="H95" s="301"/>
      <c r="I95" s="73">
        <f t="shared" si="0"/>
        <v>0</v>
      </c>
    </row>
    <row r="96" spans="1:9">
      <c r="A96" s="156"/>
      <c r="B96" s="156"/>
      <c r="C96" s="156" t="s">
        <v>33</v>
      </c>
      <c r="D96" s="156"/>
      <c r="E96" s="143" t="s">
        <v>335</v>
      </c>
      <c r="F96" s="157"/>
      <c r="G96" s="279"/>
      <c r="H96" s="301"/>
      <c r="I96" s="73">
        <f t="shared" si="0"/>
        <v>0</v>
      </c>
    </row>
    <row r="97" spans="1:9" ht="25.5">
      <c r="A97" s="156"/>
      <c r="B97" s="156"/>
      <c r="C97" s="156" t="s">
        <v>36</v>
      </c>
      <c r="D97" s="156"/>
      <c r="E97" s="143" t="s">
        <v>336</v>
      </c>
      <c r="F97" s="157" t="s">
        <v>268</v>
      </c>
      <c r="G97" s="279">
        <v>0</v>
      </c>
      <c r="H97" s="301"/>
      <c r="I97" s="73">
        <f t="shared" si="0"/>
        <v>0</v>
      </c>
    </row>
    <row r="98" spans="1:9" ht="25.5">
      <c r="A98" s="156"/>
      <c r="B98" s="156"/>
      <c r="C98" s="156" t="s">
        <v>40</v>
      </c>
      <c r="D98" s="156"/>
      <c r="E98" s="143" t="s">
        <v>337</v>
      </c>
      <c r="F98" s="157" t="s">
        <v>268</v>
      </c>
      <c r="G98" s="279">
        <v>1</v>
      </c>
      <c r="H98" s="301"/>
      <c r="I98" s="73">
        <f t="shared" si="0"/>
        <v>0</v>
      </c>
    </row>
    <row r="99" spans="1:9">
      <c r="A99" s="156"/>
      <c r="B99" s="156"/>
      <c r="C99" s="156" t="s">
        <v>45</v>
      </c>
      <c r="D99" s="156"/>
      <c r="E99" s="143" t="s">
        <v>338</v>
      </c>
      <c r="F99" s="157" t="s">
        <v>268</v>
      </c>
      <c r="G99" s="279">
        <f>0.96/100*'Civil &amp; Interior'!G11</f>
        <v>6.0575999999999999</v>
      </c>
      <c r="H99" s="301"/>
      <c r="I99" s="73">
        <f t="shared" si="0"/>
        <v>0</v>
      </c>
    </row>
    <row r="100" spans="1:9" ht="204">
      <c r="A100" s="156"/>
      <c r="B100" s="156"/>
      <c r="C100" s="156"/>
      <c r="D100" s="110" t="s">
        <v>606</v>
      </c>
      <c r="E100" s="152" t="s">
        <v>1197</v>
      </c>
      <c r="F100" s="157"/>
      <c r="G100" s="279"/>
      <c r="H100" s="301"/>
      <c r="I100" s="73"/>
    </row>
    <row r="101" spans="1:9" ht="89.25">
      <c r="A101" s="156"/>
      <c r="B101" s="156"/>
      <c r="C101" s="156" t="s">
        <v>64</v>
      </c>
      <c r="D101" s="148" t="s">
        <v>636</v>
      </c>
      <c r="E101" s="149" t="s">
        <v>1198</v>
      </c>
      <c r="F101" s="146"/>
      <c r="G101" s="279"/>
      <c r="H101" s="301"/>
      <c r="I101" s="73"/>
    </row>
    <row r="102" spans="1:9">
      <c r="A102" s="156"/>
      <c r="B102" s="156"/>
      <c r="C102" s="156" t="s">
        <v>177</v>
      </c>
      <c r="D102" s="156"/>
      <c r="E102" s="215" t="s">
        <v>339</v>
      </c>
      <c r="F102" s="157" t="s">
        <v>340</v>
      </c>
      <c r="G102" s="279">
        <f>0.8/100*'Civil &amp; Interior'!G11</f>
        <v>5.048</v>
      </c>
      <c r="H102" s="301"/>
      <c r="I102" s="73">
        <f t="shared" ref="I102:I107" si="1">H102*$G102</f>
        <v>0</v>
      </c>
    </row>
    <row r="103" spans="1:9">
      <c r="A103" s="156"/>
      <c r="B103" s="156"/>
      <c r="C103" s="156" t="s">
        <v>341</v>
      </c>
      <c r="D103" s="156"/>
      <c r="E103" s="215" t="s">
        <v>601</v>
      </c>
      <c r="F103" s="157" t="s">
        <v>340</v>
      </c>
      <c r="G103" s="296">
        <f>0.8/100*'Civil &amp; Interior'!G11</f>
        <v>5.048</v>
      </c>
      <c r="H103" s="301"/>
      <c r="I103" s="73">
        <f t="shared" si="1"/>
        <v>0</v>
      </c>
    </row>
    <row r="104" spans="1:9">
      <c r="A104" s="156"/>
      <c r="B104" s="156"/>
      <c r="C104" s="156" t="s">
        <v>602</v>
      </c>
      <c r="D104" s="156"/>
      <c r="E104" s="215" t="s">
        <v>635</v>
      </c>
      <c r="F104" s="157" t="s">
        <v>340</v>
      </c>
      <c r="G104" s="279">
        <f>1.6/100*'Civil &amp; Interior'!G11</f>
        <v>10.096</v>
      </c>
      <c r="H104" s="301"/>
      <c r="I104" s="73">
        <f t="shared" si="1"/>
        <v>0</v>
      </c>
    </row>
    <row r="105" spans="1:9" ht="63.75">
      <c r="A105" s="156"/>
      <c r="B105" s="156"/>
      <c r="C105" s="156" t="s">
        <v>603</v>
      </c>
      <c r="D105" s="156"/>
      <c r="E105" s="158" t="s">
        <v>1199</v>
      </c>
      <c r="F105" s="157" t="s">
        <v>342</v>
      </c>
      <c r="G105" s="296">
        <f>1.6/100*'Civil &amp; Interior'!G11</f>
        <v>10.096</v>
      </c>
      <c r="H105" s="301"/>
      <c r="I105" s="73">
        <f t="shared" si="1"/>
        <v>0</v>
      </c>
    </row>
    <row r="106" spans="1:9" ht="38.25">
      <c r="A106" s="156"/>
      <c r="B106" s="156"/>
      <c r="C106" s="156" t="s">
        <v>604</v>
      </c>
      <c r="D106" s="156"/>
      <c r="E106" s="158" t="s">
        <v>634</v>
      </c>
      <c r="F106" s="157" t="s">
        <v>342</v>
      </c>
      <c r="G106" s="279">
        <v>0</v>
      </c>
      <c r="H106" s="301"/>
      <c r="I106" s="73">
        <f t="shared" si="1"/>
        <v>0</v>
      </c>
    </row>
    <row r="107" spans="1:9" ht="25.5">
      <c r="A107" s="156"/>
      <c r="B107" s="156"/>
      <c r="C107" s="156" t="s">
        <v>605</v>
      </c>
      <c r="D107" s="156"/>
      <c r="E107" s="158" t="s">
        <v>1148</v>
      </c>
      <c r="F107" s="157" t="s">
        <v>342</v>
      </c>
      <c r="G107" s="279">
        <f>0.8/100*'Civil &amp; Interior'!G11</f>
        <v>5.048</v>
      </c>
      <c r="H107" s="301"/>
      <c r="I107" s="73">
        <f t="shared" si="1"/>
        <v>0</v>
      </c>
    </row>
    <row r="108" spans="1:9" ht="89.25">
      <c r="A108" s="156"/>
      <c r="B108" s="156"/>
      <c r="C108" s="156" t="s">
        <v>66</v>
      </c>
      <c r="D108" s="110" t="s">
        <v>637</v>
      </c>
      <c r="E108" s="159" t="s">
        <v>1200</v>
      </c>
      <c r="F108" s="157"/>
      <c r="G108" s="279"/>
      <c r="H108" s="301"/>
      <c r="I108" s="73"/>
    </row>
    <row r="109" spans="1:9">
      <c r="A109" s="156"/>
      <c r="B109" s="156"/>
      <c r="C109" s="156" t="s">
        <v>142</v>
      </c>
      <c r="D109" s="160"/>
      <c r="E109" s="215" t="s">
        <v>339</v>
      </c>
      <c r="F109" s="278" t="s">
        <v>39</v>
      </c>
      <c r="G109" s="279">
        <v>0</v>
      </c>
      <c r="H109" s="301"/>
      <c r="I109" s="73">
        <f>H109*$G109</f>
        <v>0</v>
      </c>
    </row>
    <row r="110" spans="1:9">
      <c r="A110" s="156"/>
      <c r="B110" s="156"/>
      <c r="C110" s="156" t="s">
        <v>144</v>
      </c>
      <c r="D110" s="160"/>
      <c r="E110" s="215" t="s">
        <v>601</v>
      </c>
      <c r="F110" s="278" t="s">
        <v>39</v>
      </c>
      <c r="G110" s="279">
        <v>0</v>
      </c>
      <c r="H110" s="301"/>
      <c r="I110" s="73">
        <f>H110*$G110</f>
        <v>0</v>
      </c>
    </row>
    <row r="111" spans="1:9">
      <c r="A111" s="156"/>
      <c r="B111" s="156"/>
      <c r="C111" s="156" t="s">
        <v>251</v>
      </c>
      <c r="D111" s="160"/>
      <c r="E111" s="215" t="s">
        <v>635</v>
      </c>
      <c r="F111" s="278" t="s">
        <v>39</v>
      </c>
      <c r="G111" s="279">
        <v>0</v>
      </c>
      <c r="H111" s="301"/>
      <c r="I111" s="73">
        <f>H111*$G111</f>
        <v>0</v>
      </c>
    </row>
    <row r="112" spans="1:9" ht="51">
      <c r="A112" s="156"/>
      <c r="B112" s="156"/>
      <c r="C112" s="156" t="s">
        <v>722</v>
      </c>
      <c r="D112" s="160"/>
      <c r="E112" s="158" t="s">
        <v>1201</v>
      </c>
      <c r="F112" s="162" t="s">
        <v>343</v>
      </c>
      <c r="G112" s="279">
        <v>0</v>
      </c>
      <c r="H112" s="301"/>
      <c r="I112" s="73">
        <f>H112*$G112</f>
        <v>0</v>
      </c>
    </row>
    <row r="113" spans="1:9" ht="38.25">
      <c r="A113" s="156"/>
      <c r="B113" s="156"/>
      <c r="C113" s="156" t="s">
        <v>723</v>
      </c>
      <c r="D113" s="160"/>
      <c r="E113" s="158" t="s">
        <v>638</v>
      </c>
      <c r="F113" s="280" t="s">
        <v>343</v>
      </c>
      <c r="G113" s="288">
        <v>0</v>
      </c>
      <c r="H113" s="301"/>
      <c r="I113" s="73">
        <f>H113*$G113</f>
        <v>0</v>
      </c>
    </row>
    <row r="114" spans="1:9">
      <c r="A114" s="281"/>
      <c r="B114" s="281"/>
      <c r="C114" s="282" t="s">
        <v>99</v>
      </c>
      <c r="D114" s="283"/>
      <c r="E114" s="284" t="s">
        <v>1216</v>
      </c>
      <c r="F114" s="285"/>
      <c r="G114" s="289"/>
      <c r="H114" s="315"/>
      <c r="I114" s="286"/>
    </row>
    <row r="115" spans="1:9" ht="114.75">
      <c r="A115" s="281"/>
      <c r="B115" s="281"/>
      <c r="C115" s="281"/>
      <c r="D115" s="283"/>
      <c r="E115" s="287" t="s">
        <v>1217</v>
      </c>
      <c r="F115" s="285"/>
      <c r="G115" s="289"/>
      <c r="H115" s="315"/>
      <c r="I115" s="286"/>
    </row>
    <row r="116" spans="1:9">
      <c r="A116" s="281"/>
      <c r="B116" s="281"/>
      <c r="C116" s="281" t="s">
        <v>607</v>
      </c>
      <c r="D116" s="283"/>
      <c r="E116" s="287" t="s">
        <v>1218</v>
      </c>
      <c r="F116" s="285" t="s">
        <v>340</v>
      </c>
      <c r="G116" s="297">
        <f>0.48/100*'Civil &amp; Interior'!G11</f>
        <v>3.0287999999999999</v>
      </c>
      <c r="H116" s="316"/>
      <c r="I116" s="286">
        <f>H116*$G116</f>
        <v>0</v>
      </c>
    </row>
    <row r="117" spans="1:9" ht="25.5">
      <c r="A117" s="281"/>
      <c r="B117" s="281"/>
      <c r="C117" s="281" t="s">
        <v>608</v>
      </c>
      <c r="D117" s="283"/>
      <c r="E117" s="287" t="s">
        <v>1219</v>
      </c>
      <c r="F117" s="285" t="s">
        <v>340</v>
      </c>
      <c r="G117" s="298">
        <f>1.6/100*'Civil &amp; Interior'!G11</f>
        <v>10.096</v>
      </c>
      <c r="H117" s="316"/>
      <c r="I117" s="286">
        <f>H117*$G117</f>
        <v>0</v>
      </c>
    </row>
    <row r="118" spans="1:9">
      <c r="A118" s="281"/>
      <c r="B118" s="281"/>
      <c r="C118" s="281" t="s">
        <v>609</v>
      </c>
      <c r="D118" s="283"/>
      <c r="E118" s="287" t="s">
        <v>1220</v>
      </c>
      <c r="F118" s="285" t="s">
        <v>340</v>
      </c>
      <c r="G118" s="298">
        <f>0.32/100*'Civil &amp; Interior'!G11</f>
        <v>2.0192000000000001</v>
      </c>
      <c r="H118" s="316"/>
      <c r="I118" s="286">
        <f>H118*$G118</f>
        <v>0</v>
      </c>
    </row>
    <row r="119" spans="1:9" ht="25.5">
      <c r="A119" s="281"/>
      <c r="B119" s="281"/>
      <c r="C119" s="281" t="s">
        <v>610</v>
      </c>
      <c r="D119" s="283"/>
      <c r="E119" s="287" t="s">
        <v>1221</v>
      </c>
      <c r="F119" s="285" t="s">
        <v>340</v>
      </c>
      <c r="G119" s="298">
        <f>0.8/100*'Civil &amp; Interior'!G11</f>
        <v>5.048</v>
      </c>
      <c r="H119" s="316"/>
      <c r="I119" s="286">
        <f>H119*$G119</f>
        <v>0</v>
      </c>
    </row>
    <row r="120" spans="1:9" ht="51">
      <c r="A120" s="281"/>
      <c r="B120" s="281"/>
      <c r="C120" s="281" t="s">
        <v>724</v>
      </c>
      <c r="D120" s="283"/>
      <c r="E120" s="287" t="s">
        <v>1222</v>
      </c>
      <c r="F120" s="285" t="s">
        <v>340</v>
      </c>
      <c r="G120" s="290"/>
      <c r="H120" s="317"/>
      <c r="I120" s="286">
        <f>H120*$G120</f>
        <v>0</v>
      </c>
    </row>
    <row r="121" spans="1:9" ht="114.75">
      <c r="A121" s="281"/>
      <c r="B121" s="281"/>
      <c r="C121" s="281" t="s">
        <v>93</v>
      </c>
      <c r="D121" s="283"/>
      <c r="E121" s="287" t="s">
        <v>1223</v>
      </c>
      <c r="F121" s="285"/>
      <c r="G121" s="290"/>
      <c r="H121" s="317"/>
      <c r="I121" s="286"/>
    </row>
    <row r="122" spans="1:9" ht="25.5">
      <c r="A122" s="281"/>
      <c r="B122" s="281"/>
      <c r="C122" s="281" t="s">
        <v>611</v>
      </c>
      <c r="D122" s="283"/>
      <c r="E122" s="287" t="s">
        <v>1224</v>
      </c>
      <c r="F122" s="285" t="s">
        <v>340</v>
      </c>
      <c r="G122" s="298">
        <f>0.8/100*'Civil &amp; Interior'!G11</f>
        <v>5.048</v>
      </c>
      <c r="H122" s="317"/>
      <c r="I122" s="286">
        <f>H122*$G122</f>
        <v>0</v>
      </c>
    </row>
    <row r="123" spans="1:9" ht="25.5">
      <c r="A123" s="281"/>
      <c r="B123" s="281"/>
      <c r="C123" s="281" t="s">
        <v>612</v>
      </c>
      <c r="D123" s="283"/>
      <c r="E123" s="287" t="s">
        <v>1225</v>
      </c>
      <c r="F123" s="285" t="s">
        <v>340</v>
      </c>
      <c r="G123" s="298">
        <f>2.41/100*'Civil &amp; Interior'!G11</f>
        <v>15.207100000000001</v>
      </c>
      <c r="H123" s="317"/>
      <c r="I123" s="286">
        <f>H123*$G123</f>
        <v>0</v>
      </c>
    </row>
    <row r="124" spans="1:9" ht="51">
      <c r="A124" s="281"/>
      <c r="B124" s="281"/>
      <c r="C124" s="281" t="s">
        <v>613</v>
      </c>
      <c r="D124" s="283"/>
      <c r="E124" s="287" t="s">
        <v>1226</v>
      </c>
      <c r="F124" s="285" t="s">
        <v>340</v>
      </c>
      <c r="G124" s="290"/>
      <c r="H124" s="317"/>
      <c r="I124" s="286">
        <f>H124*$G124</f>
        <v>0</v>
      </c>
    </row>
    <row r="125" spans="1:9" ht="51">
      <c r="A125" s="281"/>
      <c r="B125" s="281"/>
      <c r="C125" s="281" t="s">
        <v>614</v>
      </c>
      <c r="D125" s="283"/>
      <c r="E125" s="287" t="s">
        <v>1227</v>
      </c>
      <c r="F125" s="285" t="s">
        <v>343</v>
      </c>
      <c r="G125" s="298">
        <f>22.45/100*'Civil &amp; Interior'!G11</f>
        <v>141.65950000000001</v>
      </c>
      <c r="H125" s="317"/>
      <c r="I125" s="286">
        <f>H125*$G125</f>
        <v>0</v>
      </c>
    </row>
    <row r="126" spans="1:9">
      <c r="A126" s="281"/>
      <c r="B126" s="281"/>
      <c r="C126" s="281" t="s">
        <v>101</v>
      </c>
      <c r="D126" s="283"/>
      <c r="E126" s="284" t="s">
        <v>1228</v>
      </c>
      <c r="F126" s="285"/>
      <c r="G126" s="290"/>
      <c r="H126" s="317"/>
      <c r="I126" s="286"/>
    </row>
    <row r="127" spans="1:9" ht="114.75">
      <c r="A127" s="281"/>
      <c r="B127" s="281"/>
      <c r="C127" s="281"/>
      <c r="D127" s="283"/>
      <c r="E127" s="287" t="s">
        <v>1229</v>
      </c>
      <c r="F127" s="285"/>
      <c r="G127" s="290"/>
      <c r="H127" s="317"/>
      <c r="I127" s="286"/>
    </row>
    <row r="128" spans="1:9">
      <c r="A128" s="281"/>
      <c r="B128" s="281"/>
      <c r="C128" s="281" t="s">
        <v>534</v>
      </c>
      <c r="D128" s="283"/>
      <c r="E128" s="287" t="s">
        <v>1218</v>
      </c>
      <c r="F128" s="285" t="s">
        <v>340</v>
      </c>
      <c r="G128" s="290">
        <v>0</v>
      </c>
      <c r="H128" s="316"/>
      <c r="I128" s="286">
        <f>H128*$G128</f>
        <v>0</v>
      </c>
    </row>
    <row r="129" spans="1:9" ht="25.5">
      <c r="A129" s="281"/>
      <c r="B129" s="281"/>
      <c r="C129" s="281" t="s">
        <v>1230</v>
      </c>
      <c r="D129" s="283"/>
      <c r="E129" s="287" t="s">
        <v>1219</v>
      </c>
      <c r="F129" s="285" t="s">
        <v>340</v>
      </c>
      <c r="G129" s="290">
        <v>0</v>
      </c>
      <c r="H129" s="316"/>
      <c r="I129" s="286">
        <f>H129*$G129</f>
        <v>0</v>
      </c>
    </row>
    <row r="130" spans="1:9">
      <c r="A130" s="281"/>
      <c r="B130" s="281"/>
      <c r="C130" s="281" t="s">
        <v>1231</v>
      </c>
      <c r="D130" s="283"/>
      <c r="E130" s="287" t="s">
        <v>1220</v>
      </c>
      <c r="F130" s="285" t="s">
        <v>340</v>
      </c>
      <c r="G130" s="290">
        <v>0</v>
      </c>
      <c r="H130" s="316"/>
      <c r="I130" s="286">
        <f>H130*$G130</f>
        <v>0</v>
      </c>
    </row>
    <row r="131" spans="1:9" ht="25.5">
      <c r="A131" s="281"/>
      <c r="B131" s="281"/>
      <c r="C131" s="281" t="s">
        <v>1232</v>
      </c>
      <c r="D131" s="283"/>
      <c r="E131" s="287" t="s">
        <v>1221</v>
      </c>
      <c r="F131" s="285" t="s">
        <v>340</v>
      </c>
      <c r="G131" s="290">
        <v>0</v>
      </c>
      <c r="H131" s="316"/>
      <c r="I131" s="286">
        <f>H131*$G131</f>
        <v>0</v>
      </c>
    </row>
    <row r="132" spans="1:9" ht="114.75">
      <c r="A132" s="281"/>
      <c r="B132" s="281"/>
      <c r="C132" s="281" t="s">
        <v>104</v>
      </c>
      <c r="D132" s="283"/>
      <c r="E132" s="287" t="s">
        <v>1233</v>
      </c>
      <c r="F132" s="285"/>
      <c r="G132" s="290"/>
      <c r="H132" s="317"/>
      <c r="I132" s="286"/>
    </row>
    <row r="133" spans="1:9" ht="25.5">
      <c r="A133" s="281"/>
      <c r="B133" s="281"/>
      <c r="C133" s="281" t="s">
        <v>1013</v>
      </c>
      <c r="D133" s="283"/>
      <c r="E133" s="287" t="s">
        <v>1224</v>
      </c>
      <c r="F133" s="285" t="s">
        <v>340</v>
      </c>
      <c r="G133" s="290">
        <v>0</v>
      </c>
      <c r="H133" s="317"/>
      <c r="I133" s="286">
        <f>H133*$G133</f>
        <v>0</v>
      </c>
    </row>
    <row r="134" spans="1:9" ht="25.5">
      <c r="A134" s="281"/>
      <c r="B134" s="281"/>
      <c r="C134" s="281" t="s">
        <v>1014</v>
      </c>
      <c r="D134" s="283"/>
      <c r="E134" s="287" t="s">
        <v>1225</v>
      </c>
      <c r="F134" s="285" t="s">
        <v>340</v>
      </c>
      <c r="G134" s="290">
        <v>0</v>
      </c>
      <c r="H134" s="317"/>
      <c r="I134" s="286">
        <f>H134*$G134</f>
        <v>0</v>
      </c>
    </row>
    <row r="135" spans="1:9" ht="38.25">
      <c r="A135" s="156"/>
      <c r="B135" s="156"/>
      <c r="C135" s="156" t="s">
        <v>105</v>
      </c>
      <c r="D135" s="148" t="s">
        <v>344</v>
      </c>
      <c r="E135" s="138" t="s">
        <v>345</v>
      </c>
      <c r="F135" s="146"/>
      <c r="G135" s="288"/>
      <c r="H135" s="301"/>
      <c r="I135" s="73"/>
    </row>
    <row r="136" spans="1:9">
      <c r="A136" s="156"/>
      <c r="B136" s="156"/>
      <c r="C136" s="156" t="s">
        <v>1234</v>
      </c>
      <c r="D136" s="163"/>
      <c r="E136" s="138" t="s">
        <v>346</v>
      </c>
      <c r="F136" s="157" t="s">
        <v>343</v>
      </c>
      <c r="G136" s="164">
        <f>4.01/100*1247</f>
        <v>50.004699999999993</v>
      </c>
      <c r="H136" s="305"/>
      <c r="I136" s="73">
        <f>H136*$G136</f>
        <v>0</v>
      </c>
    </row>
    <row r="137" spans="1:9">
      <c r="A137" s="156"/>
      <c r="B137" s="156"/>
      <c r="C137" s="156" t="s">
        <v>1235</v>
      </c>
      <c r="D137" s="163"/>
      <c r="E137" s="138" t="s">
        <v>347</v>
      </c>
      <c r="F137" s="157" t="s">
        <v>343</v>
      </c>
      <c r="G137" s="164">
        <f>4.01/100*1247</f>
        <v>50.004699999999993</v>
      </c>
      <c r="H137" s="305"/>
      <c r="I137" s="73">
        <f>H137*$G137</f>
        <v>0</v>
      </c>
    </row>
    <row r="138" spans="1:9">
      <c r="A138" s="156"/>
      <c r="B138" s="156"/>
      <c r="C138" s="156" t="s">
        <v>1236</v>
      </c>
      <c r="D138" s="156"/>
      <c r="E138" s="137" t="s">
        <v>348</v>
      </c>
      <c r="F138" s="162" t="s">
        <v>343</v>
      </c>
      <c r="G138" s="279">
        <v>0</v>
      </c>
      <c r="H138" s="305"/>
      <c r="I138" s="73">
        <f>H138*$G138</f>
        <v>0</v>
      </c>
    </row>
    <row r="139" spans="1:9">
      <c r="A139" s="156"/>
      <c r="B139" s="156"/>
      <c r="C139" s="156" t="s">
        <v>1237</v>
      </c>
      <c r="D139" s="156"/>
      <c r="E139" s="137" t="s">
        <v>349</v>
      </c>
      <c r="F139" s="162" t="s">
        <v>343</v>
      </c>
      <c r="G139" s="279">
        <v>0</v>
      </c>
      <c r="H139" s="305"/>
      <c r="I139" s="73">
        <f>H139*$G139</f>
        <v>0</v>
      </c>
    </row>
    <row r="140" spans="1:9">
      <c r="A140" s="156"/>
      <c r="B140" s="156"/>
      <c r="C140" s="156" t="s">
        <v>1238</v>
      </c>
      <c r="D140" s="156"/>
      <c r="E140" s="137" t="s">
        <v>350</v>
      </c>
      <c r="F140" s="162" t="s">
        <v>343</v>
      </c>
      <c r="G140" s="279">
        <v>0</v>
      </c>
      <c r="H140" s="305"/>
      <c r="I140" s="73">
        <f>H140*$G140</f>
        <v>0</v>
      </c>
    </row>
    <row r="141" spans="1:9" ht="51">
      <c r="A141" s="156"/>
      <c r="B141" s="156"/>
      <c r="C141" s="156" t="s">
        <v>106</v>
      </c>
      <c r="D141" s="156"/>
      <c r="E141" s="138" t="s">
        <v>351</v>
      </c>
      <c r="F141" s="157"/>
      <c r="G141" s="279"/>
      <c r="H141" s="301"/>
      <c r="I141" s="73"/>
    </row>
    <row r="142" spans="1:9">
      <c r="A142" s="156"/>
      <c r="B142" s="156"/>
      <c r="C142" s="156" t="s">
        <v>1239</v>
      </c>
      <c r="D142" s="156"/>
      <c r="E142" s="137" t="s">
        <v>346</v>
      </c>
      <c r="F142" s="157" t="s">
        <v>343</v>
      </c>
      <c r="G142" s="279">
        <v>0</v>
      </c>
      <c r="H142" s="305"/>
      <c r="I142" s="73">
        <f t="shared" ref="I142:I151" si="2">H142*$G142</f>
        <v>0</v>
      </c>
    </row>
    <row r="143" spans="1:9">
      <c r="A143" s="156"/>
      <c r="B143" s="156"/>
      <c r="C143" s="156" t="s">
        <v>1240</v>
      </c>
      <c r="D143" s="156"/>
      <c r="E143" s="137" t="s">
        <v>347</v>
      </c>
      <c r="F143" s="157" t="s">
        <v>343</v>
      </c>
      <c r="G143" s="279">
        <v>0</v>
      </c>
      <c r="H143" s="305"/>
      <c r="I143" s="73">
        <f t="shared" si="2"/>
        <v>0</v>
      </c>
    </row>
    <row r="144" spans="1:9">
      <c r="A144" s="156"/>
      <c r="B144" s="156"/>
      <c r="C144" s="156" t="s">
        <v>1241</v>
      </c>
      <c r="D144" s="156"/>
      <c r="E144" s="137" t="s">
        <v>348</v>
      </c>
      <c r="F144" s="157" t="s">
        <v>343</v>
      </c>
      <c r="G144" s="279">
        <v>0</v>
      </c>
      <c r="H144" s="305"/>
      <c r="I144" s="73">
        <f t="shared" si="2"/>
        <v>0</v>
      </c>
    </row>
    <row r="145" spans="1:9">
      <c r="A145" s="156"/>
      <c r="B145" s="156"/>
      <c r="C145" s="156" t="s">
        <v>1242</v>
      </c>
      <c r="D145" s="156"/>
      <c r="E145" s="137" t="s">
        <v>349</v>
      </c>
      <c r="F145" s="157" t="s">
        <v>343</v>
      </c>
      <c r="G145" s="279">
        <v>0</v>
      </c>
      <c r="H145" s="305"/>
      <c r="I145" s="73">
        <f t="shared" si="2"/>
        <v>0</v>
      </c>
    </row>
    <row r="146" spans="1:9">
      <c r="A146" s="156"/>
      <c r="B146" s="156"/>
      <c r="C146" s="156" t="s">
        <v>1243</v>
      </c>
      <c r="D146" s="156"/>
      <c r="E146" s="137" t="s">
        <v>350</v>
      </c>
      <c r="F146" s="157" t="s">
        <v>343</v>
      </c>
      <c r="G146" s="279">
        <v>0</v>
      </c>
      <c r="H146" s="305"/>
      <c r="I146" s="73">
        <f t="shared" si="2"/>
        <v>0</v>
      </c>
    </row>
    <row r="147" spans="1:9" ht="25.5">
      <c r="A147" s="156"/>
      <c r="B147" s="165"/>
      <c r="C147" s="165" t="s">
        <v>107</v>
      </c>
      <c r="D147" s="165"/>
      <c r="E147" s="137" t="s">
        <v>1202</v>
      </c>
      <c r="F147" s="166" t="s">
        <v>343</v>
      </c>
      <c r="G147" s="279">
        <v>0</v>
      </c>
      <c r="H147" s="305"/>
      <c r="I147" s="73">
        <f t="shared" si="2"/>
        <v>0</v>
      </c>
    </row>
    <row r="148" spans="1:9" ht="25.5">
      <c r="A148" s="156"/>
      <c r="B148" s="156"/>
      <c r="C148" s="156" t="s">
        <v>108</v>
      </c>
      <c r="D148" s="156"/>
      <c r="E148" s="139" t="s">
        <v>352</v>
      </c>
      <c r="F148" s="157" t="s">
        <v>343</v>
      </c>
      <c r="G148" s="142">
        <f>2.73/100*'Civil &amp; Interior'!G11</f>
        <v>17.226300000000002</v>
      </c>
      <c r="H148" s="305"/>
      <c r="I148" s="73">
        <f t="shared" si="2"/>
        <v>0</v>
      </c>
    </row>
    <row r="149" spans="1:9" ht="25.5">
      <c r="A149" s="156"/>
      <c r="B149" s="156"/>
      <c r="C149" s="156" t="s">
        <v>109</v>
      </c>
      <c r="D149" s="156"/>
      <c r="E149" s="138" t="s">
        <v>353</v>
      </c>
      <c r="F149" s="157" t="s">
        <v>343</v>
      </c>
      <c r="G149" s="142">
        <f>0.8/100*1247</f>
        <v>9.9760000000000009</v>
      </c>
      <c r="H149" s="305"/>
      <c r="I149" s="73">
        <f t="shared" si="2"/>
        <v>0</v>
      </c>
    </row>
    <row r="150" spans="1:9" ht="25.5">
      <c r="A150" s="156"/>
      <c r="B150" s="156"/>
      <c r="C150" s="156" t="s">
        <v>110</v>
      </c>
      <c r="D150" s="156"/>
      <c r="E150" s="137" t="s">
        <v>354</v>
      </c>
      <c r="F150" s="157" t="s">
        <v>343</v>
      </c>
      <c r="G150" s="279">
        <v>0</v>
      </c>
      <c r="H150" s="305"/>
      <c r="I150" s="73">
        <f t="shared" si="2"/>
        <v>0</v>
      </c>
    </row>
    <row r="151" spans="1:9" ht="25.5">
      <c r="A151" s="156"/>
      <c r="B151" s="156"/>
      <c r="C151" s="156" t="s">
        <v>111</v>
      </c>
      <c r="D151" s="156"/>
      <c r="E151" s="137" t="s">
        <v>355</v>
      </c>
      <c r="F151" s="157" t="s">
        <v>343</v>
      </c>
      <c r="G151" s="279">
        <v>0</v>
      </c>
      <c r="H151" s="301"/>
      <c r="I151" s="73">
        <f t="shared" si="2"/>
        <v>0</v>
      </c>
    </row>
    <row r="152" spans="1:9" ht="47.25">
      <c r="A152" s="80" t="s">
        <v>615</v>
      </c>
      <c r="B152" s="80"/>
      <c r="C152" s="82"/>
      <c r="D152" s="82"/>
      <c r="E152" s="105"/>
      <c r="F152" s="80"/>
      <c r="G152" s="107"/>
      <c r="H152" s="308"/>
      <c r="I152" s="108">
        <f>SUM(I79:I151)</f>
        <v>0</v>
      </c>
    </row>
    <row r="153" spans="1:9" ht="15.75">
      <c r="A153" s="63"/>
      <c r="B153" s="63" t="s">
        <v>1071</v>
      </c>
      <c r="C153" s="63"/>
      <c r="D153" s="63"/>
      <c r="E153" s="121" t="s">
        <v>360</v>
      </c>
      <c r="F153" s="122"/>
      <c r="G153" s="123"/>
      <c r="H153" s="312"/>
      <c r="I153" s="124"/>
    </row>
    <row r="154" spans="1:9" ht="63.75">
      <c r="A154" s="167"/>
      <c r="B154" s="167"/>
      <c r="C154" s="156" t="s">
        <v>15</v>
      </c>
      <c r="D154" s="148" t="s">
        <v>361</v>
      </c>
      <c r="E154" s="143" t="s">
        <v>362</v>
      </c>
      <c r="F154" s="157"/>
      <c r="G154" s="279"/>
      <c r="H154" s="301"/>
      <c r="I154" s="73"/>
    </row>
    <row r="155" spans="1:9">
      <c r="A155" s="167"/>
      <c r="B155" s="167"/>
      <c r="C155" s="156" t="s">
        <v>18</v>
      </c>
      <c r="D155" s="156"/>
      <c r="E155" s="143" t="s">
        <v>363</v>
      </c>
      <c r="F155" s="148" t="s">
        <v>343</v>
      </c>
      <c r="G155" s="279"/>
      <c r="H155" s="301"/>
      <c r="I155" s="73">
        <f t="shared" ref="I155:I167" si="3">H155*$G155</f>
        <v>0</v>
      </c>
    </row>
    <row r="156" spans="1:9">
      <c r="A156" s="167"/>
      <c r="B156" s="167"/>
      <c r="C156" s="156" t="s">
        <v>21</v>
      </c>
      <c r="D156" s="156"/>
      <c r="E156" s="143" t="s">
        <v>364</v>
      </c>
      <c r="F156" s="148" t="s">
        <v>343</v>
      </c>
      <c r="G156" s="279"/>
      <c r="H156" s="301"/>
      <c r="I156" s="73">
        <f t="shared" si="3"/>
        <v>0</v>
      </c>
    </row>
    <row r="157" spans="1:9">
      <c r="A157" s="167"/>
      <c r="B157" s="167"/>
      <c r="C157" s="156" t="s">
        <v>23</v>
      </c>
      <c r="D157" s="165"/>
      <c r="E157" s="152" t="s">
        <v>643</v>
      </c>
      <c r="F157" s="148" t="s">
        <v>343</v>
      </c>
      <c r="G157" s="279"/>
      <c r="H157" s="301"/>
      <c r="I157" s="73">
        <f t="shared" si="3"/>
        <v>0</v>
      </c>
    </row>
    <row r="158" spans="1:9">
      <c r="A158" s="167"/>
      <c r="B158" s="167"/>
      <c r="C158" s="156" t="s">
        <v>25</v>
      </c>
      <c r="D158" s="165"/>
      <c r="E158" s="152" t="s">
        <v>644</v>
      </c>
      <c r="F158" s="148" t="s">
        <v>343</v>
      </c>
      <c r="G158" s="279"/>
      <c r="H158" s="301"/>
      <c r="I158" s="73">
        <f t="shared" si="3"/>
        <v>0</v>
      </c>
    </row>
    <row r="159" spans="1:9">
      <c r="A159" s="167"/>
      <c r="B159" s="167"/>
      <c r="C159" s="156" t="s">
        <v>27</v>
      </c>
      <c r="D159" s="156"/>
      <c r="E159" s="143" t="s">
        <v>365</v>
      </c>
      <c r="F159" s="148" t="s">
        <v>343</v>
      </c>
      <c r="G159" s="279"/>
      <c r="H159" s="301"/>
      <c r="I159" s="73">
        <f t="shared" si="3"/>
        <v>0</v>
      </c>
    </row>
    <row r="160" spans="1:9">
      <c r="A160" s="167"/>
      <c r="B160" s="167"/>
      <c r="C160" s="156" t="s">
        <v>29</v>
      </c>
      <c r="D160" s="156"/>
      <c r="E160" s="143" t="s">
        <v>366</v>
      </c>
      <c r="F160" s="148" t="s">
        <v>343</v>
      </c>
      <c r="G160" s="279">
        <v>0</v>
      </c>
      <c r="H160" s="301"/>
      <c r="I160" s="73">
        <f t="shared" si="3"/>
        <v>0</v>
      </c>
    </row>
    <row r="161" spans="1:9">
      <c r="A161" s="167"/>
      <c r="B161" s="167"/>
      <c r="C161" s="156" t="s">
        <v>31</v>
      </c>
      <c r="D161" s="156"/>
      <c r="E161" s="143" t="s">
        <v>367</v>
      </c>
      <c r="F161" s="148" t="s">
        <v>343</v>
      </c>
      <c r="G161" s="279">
        <f>0.96/100*'Civil &amp; Interior'!G11</f>
        <v>6.0575999999999999</v>
      </c>
      <c r="H161" s="301"/>
      <c r="I161" s="73">
        <f t="shared" si="3"/>
        <v>0</v>
      </c>
    </row>
    <row r="162" spans="1:9">
      <c r="A162" s="167"/>
      <c r="B162" s="167"/>
      <c r="C162" s="156" t="s">
        <v>280</v>
      </c>
      <c r="D162" s="156"/>
      <c r="E162" s="143" t="s">
        <v>368</v>
      </c>
      <c r="F162" s="148" t="s">
        <v>343</v>
      </c>
      <c r="G162" s="279"/>
      <c r="H162" s="301"/>
      <c r="I162" s="73">
        <f t="shared" si="3"/>
        <v>0</v>
      </c>
    </row>
    <row r="163" spans="1:9">
      <c r="A163" s="167"/>
      <c r="B163" s="167"/>
      <c r="C163" s="156" t="s">
        <v>282</v>
      </c>
      <c r="D163" s="156"/>
      <c r="E163" s="143" t="s">
        <v>369</v>
      </c>
      <c r="F163" s="148" t="s">
        <v>343</v>
      </c>
      <c r="G163" s="279"/>
      <c r="H163" s="301"/>
      <c r="I163" s="73">
        <f t="shared" si="3"/>
        <v>0</v>
      </c>
    </row>
    <row r="164" spans="1:9">
      <c r="A164" s="167"/>
      <c r="B164" s="167"/>
      <c r="C164" s="156" t="s">
        <v>284</v>
      </c>
      <c r="D164" s="156"/>
      <c r="E164" s="143" t="s">
        <v>370</v>
      </c>
      <c r="F164" s="148" t="s">
        <v>343</v>
      </c>
      <c r="G164" s="279"/>
      <c r="H164" s="301"/>
      <c r="I164" s="73">
        <f t="shared" si="3"/>
        <v>0</v>
      </c>
    </row>
    <row r="165" spans="1:9">
      <c r="A165" s="167"/>
      <c r="B165" s="167"/>
      <c r="C165" s="156" t="s">
        <v>285</v>
      </c>
      <c r="D165" s="156"/>
      <c r="E165" s="143" t="s">
        <v>371</v>
      </c>
      <c r="F165" s="148" t="s">
        <v>343</v>
      </c>
      <c r="G165" s="279">
        <v>0</v>
      </c>
      <c r="H165" s="301"/>
      <c r="I165" s="73">
        <f t="shared" si="3"/>
        <v>0</v>
      </c>
    </row>
    <row r="166" spans="1:9">
      <c r="A166" s="167"/>
      <c r="B166" s="167"/>
      <c r="C166" s="156" t="s">
        <v>326</v>
      </c>
      <c r="D166" s="156"/>
      <c r="E166" s="143" t="s">
        <v>372</v>
      </c>
      <c r="F166" s="148" t="s">
        <v>343</v>
      </c>
      <c r="G166" s="296">
        <f>0.64/100*'Civil &amp; Interior'!G11</f>
        <v>4.0384000000000002</v>
      </c>
      <c r="H166" s="301"/>
      <c r="I166" s="73">
        <f t="shared" si="3"/>
        <v>0</v>
      </c>
    </row>
    <row r="167" spans="1:9">
      <c r="A167" s="167"/>
      <c r="B167" s="167"/>
      <c r="C167" s="156" t="s">
        <v>288</v>
      </c>
      <c r="D167" s="156"/>
      <c r="E167" s="143" t="s">
        <v>373</v>
      </c>
      <c r="F167" s="148" t="s">
        <v>343</v>
      </c>
      <c r="G167" s="279">
        <v>0</v>
      </c>
      <c r="H167" s="301"/>
      <c r="I167" s="73">
        <f t="shared" si="3"/>
        <v>0</v>
      </c>
    </row>
    <row r="168" spans="1:9" ht="76.5">
      <c r="A168" s="167"/>
      <c r="B168" s="167"/>
      <c r="C168" s="75"/>
      <c r="D168" s="168" t="s">
        <v>374</v>
      </c>
      <c r="E168" s="169" t="s">
        <v>1203</v>
      </c>
      <c r="F168" s="143"/>
      <c r="G168" s="279"/>
      <c r="H168" s="301"/>
      <c r="I168" s="73"/>
    </row>
    <row r="169" spans="1:9">
      <c r="A169" s="167"/>
      <c r="B169" s="167"/>
      <c r="C169" s="156" t="s">
        <v>33</v>
      </c>
      <c r="D169" s="156"/>
      <c r="E169" s="170" t="s">
        <v>375</v>
      </c>
      <c r="F169" s="143"/>
      <c r="G169" s="279"/>
      <c r="H169" s="301"/>
      <c r="I169" s="73"/>
    </row>
    <row r="170" spans="1:9">
      <c r="A170" s="167"/>
      <c r="B170" s="167"/>
      <c r="C170" s="156" t="s">
        <v>36</v>
      </c>
      <c r="D170" s="156"/>
      <c r="E170" s="143" t="s">
        <v>376</v>
      </c>
      <c r="F170" s="148" t="s">
        <v>377</v>
      </c>
      <c r="G170" s="279">
        <v>0</v>
      </c>
      <c r="H170" s="301"/>
      <c r="I170" s="73">
        <f>H170*$G170</f>
        <v>0</v>
      </c>
    </row>
    <row r="171" spans="1:9">
      <c r="A171" s="167"/>
      <c r="B171" s="167"/>
      <c r="C171" s="156" t="s">
        <v>40</v>
      </c>
      <c r="D171" s="156"/>
      <c r="E171" s="143" t="s">
        <v>378</v>
      </c>
      <c r="F171" s="148" t="s">
        <v>377</v>
      </c>
      <c r="G171" s="279">
        <v>0</v>
      </c>
      <c r="H171" s="301"/>
      <c r="I171" s="73">
        <f>H171*$G171</f>
        <v>0</v>
      </c>
    </row>
    <row r="172" spans="1:9">
      <c r="A172" s="167"/>
      <c r="B172" s="167"/>
      <c r="C172" s="156" t="s">
        <v>43</v>
      </c>
      <c r="D172" s="156"/>
      <c r="E172" s="143" t="s">
        <v>379</v>
      </c>
      <c r="F172" s="148" t="s">
        <v>377</v>
      </c>
      <c r="G172" s="279">
        <v>0</v>
      </c>
      <c r="H172" s="301"/>
      <c r="I172" s="73">
        <f>H172*$G172</f>
        <v>0</v>
      </c>
    </row>
    <row r="173" spans="1:9" ht="51">
      <c r="A173" s="167"/>
      <c r="B173" s="167"/>
      <c r="C173" s="156" t="s">
        <v>45</v>
      </c>
      <c r="D173" s="156"/>
      <c r="E173" s="152" t="s">
        <v>380</v>
      </c>
      <c r="F173" s="157" t="s">
        <v>343</v>
      </c>
      <c r="G173" s="279">
        <v>0</v>
      </c>
      <c r="H173" s="301"/>
      <c r="I173" s="73"/>
    </row>
    <row r="174" spans="1:9" ht="28.5">
      <c r="A174" s="167"/>
      <c r="B174" s="167"/>
      <c r="C174" s="156" t="s">
        <v>75</v>
      </c>
      <c r="D174" s="156"/>
      <c r="E174" s="216" t="s">
        <v>1204</v>
      </c>
      <c r="F174" s="157" t="s">
        <v>343</v>
      </c>
      <c r="G174" s="279"/>
      <c r="H174" s="301"/>
      <c r="I174" s="73">
        <f>H174*$G174</f>
        <v>0</v>
      </c>
    </row>
    <row r="175" spans="1:9" ht="28.5">
      <c r="A175" s="167"/>
      <c r="B175" s="167"/>
      <c r="C175" s="156" t="s">
        <v>79</v>
      </c>
      <c r="D175" s="156"/>
      <c r="E175" s="96" t="s">
        <v>1205</v>
      </c>
      <c r="F175" s="157" t="s">
        <v>343</v>
      </c>
      <c r="G175" s="279">
        <v>0</v>
      </c>
      <c r="H175" s="301"/>
      <c r="I175" s="73">
        <f>H175*$G175</f>
        <v>0</v>
      </c>
    </row>
    <row r="176" spans="1:9" ht="47.25">
      <c r="A176" s="80" t="s">
        <v>1072</v>
      </c>
      <c r="B176" s="80"/>
      <c r="C176" s="82"/>
      <c r="D176" s="82"/>
      <c r="E176" s="105"/>
      <c r="F176" s="80"/>
      <c r="G176" s="107"/>
      <c r="H176" s="308"/>
      <c r="I176" s="108">
        <f>SUM(I155:I175)</f>
        <v>0</v>
      </c>
    </row>
    <row r="177" spans="1:9" ht="15.75">
      <c r="A177" s="63"/>
      <c r="B177" s="63" t="s">
        <v>397</v>
      </c>
      <c r="C177" s="63"/>
      <c r="D177" s="63"/>
      <c r="E177" s="121" t="s">
        <v>381</v>
      </c>
      <c r="F177" s="63"/>
      <c r="G177" s="123"/>
      <c r="H177" s="312"/>
      <c r="I177" s="124"/>
    </row>
    <row r="178" spans="1:9" ht="25.5">
      <c r="A178" s="167"/>
      <c r="B178" s="167"/>
      <c r="C178" s="156" t="s">
        <v>18</v>
      </c>
      <c r="D178" s="156"/>
      <c r="E178" s="171" t="s">
        <v>382</v>
      </c>
      <c r="F178" s="172" t="s">
        <v>383</v>
      </c>
      <c r="G178" s="279">
        <v>0</v>
      </c>
      <c r="H178" s="301"/>
      <c r="I178" s="73">
        <f t="shared" ref="I178:I189" si="4">H178*$G178</f>
        <v>0</v>
      </c>
    </row>
    <row r="179" spans="1:9" ht="25.5">
      <c r="A179" s="167"/>
      <c r="B179" s="167"/>
      <c r="C179" s="156" t="s">
        <v>21</v>
      </c>
      <c r="D179" s="156"/>
      <c r="E179" s="171" t="s">
        <v>384</v>
      </c>
      <c r="F179" s="172" t="s">
        <v>383</v>
      </c>
      <c r="G179" s="279">
        <v>0</v>
      </c>
      <c r="H179" s="301"/>
      <c r="I179" s="73">
        <f t="shared" si="4"/>
        <v>0</v>
      </c>
    </row>
    <row r="180" spans="1:9" ht="25.5">
      <c r="A180" s="167"/>
      <c r="B180" s="167"/>
      <c r="C180" s="156" t="s">
        <v>23</v>
      </c>
      <c r="D180" s="156"/>
      <c r="E180" s="171" t="s">
        <v>385</v>
      </c>
      <c r="F180" s="172" t="s">
        <v>383</v>
      </c>
      <c r="G180" s="279">
        <v>0</v>
      </c>
      <c r="H180" s="301"/>
      <c r="I180" s="73">
        <f t="shared" si="4"/>
        <v>0</v>
      </c>
    </row>
    <row r="181" spans="1:9" ht="25.5">
      <c r="A181" s="167"/>
      <c r="B181" s="167"/>
      <c r="C181" s="156" t="s">
        <v>25</v>
      </c>
      <c r="D181" s="156"/>
      <c r="E181" s="171" t="s">
        <v>386</v>
      </c>
      <c r="F181" s="172" t="s">
        <v>383</v>
      </c>
      <c r="G181" s="279">
        <v>0</v>
      </c>
      <c r="H181" s="301"/>
      <c r="I181" s="73">
        <f t="shared" si="4"/>
        <v>0</v>
      </c>
    </row>
    <row r="182" spans="1:9" ht="25.5">
      <c r="A182" s="167"/>
      <c r="B182" s="167"/>
      <c r="C182" s="156" t="s">
        <v>27</v>
      </c>
      <c r="D182" s="156"/>
      <c r="E182" s="171" t="s">
        <v>387</v>
      </c>
      <c r="F182" s="172" t="s">
        <v>383</v>
      </c>
      <c r="G182" s="279">
        <v>0</v>
      </c>
      <c r="H182" s="301"/>
      <c r="I182" s="73">
        <f t="shared" si="4"/>
        <v>0</v>
      </c>
    </row>
    <row r="183" spans="1:9" ht="25.5">
      <c r="A183" s="167"/>
      <c r="B183" s="167"/>
      <c r="C183" s="156" t="s">
        <v>29</v>
      </c>
      <c r="D183" s="156"/>
      <c r="E183" s="171" t="s">
        <v>388</v>
      </c>
      <c r="F183" s="172" t="s">
        <v>383</v>
      </c>
      <c r="G183" s="279">
        <v>0</v>
      </c>
      <c r="H183" s="301"/>
      <c r="I183" s="73">
        <f t="shared" si="4"/>
        <v>0</v>
      </c>
    </row>
    <row r="184" spans="1:9" ht="102">
      <c r="A184" s="167"/>
      <c r="B184" s="167"/>
      <c r="C184" s="156" t="s">
        <v>31</v>
      </c>
      <c r="D184" s="156"/>
      <c r="E184" s="171" t="s">
        <v>389</v>
      </c>
      <c r="F184" s="172" t="s">
        <v>390</v>
      </c>
      <c r="G184" s="279">
        <v>0</v>
      </c>
      <c r="H184" s="301"/>
      <c r="I184" s="73">
        <f t="shared" si="4"/>
        <v>0</v>
      </c>
    </row>
    <row r="185" spans="1:9" ht="89.25">
      <c r="A185" s="167"/>
      <c r="B185" s="167"/>
      <c r="C185" s="156" t="s">
        <v>280</v>
      </c>
      <c r="D185" s="156"/>
      <c r="E185" s="171" t="s">
        <v>391</v>
      </c>
      <c r="F185" s="172" t="s">
        <v>390</v>
      </c>
      <c r="G185" s="279">
        <v>0</v>
      </c>
      <c r="H185" s="301"/>
      <c r="I185" s="73">
        <f t="shared" si="4"/>
        <v>0</v>
      </c>
    </row>
    <row r="186" spans="1:9">
      <c r="A186" s="167"/>
      <c r="B186" s="167"/>
      <c r="C186" s="156" t="s">
        <v>282</v>
      </c>
      <c r="D186" s="156"/>
      <c r="E186" s="173" t="s">
        <v>392</v>
      </c>
      <c r="F186" s="157" t="s">
        <v>343</v>
      </c>
      <c r="G186" s="279">
        <v>0</v>
      </c>
      <c r="H186" s="301"/>
      <c r="I186" s="73">
        <f t="shared" si="4"/>
        <v>0</v>
      </c>
    </row>
    <row r="187" spans="1:9">
      <c r="A187" s="167"/>
      <c r="B187" s="167"/>
      <c r="C187" s="156" t="s">
        <v>284</v>
      </c>
      <c r="D187" s="156"/>
      <c r="E187" s="173" t="s">
        <v>393</v>
      </c>
      <c r="F187" s="157" t="s">
        <v>343</v>
      </c>
      <c r="G187" s="279">
        <v>0</v>
      </c>
      <c r="H187" s="301"/>
      <c r="I187" s="73">
        <f t="shared" si="4"/>
        <v>0</v>
      </c>
    </row>
    <row r="188" spans="1:9">
      <c r="A188" s="167"/>
      <c r="B188" s="167"/>
      <c r="C188" s="156" t="s">
        <v>285</v>
      </c>
      <c r="D188" s="156"/>
      <c r="E188" s="173" t="s">
        <v>394</v>
      </c>
      <c r="F188" s="157" t="s">
        <v>343</v>
      </c>
      <c r="G188" s="279">
        <v>0</v>
      </c>
      <c r="H188" s="301"/>
      <c r="I188" s="73">
        <f t="shared" si="4"/>
        <v>0</v>
      </c>
    </row>
    <row r="189" spans="1:9" ht="38.25">
      <c r="A189" s="167"/>
      <c r="B189" s="167"/>
      <c r="C189" s="156" t="s">
        <v>326</v>
      </c>
      <c r="D189" s="163" t="s">
        <v>395</v>
      </c>
      <c r="E189" s="173" t="s">
        <v>396</v>
      </c>
      <c r="F189" s="172" t="s">
        <v>141</v>
      </c>
      <c r="G189" s="279">
        <v>0</v>
      </c>
      <c r="H189" s="301"/>
      <c r="I189" s="73">
        <f t="shared" si="4"/>
        <v>0</v>
      </c>
    </row>
    <row r="190" spans="1:9" ht="47.25">
      <c r="A190" s="80" t="s">
        <v>1073</v>
      </c>
      <c r="B190" s="80"/>
      <c r="C190" s="82"/>
      <c r="D190" s="82"/>
      <c r="E190" s="105"/>
      <c r="F190" s="80"/>
      <c r="G190" s="107"/>
      <c r="H190" s="308"/>
      <c r="I190" s="108">
        <f>SUM(I178:I189)</f>
        <v>0</v>
      </c>
    </row>
    <row r="191" spans="1:9" ht="15.75">
      <c r="A191" s="63"/>
      <c r="B191" s="63" t="s">
        <v>403</v>
      </c>
      <c r="C191" s="63"/>
      <c r="D191" s="63"/>
      <c r="E191" s="121" t="s">
        <v>404</v>
      </c>
      <c r="F191" s="63"/>
      <c r="G191" s="123"/>
      <c r="H191" s="312"/>
      <c r="I191" s="124"/>
    </row>
    <row r="192" spans="1:9" ht="51">
      <c r="A192" s="167"/>
      <c r="B192" s="167"/>
      <c r="C192" s="156" t="s">
        <v>18</v>
      </c>
      <c r="D192" s="156"/>
      <c r="E192" s="174" t="s">
        <v>1208</v>
      </c>
      <c r="F192" s="157" t="s">
        <v>343</v>
      </c>
      <c r="G192" s="279">
        <f>3.12/100*'Civil &amp; Interior'!G11</f>
        <v>19.687200000000001</v>
      </c>
      <c r="H192" s="301"/>
      <c r="I192" s="73">
        <f t="shared" ref="I192:I199" si="5">H192*$G192</f>
        <v>0</v>
      </c>
    </row>
    <row r="193" spans="1:9" ht="51">
      <c r="A193" s="167"/>
      <c r="B193" s="167"/>
      <c r="C193" s="156" t="s">
        <v>21</v>
      </c>
      <c r="D193" s="163" t="s">
        <v>405</v>
      </c>
      <c r="E193" s="158" t="s">
        <v>1209</v>
      </c>
      <c r="F193" s="157" t="s">
        <v>343</v>
      </c>
      <c r="G193" s="279">
        <v>0</v>
      </c>
      <c r="H193" s="301"/>
      <c r="I193" s="73">
        <f t="shared" si="5"/>
        <v>0</v>
      </c>
    </row>
    <row r="194" spans="1:9" ht="51">
      <c r="A194" s="167"/>
      <c r="B194" s="167"/>
      <c r="C194" s="156" t="s">
        <v>23</v>
      </c>
      <c r="D194" s="163"/>
      <c r="E194" s="137" t="s">
        <v>1210</v>
      </c>
      <c r="F194" s="157" t="s">
        <v>343</v>
      </c>
      <c r="G194" s="279"/>
      <c r="H194" s="301"/>
      <c r="I194" s="73">
        <f t="shared" si="5"/>
        <v>0</v>
      </c>
    </row>
    <row r="195" spans="1:9" ht="51">
      <c r="A195" s="156"/>
      <c r="B195" s="156"/>
      <c r="C195" s="156" t="s">
        <v>25</v>
      </c>
      <c r="D195" s="163" t="s">
        <v>405</v>
      </c>
      <c r="E195" s="158" t="s">
        <v>1211</v>
      </c>
      <c r="F195" s="157" t="s">
        <v>343</v>
      </c>
      <c r="G195" s="279">
        <v>0</v>
      </c>
      <c r="H195" s="301"/>
      <c r="I195" s="73">
        <f t="shared" si="5"/>
        <v>0</v>
      </c>
    </row>
    <row r="196" spans="1:9" ht="51">
      <c r="A196" s="167"/>
      <c r="B196" s="167"/>
      <c r="C196" s="156" t="s">
        <v>27</v>
      </c>
      <c r="D196" s="163"/>
      <c r="E196" s="137" t="s">
        <v>1212</v>
      </c>
      <c r="F196" s="157" t="s">
        <v>343</v>
      </c>
      <c r="G196" s="279"/>
      <c r="H196" s="301"/>
      <c r="I196" s="73">
        <f t="shared" si="5"/>
        <v>0</v>
      </c>
    </row>
    <row r="197" spans="1:9" ht="51">
      <c r="A197" s="156"/>
      <c r="B197" s="156"/>
      <c r="C197" s="156" t="s">
        <v>29</v>
      </c>
      <c r="D197" s="163" t="s">
        <v>405</v>
      </c>
      <c r="E197" s="158" t="s">
        <v>1213</v>
      </c>
      <c r="F197" s="157" t="s">
        <v>343</v>
      </c>
      <c r="G197" s="279"/>
      <c r="H197" s="301"/>
      <c r="I197" s="73">
        <f t="shared" si="5"/>
        <v>0</v>
      </c>
    </row>
    <row r="198" spans="1:9" ht="51">
      <c r="A198" s="167"/>
      <c r="B198" s="167"/>
      <c r="C198" s="156" t="s">
        <v>31</v>
      </c>
      <c r="D198" s="163"/>
      <c r="E198" s="137" t="s">
        <v>1214</v>
      </c>
      <c r="F198" s="157" t="s">
        <v>343</v>
      </c>
      <c r="G198" s="279"/>
      <c r="H198" s="301"/>
      <c r="I198" s="73">
        <f t="shared" si="5"/>
        <v>0</v>
      </c>
    </row>
    <row r="199" spans="1:9" ht="51">
      <c r="A199" s="156"/>
      <c r="B199" s="156"/>
      <c r="C199" s="156" t="s">
        <v>280</v>
      </c>
      <c r="D199" s="163" t="s">
        <v>405</v>
      </c>
      <c r="E199" s="158" t="s">
        <v>1215</v>
      </c>
      <c r="F199" s="157" t="s">
        <v>343</v>
      </c>
      <c r="G199" s="279">
        <v>0</v>
      </c>
      <c r="H199" s="301"/>
      <c r="I199" s="73">
        <f t="shared" si="5"/>
        <v>0</v>
      </c>
    </row>
    <row r="200" spans="1:9" ht="51">
      <c r="A200" s="156"/>
      <c r="B200" s="156"/>
      <c r="C200" s="156" t="s">
        <v>33</v>
      </c>
      <c r="D200" s="175" t="s">
        <v>406</v>
      </c>
      <c r="E200" s="137" t="s">
        <v>645</v>
      </c>
      <c r="F200" s="157"/>
      <c r="G200" s="279"/>
      <c r="H200" s="301"/>
      <c r="I200" s="73"/>
    </row>
    <row r="201" spans="1:9">
      <c r="A201" s="156"/>
      <c r="B201" s="156"/>
      <c r="C201" s="156" t="s">
        <v>36</v>
      </c>
      <c r="D201" s="175"/>
      <c r="E201" s="137" t="s">
        <v>646</v>
      </c>
      <c r="F201" s="157" t="s">
        <v>343</v>
      </c>
      <c r="G201" s="279"/>
      <c r="H201" s="301"/>
      <c r="I201" s="73">
        <f>H201*$G201</f>
        <v>0</v>
      </c>
    </row>
    <row r="202" spans="1:9">
      <c r="A202" s="156"/>
      <c r="B202" s="156"/>
      <c r="C202" s="156" t="s">
        <v>40</v>
      </c>
      <c r="D202" s="175"/>
      <c r="E202" s="137" t="s">
        <v>647</v>
      </c>
      <c r="F202" s="157" t="s">
        <v>343</v>
      </c>
      <c r="G202" s="279"/>
      <c r="H202" s="301"/>
      <c r="I202" s="73">
        <f>H202*$G202</f>
        <v>0</v>
      </c>
    </row>
    <row r="203" spans="1:9">
      <c r="A203" s="156"/>
      <c r="B203" s="156"/>
      <c r="C203" s="156" t="s">
        <v>43</v>
      </c>
      <c r="D203" s="175"/>
      <c r="E203" s="137" t="s">
        <v>648</v>
      </c>
      <c r="F203" s="157" t="s">
        <v>343</v>
      </c>
      <c r="G203" s="279"/>
      <c r="H203" s="301"/>
      <c r="I203" s="73">
        <f>H203*$G203</f>
        <v>0</v>
      </c>
    </row>
    <row r="204" spans="1:9">
      <c r="A204" s="156"/>
      <c r="B204" s="156"/>
      <c r="C204" s="156" t="s">
        <v>44</v>
      </c>
      <c r="D204" s="165"/>
      <c r="E204" s="137" t="s">
        <v>649</v>
      </c>
      <c r="F204" s="157" t="s">
        <v>343</v>
      </c>
      <c r="G204" s="279"/>
      <c r="H204" s="301"/>
      <c r="I204" s="73">
        <f>H204*$G204</f>
        <v>0</v>
      </c>
    </row>
    <row r="205" spans="1:9" ht="47.25">
      <c r="A205" s="80" t="s">
        <v>616</v>
      </c>
      <c r="B205" s="80"/>
      <c r="C205" s="82"/>
      <c r="D205" s="82"/>
      <c r="E205" s="105"/>
      <c r="F205" s="106"/>
      <c r="G205" s="107"/>
      <c r="H205" s="308"/>
      <c r="I205" s="108">
        <f>SUM(I192:I204)</f>
        <v>0</v>
      </c>
    </row>
    <row r="206" spans="1:9" ht="15.75">
      <c r="A206" s="63"/>
      <c r="B206" s="63" t="s">
        <v>407</v>
      </c>
      <c r="C206" s="63"/>
      <c r="D206" s="63"/>
      <c r="E206" s="121" t="s">
        <v>408</v>
      </c>
      <c r="F206" s="122"/>
      <c r="G206" s="123"/>
      <c r="H206" s="312"/>
      <c r="I206" s="124"/>
    </row>
    <row r="207" spans="1:9" ht="25.5">
      <c r="A207" s="167"/>
      <c r="B207" s="167"/>
      <c r="C207" s="156" t="s">
        <v>18</v>
      </c>
      <c r="D207" s="156"/>
      <c r="E207" s="140" t="s">
        <v>409</v>
      </c>
      <c r="F207" s="157" t="s">
        <v>410</v>
      </c>
      <c r="G207" s="279">
        <v>21.080453363062059</v>
      </c>
      <c r="H207" s="301"/>
      <c r="I207" s="73">
        <f>H207*$G207</f>
        <v>0</v>
      </c>
    </row>
    <row r="208" spans="1:9" ht="25.5">
      <c r="A208" s="106" t="s">
        <v>618</v>
      </c>
      <c r="B208" s="106"/>
      <c r="C208" s="130"/>
      <c r="D208" s="130"/>
      <c r="E208" s="107"/>
      <c r="F208" s="106"/>
      <c r="G208" s="107"/>
      <c r="H208" s="308"/>
      <c r="I208" s="108">
        <f>SUM(I207)</f>
        <v>0</v>
      </c>
    </row>
    <row r="209" spans="1:9" ht="15.75">
      <c r="A209" s="63"/>
      <c r="B209" s="63" t="s">
        <v>411</v>
      </c>
      <c r="C209" s="63" t="s">
        <v>15</v>
      </c>
      <c r="D209" s="63"/>
      <c r="E209" s="121" t="s">
        <v>412</v>
      </c>
      <c r="F209" s="122"/>
      <c r="G209" s="123"/>
      <c r="H209" s="312"/>
      <c r="I209" s="124"/>
    </row>
    <row r="210" spans="1:9" ht="25.5">
      <c r="A210" s="167"/>
      <c r="B210" s="167"/>
      <c r="C210" s="156" t="s">
        <v>18</v>
      </c>
      <c r="D210" s="156"/>
      <c r="E210" s="176" t="s">
        <v>413</v>
      </c>
      <c r="F210" s="148" t="s">
        <v>218</v>
      </c>
      <c r="G210" s="279">
        <v>0</v>
      </c>
      <c r="H210" s="301"/>
      <c r="I210" s="73">
        <f>H210*$G210</f>
        <v>0</v>
      </c>
    </row>
    <row r="211" spans="1:9" ht="25.5">
      <c r="A211" s="167"/>
      <c r="B211" s="167"/>
      <c r="C211" s="156" t="s">
        <v>21</v>
      </c>
      <c r="D211" s="156"/>
      <c r="E211" s="176" t="s">
        <v>414</v>
      </c>
      <c r="F211" s="148" t="s">
        <v>415</v>
      </c>
      <c r="G211" s="279">
        <v>1</v>
      </c>
      <c r="H211" s="301"/>
      <c r="I211" s="73">
        <f>H211*$G211</f>
        <v>0</v>
      </c>
    </row>
    <row r="212" spans="1:9" ht="25.5">
      <c r="A212" s="106" t="s">
        <v>619</v>
      </c>
      <c r="B212" s="106"/>
      <c r="C212" s="130"/>
      <c r="D212" s="130"/>
      <c r="E212" s="107"/>
      <c r="F212" s="106"/>
      <c r="G212" s="107"/>
      <c r="H212" s="308"/>
      <c r="I212" s="108">
        <f>SUM(I210:I211)</f>
        <v>0</v>
      </c>
    </row>
    <row r="213" spans="1:9" ht="15.75">
      <c r="A213" s="63"/>
      <c r="B213" s="63" t="s">
        <v>416</v>
      </c>
      <c r="C213" s="63" t="s">
        <v>15</v>
      </c>
      <c r="D213" s="63"/>
      <c r="E213" s="121" t="s">
        <v>417</v>
      </c>
      <c r="F213" s="122"/>
      <c r="G213" s="123"/>
      <c r="H213" s="312"/>
      <c r="I213" s="124"/>
    </row>
    <row r="214" spans="1:9">
      <c r="A214" s="167"/>
      <c r="B214" s="167"/>
      <c r="C214" s="156" t="s">
        <v>18</v>
      </c>
      <c r="D214" s="156"/>
      <c r="E214" s="177" t="s">
        <v>418</v>
      </c>
      <c r="F214" s="146" t="s">
        <v>357</v>
      </c>
      <c r="G214" s="279">
        <v>1</v>
      </c>
      <c r="H214" s="301"/>
      <c r="I214" s="73">
        <f t="shared" ref="I214:I220" si="6">H214*$G214</f>
        <v>0</v>
      </c>
    </row>
    <row r="215" spans="1:9" ht="38.25">
      <c r="A215" s="167"/>
      <c r="B215" s="167"/>
      <c r="C215" s="156" t="s">
        <v>21</v>
      </c>
      <c r="D215" s="156"/>
      <c r="E215" s="177" t="s">
        <v>419</v>
      </c>
      <c r="F215" s="157" t="s">
        <v>343</v>
      </c>
      <c r="G215" s="279">
        <v>67.355182926829272</v>
      </c>
      <c r="H215" s="301"/>
      <c r="I215" s="73">
        <f t="shared" si="6"/>
        <v>0</v>
      </c>
    </row>
    <row r="216" spans="1:9" ht="25.5">
      <c r="A216" s="167"/>
      <c r="B216" s="167"/>
      <c r="C216" s="156" t="s">
        <v>23</v>
      </c>
      <c r="D216" s="156"/>
      <c r="E216" s="177" t="s">
        <v>420</v>
      </c>
      <c r="F216" s="146" t="s">
        <v>196</v>
      </c>
      <c r="G216" s="279">
        <v>3</v>
      </c>
      <c r="H216" s="301"/>
      <c r="I216" s="73">
        <f t="shared" si="6"/>
        <v>0</v>
      </c>
    </row>
    <row r="217" spans="1:9" ht="25.5">
      <c r="A217" s="167"/>
      <c r="B217" s="167"/>
      <c r="C217" s="156" t="s">
        <v>25</v>
      </c>
      <c r="D217" s="156"/>
      <c r="E217" s="177" t="s">
        <v>421</v>
      </c>
      <c r="F217" s="157" t="s">
        <v>343</v>
      </c>
      <c r="G217" s="279">
        <v>150</v>
      </c>
      <c r="H217" s="301"/>
      <c r="I217" s="73">
        <f t="shared" si="6"/>
        <v>0</v>
      </c>
    </row>
    <row r="218" spans="1:9">
      <c r="A218" s="167"/>
      <c r="B218" s="167"/>
      <c r="C218" s="156" t="s">
        <v>27</v>
      </c>
      <c r="D218" s="156"/>
      <c r="E218" s="177" t="s">
        <v>422</v>
      </c>
      <c r="F218" s="157" t="s">
        <v>343</v>
      </c>
      <c r="G218" s="279">
        <v>200</v>
      </c>
      <c r="H218" s="305"/>
      <c r="I218" s="73">
        <f t="shared" si="6"/>
        <v>0</v>
      </c>
    </row>
    <row r="219" spans="1:9">
      <c r="A219" s="167"/>
      <c r="B219" s="167"/>
      <c r="C219" s="156" t="s">
        <v>29</v>
      </c>
      <c r="D219" s="156"/>
      <c r="E219" s="177" t="s">
        <v>423</v>
      </c>
      <c r="F219" s="146" t="s">
        <v>196</v>
      </c>
      <c r="G219" s="279">
        <v>4</v>
      </c>
      <c r="H219" s="301"/>
      <c r="I219" s="73">
        <f t="shared" si="6"/>
        <v>0</v>
      </c>
    </row>
    <row r="220" spans="1:9">
      <c r="A220" s="167"/>
      <c r="B220" s="167"/>
      <c r="C220" s="156" t="s">
        <v>31</v>
      </c>
      <c r="D220" s="156"/>
      <c r="E220" s="178" t="s">
        <v>1206</v>
      </c>
      <c r="F220" s="157" t="s">
        <v>343</v>
      </c>
      <c r="G220" s="279">
        <v>73</v>
      </c>
      <c r="H220" s="305"/>
      <c r="I220" s="73">
        <f t="shared" si="6"/>
        <v>0</v>
      </c>
    </row>
    <row r="221" spans="1:9">
      <c r="A221" s="167"/>
      <c r="B221" s="167"/>
      <c r="C221" s="156" t="s">
        <v>33</v>
      </c>
      <c r="D221" s="163" t="s">
        <v>621</v>
      </c>
      <c r="E221" s="178"/>
      <c r="F221" s="146"/>
      <c r="G221" s="279"/>
      <c r="H221" s="301"/>
      <c r="I221" s="73"/>
    </row>
    <row r="222" spans="1:9">
      <c r="A222" s="167"/>
      <c r="B222" s="167"/>
      <c r="C222" s="156" t="s">
        <v>36</v>
      </c>
      <c r="D222" s="156"/>
      <c r="E222" s="161" t="s">
        <v>424</v>
      </c>
      <c r="F222" s="157" t="s">
        <v>268</v>
      </c>
      <c r="G222" s="279">
        <v>2</v>
      </c>
      <c r="H222" s="301"/>
      <c r="I222" s="73">
        <f>H222*$G222</f>
        <v>0</v>
      </c>
    </row>
    <row r="223" spans="1:9">
      <c r="A223" s="167"/>
      <c r="B223" s="167"/>
      <c r="C223" s="156" t="s">
        <v>40</v>
      </c>
      <c r="D223" s="156"/>
      <c r="E223" s="161" t="s">
        <v>425</v>
      </c>
      <c r="F223" s="157" t="s">
        <v>268</v>
      </c>
      <c r="G223" s="279">
        <v>20</v>
      </c>
      <c r="H223" s="305"/>
      <c r="I223" s="73">
        <f>H223*$G223</f>
        <v>0</v>
      </c>
    </row>
    <row r="224" spans="1:9">
      <c r="A224" s="167"/>
      <c r="B224" s="167"/>
      <c r="C224" s="156" t="s">
        <v>43</v>
      </c>
      <c r="D224" s="156"/>
      <c r="E224" s="161" t="s">
        <v>426</v>
      </c>
      <c r="F224" s="157" t="s">
        <v>268</v>
      </c>
      <c r="G224" s="279">
        <v>5</v>
      </c>
      <c r="H224" s="305"/>
      <c r="I224" s="73">
        <f>H224*$G224</f>
        <v>0</v>
      </c>
    </row>
    <row r="225" spans="1:9" ht="25.5">
      <c r="A225" s="167"/>
      <c r="B225" s="167"/>
      <c r="C225" s="156" t="s">
        <v>44</v>
      </c>
      <c r="D225" s="156"/>
      <c r="E225" s="161" t="s">
        <v>427</v>
      </c>
      <c r="F225" s="157" t="s">
        <v>268</v>
      </c>
      <c r="G225" s="279">
        <v>0</v>
      </c>
      <c r="H225" s="301"/>
      <c r="I225" s="73">
        <f>H225*$G225</f>
        <v>0</v>
      </c>
    </row>
    <row r="226" spans="1:9" ht="47.25">
      <c r="A226" s="80" t="s">
        <v>620</v>
      </c>
      <c r="B226" s="80"/>
      <c r="C226" s="82"/>
      <c r="D226" s="82"/>
      <c r="E226" s="105"/>
      <c r="F226" s="106"/>
      <c r="G226" s="107"/>
      <c r="H226" s="308"/>
      <c r="I226" s="108">
        <f>SUM(I214:I225)</f>
        <v>0</v>
      </c>
    </row>
    <row r="227" spans="1:9" ht="15.75">
      <c r="A227" s="57" t="s">
        <v>428</v>
      </c>
      <c r="B227" s="57"/>
      <c r="C227" s="57"/>
      <c r="D227" s="57"/>
      <c r="E227" s="116" t="s">
        <v>429</v>
      </c>
      <c r="F227" s="57"/>
      <c r="G227" s="57"/>
      <c r="H227" s="310"/>
      <c r="I227" s="117"/>
    </row>
    <row r="228" spans="1:9" ht="15.75">
      <c r="A228" s="63"/>
      <c r="B228" s="63" t="s">
        <v>622</v>
      </c>
      <c r="C228" s="63"/>
      <c r="D228" s="63"/>
      <c r="E228" s="154"/>
      <c r="F228" s="122"/>
      <c r="G228" s="123"/>
      <c r="H228" s="312"/>
      <c r="I228" s="124"/>
    </row>
    <row r="229" spans="1:9" ht="51">
      <c r="A229" s="167"/>
      <c r="B229" s="167"/>
      <c r="C229" s="156" t="s">
        <v>15</v>
      </c>
      <c r="D229" s="157"/>
      <c r="E229" s="179" t="s">
        <v>430</v>
      </c>
      <c r="F229" s="157" t="s">
        <v>218</v>
      </c>
      <c r="G229" s="279">
        <v>5</v>
      </c>
      <c r="H229" s="301"/>
      <c r="I229" s="73">
        <f t="shared" ref="I229:I239" si="7">H229*$G229</f>
        <v>0</v>
      </c>
    </row>
    <row r="230" spans="1:9" ht="51">
      <c r="A230" s="167"/>
      <c r="B230" s="167"/>
      <c r="C230" s="156" t="s">
        <v>18</v>
      </c>
      <c r="D230" s="157"/>
      <c r="E230" s="179" t="s">
        <v>431</v>
      </c>
      <c r="F230" s="157" t="s">
        <v>218</v>
      </c>
      <c r="G230" s="279">
        <v>0</v>
      </c>
      <c r="H230" s="301"/>
      <c r="I230" s="73">
        <f t="shared" si="7"/>
        <v>0</v>
      </c>
    </row>
    <row r="231" spans="1:9" ht="51">
      <c r="A231" s="167"/>
      <c r="B231" s="167"/>
      <c r="C231" s="156" t="s">
        <v>33</v>
      </c>
      <c r="D231" s="157"/>
      <c r="E231" s="180" t="s">
        <v>432</v>
      </c>
      <c r="F231" s="157" t="s">
        <v>218</v>
      </c>
      <c r="G231" s="279">
        <v>0</v>
      </c>
      <c r="H231" s="301"/>
      <c r="I231" s="73">
        <f t="shared" si="7"/>
        <v>0</v>
      </c>
    </row>
    <row r="232" spans="1:9" ht="51">
      <c r="A232" s="167"/>
      <c r="B232" s="167"/>
      <c r="C232" s="156" t="s">
        <v>45</v>
      </c>
      <c r="D232" s="157"/>
      <c r="E232" s="179" t="s">
        <v>433</v>
      </c>
      <c r="F232" s="157" t="s">
        <v>218</v>
      </c>
      <c r="G232" s="279">
        <v>1</v>
      </c>
      <c r="H232" s="301"/>
      <c r="I232" s="73">
        <f t="shared" si="7"/>
        <v>0</v>
      </c>
    </row>
    <row r="233" spans="1:9" ht="51">
      <c r="A233" s="167"/>
      <c r="B233" s="167"/>
      <c r="C233" s="156" t="s">
        <v>75</v>
      </c>
      <c r="D233" s="157"/>
      <c r="E233" s="181" t="s">
        <v>434</v>
      </c>
      <c r="F233" s="157" t="s">
        <v>218</v>
      </c>
      <c r="G233" s="279">
        <v>0</v>
      </c>
      <c r="H233" s="301"/>
      <c r="I233" s="73">
        <f t="shared" si="7"/>
        <v>0</v>
      </c>
    </row>
    <row r="234" spans="1:9" ht="38.25">
      <c r="A234" s="167"/>
      <c r="B234" s="167"/>
      <c r="C234" s="156" t="s">
        <v>64</v>
      </c>
      <c r="D234" s="157"/>
      <c r="E234" s="179" t="s">
        <v>435</v>
      </c>
      <c r="F234" s="157" t="s">
        <v>218</v>
      </c>
      <c r="G234" s="279">
        <v>1</v>
      </c>
      <c r="H234" s="301"/>
      <c r="I234" s="73">
        <f t="shared" si="7"/>
        <v>0</v>
      </c>
    </row>
    <row r="235" spans="1:9" ht="38.25">
      <c r="A235" s="167"/>
      <c r="B235" s="167"/>
      <c r="C235" s="156" t="s">
        <v>177</v>
      </c>
      <c r="D235" s="157"/>
      <c r="E235" s="181" t="s">
        <v>436</v>
      </c>
      <c r="F235" s="157" t="s">
        <v>218</v>
      </c>
      <c r="G235" s="279">
        <v>0</v>
      </c>
      <c r="H235" s="301"/>
      <c r="I235" s="73">
        <f t="shared" si="7"/>
        <v>0</v>
      </c>
    </row>
    <row r="236" spans="1:9" ht="25.5">
      <c r="A236" s="167"/>
      <c r="B236" s="167"/>
      <c r="C236" s="156" t="s">
        <v>66</v>
      </c>
      <c r="D236" s="157"/>
      <c r="E236" s="217" t="s">
        <v>1121</v>
      </c>
      <c r="F236" s="157" t="s">
        <v>437</v>
      </c>
      <c r="G236" s="279">
        <v>1</v>
      </c>
      <c r="H236" s="301"/>
      <c r="I236" s="73">
        <f t="shared" si="7"/>
        <v>0</v>
      </c>
    </row>
    <row r="237" spans="1:9" ht="25.5">
      <c r="A237" s="167"/>
      <c r="B237" s="167"/>
      <c r="C237" s="156" t="s">
        <v>142</v>
      </c>
      <c r="D237" s="157"/>
      <c r="E237" s="181" t="s">
        <v>438</v>
      </c>
      <c r="F237" s="157" t="s">
        <v>437</v>
      </c>
      <c r="G237" s="279">
        <v>0</v>
      </c>
      <c r="H237" s="301"/>
      <c r="I237" s="73">
        <f t="shared" si="7"/>
        <v>0</v>
      </c>
    </row>
    <row r="238" spans="1:9" ht="25.5">
      <c r="A238" s="167"/>
      <c r="B238" s="167"/>
      <c r="C238" s="156" t="s">
        <v>99</v>
      </c>
      <c r="D238" s="157"/>
      <c r="E238" s="161" t="s">
        <v>439</v>
      </c>
      <c r="F238" s="157" t="s">
        <v>440</v>
      </c>
      <c r="G238" s="279">
        <v>40</v>
      </c>
      <c r="H238" s="301"/>
      <c r="I238" s="73">
        <f t="shared" si="7"/>
        <v>0</v>
      </c>
    </row>
    <row r="239" spans="1:9" ht="25.5">
      <c r="A239" s="167"/>
      <c r="B239" s="167"/>
      <c r="C239" s="156" t="s">
        <v>93</v>
      </c>
      <c r="D239" s="182"/>
      <c r="E239" s="183" t="s">
        <v>441</v>
      </c>
      <c r="F239" s="157" t="s">
        <v>218</v>
      </c>
      <c r="G239" s="279">
        <v>0</v>
      </c>
      <c r="H239" s="301"/>
      <c r="I239" s="73">
        <f t="shared" si="7"/>
        <v>0</v>
      </c>
    </row>
    <row r="240" spans="1:9" ht="47.25">
      <c r="A240" s="80" t="s">
        <v>623</v>
      </c>
      <c r="B240" s="80"/>
      <c r="C240" s="82"/>
      <c r="D240" s="82"/>
      <c r="E240" s="105"/>
      <c r="F240" s="106"/>
      <c r="G240" s="107"/>
      <c r="H240" s="308"/>
      <c r="I240" s="108">
        <f>SUM(I229:I239)</f>
        <v>0</v>
      </c>
    </row>
  </sheetData>
  <mergeCells count="54">
    <mergeCell ref="D17:D23"/>
    <mergeCell ref="G3:G9"/>
    <mergeCell ref="G10:G16"/>
    <mergeCell ref="G17:G23"/>
    <mergeCell ref="G26:G33"/>
    <mergeCell ref="D26:D33"/>
    <mergeCell ref="D10:D16"/>
    <mergeCell ref="F10:F16"/>
    <mergeCell ref="F3:F9"/>
    <mergeCell ref="D3:D9"/>
    <mergeCell ref="F17:F23"/>
    <mergeCell ref="F70:F76"/>
    <mergeCell ref="F63:F69"/>
    <mergeCell ref="F56:F62"/>
    <mergeCell ref="F44:F53"/>
    <mergeCell ref="D56:D62"/>
    <mergeCell ref="G34:G43"/>
    <mergeCell ref="G44:G53"/>
    <mergeCell ref="G56:G62"/>
    <mergeCell ref="G63:G69"/>
    <mergeCell ref="G70:G76"/>
    <mergeCell ref="F34:F43"/>
    <mergeCell ref="D34:D43"/>
    <mergeCell ref="C34:C43"/>
    <mergeCell ref="C26:C33"/>
    <mergeCell ref="B26:B33"/>
    <mergeCell ref="F26:F33"/>
    <mergeCell ref="A70:A76"/>
    <mergeCell ref="B70:B76"/>
    <mergeCell ref="C70:C76"/>
    <mergeCell ref="D70:D76"/>
    <mergeCell ref="B34:B43"/>
    <mergeCell ref="C56:C62"/>
    <mergeCell ref="A44:A53"/>
    <mergeCell ref="B44:B53"/>
    <mergeCell ref="C44:C53"/>
    <mergeCell ref="D44:D53"/>
    <mergeCell ref="C63:C69"/>
    <mergeCell ref="B63:B69"/>
    <mergeCell ref="A63:A69"/>
    <mergeCell ref="D63:D69"/>
    <mergeCell ref="A34:A43"/>
    <mergeCell ref="A3:A9"/>
    <mergeCell ref="C10:C16"/>
    <mergeCell ref="B3:B9"/>
    <mergeCell ref="C3:C9"/>
    <mergeCell ref="A10:A16"/>
    <mergeCell ref="B10:B16"/>
    <mergeCell ref="A17:A23"/>
    <mergeCell ref="B17:B23"/>
    <mergeCell ref="C17:C23"/>
    <mergeCell ref="A26:A33"/>
    <mergeCell ref="B56:B62"/>
    <mergeCell ref="A56:A6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1"/>
  <sheetViews>
    <sheetView topLeftCell="A4" zoomScale="85" zoomScaleNormal="85" zoomScaleSheetLayoutView="55" workbookViewId="0">
      <selection activeCell="D4" sqref="D4"/>
    </sheetView>
  </sheetViews>
  <sheetFormatPr defaultRowHeight="15"/>
  <cols>
    <col min="2" max="2" width="13.85546875" style="45" bestFit="1" customWidth="1"/>
    <col min="3" max="3" width="34.5703125" style="46" customWidth="1"/>
    <col min="4" max="4" width="33" customWidth="1"/>
    <col min="5" max="5" width="37.28515625" customWidth="1"/>
  </cols>
  <sheetData>
    <row r="1" spans="2:5">
      <c r="B1" s="512" t="s">
        <v>1015</v>
      </c>
      <c r="C1" s="513"/>
      <c r="D1" s="513"/>
      <c r="E1" s="513"/>
    </row>
    <row r="2" spans="2:5">
      <c r="B2" s="31"/>
      <c r="C2" s="511" t="s">
        <v>1016</v>
      </c>
      <c r="D2" s="511"/>
      <c r="E2" s="511"/>
    </row>
    <row r="3" spans="2:5" ht="21.6" customHeight="1">
      <c r="B3" s="32"/>
      <c r="C3" s="33" t="s">
        <v>1017</v>
      </c>
      <c r="D3" s="34" t="s">
        <v>1018</v>
      </c>
      <c r="E3" s="33" t="s">
        <v>1019</v>
      </c>
    </row>
    <row r="4" spans="2:5" ht="92.45" customHeight="1">
      <c r="B4" s="35" t="s">
        <v>1020</v>
      </c>
      <c r="C4" s="2" t="s">
        <v>1021</v>
      </c>
      <c r="D4" s="36" t="s">
        <v>1022</v>
      </c>
      <c r="E4" s="3" t="s">
        <v>1023</v>
      </c>
    </row>
    <row r="5" spans="2:5" ht="86.45" customHeight="1">
      <c r="B5" s="35" t="s">
        <v>1024</v>
      </c>
      <c r="C5" s="2" t="s">
        <v>1025</v>
      </c>
      <c r="D5" s="37" t="s">
        <v>1026</v>
      </c>
      <c r="E5" s="1" t="s">
        <v>1023</v>
      </c>
    </row>
    <row r="6" spans="2:5" ht="98.45" customHeight="1">
      <c r="B6" s="35" t="s">
        <v>277</v>
      </c>
      <c r="C6" s="2" t="s">
        <v>1027</v>
      </c>
      <c r="D6" s="38" t="s">
        <v>1028</v>
      </c>
      <c r="E6" s="39" t="s">
        <v>1029</v>
      </c>
    </row>
    <row r="7" spans="2:5" ht="118.15" customHeight="1">
      <c r="B7" s="40" t="s">
        <v>1030</v>
      </c>
      <c r="C7" s="2" t="s">
        <v>1027</v>
      </c>
      <c r="D7" s="47" t="s">
        <v>1082</v>
      </c>
      <c r="E7" s="38" t="s">
        <v>1031</v>
      </c>
    </row>
    <row r="8" spans="2:5" ht="136.9" customHeight="1">
      <c r="B8" s="35" t="s">
        <v>275</v>
      </c>
      <c r="C8" s="2" t="s">
        <v>1032</v>
      </c>
      <c r="D8" s="38" t="s">
        <v>1033</v>
      </c>
      <c r="E8" s="1" t="s">
        <v>1034</v>
      </c>
    </row>
    <row r="9" spans="2:5" ht="118.9" customHeight="1">
      <c r="B9" s="35" t="s">
        <v>273</v>
      </c>
      <c r="C9" s="2" t="s">
        <v>1035</v>
      </c>
      <c r="D9" s="38" t="s">
        <v>1036</v>
      </c>
      <c r="E9" s="3" t="s">
        <v>1037</v>
      </c>
    </row>
    <row r="10" spans="2:5" ht="76.150000000000006" customHeight="1">
      <c r="B10" s="35" t="s">
        <v>1038</v>
      </c>
      <c r="C10" s="2" t="s">
        <v>1039</v>
      </c>
      <c r="D10" s="38" t="s">
        <v>1040</v>
      </c>
      <c r="E10" s="3" t="s">
        <v>1041</v>
      </c>
    </row>
    <row r="11" spans="2:5" ht="87.6" hidden="1" customHeight="1" thickBot="1">
      <c r="B11" s="41" t="s">
        <v>1042</v>
      </c>
      <c r="C11" s="42" t="s">
        <v>1021</v>
      </c>
      <c r="D11" s="43" t="s">
        <v>1043</v>
      </c>
      <c r="E11" s="44" t="s">
        <v>1044</v>
      </c>
    </row>
  </sheetData>
  <mergeCells count="2">
    <mergeCell ref="C2:E2"/>
    <mergeCell ref="B1:E1"/>
  </mergeCells>
  <pageMargins left="0.7" right="0.7" top="0.75" bottom="0.75" header="0.3" footer="0.3"/>
  <pageSetup scale="55" orientation="landscape"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16502D9A64304A800B90E4123749D3" ma:contentTypeVersion="15" ma:contentTypeDescription="Create a new document." ma:contentTypeScope="" ma:versionID="c2762f0b3b03ad317e54366ed57b27a9">
  <xsd:schema xmlns:xsd="http://www.w3.org/2001/XMLSchema" xmlns:xs="http://www.w3.org/2001/XMLSchema" xmlns:p="http://schemas.microsoft.com/office/2006/metadata/properties" xmlns:ns3="b7babe23-701f-4936-a1db-3e0a77c6b91d" xmlns:ns4="97b567b4-c61a-4bc6-901f-e982322be9b3" targetNamespace="http://schemas.microsoft.com/office/2006/metadata/properties" ma:root="true" ma:fieldsID="a3d83e32ae6f1adec61775c25c2df536" ns3:_="" ns4:_="">
    <xsd:import namespace="b7babe23-701f-4936-a1db-3e0a77c6b91d"/>
    <xsd:import namespace="97b567b4-c61a-4bc6-901f-e982322be9b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_activity" minOccurs="0"/>
                <xsd:element ref="ns4:SharedWithUsers" minOccurs="0"/>
                <xsd:element ref="ns4:SharedWithDetails" minOccurs="0"/>
                <xsd:element ref="ns4:SharingHintHash" minOccurs="0"/>
                <xsd:element ref="ns3:MediaServiceObjectDetectorVersions" minOccurs="0"/>
                <xsd:element ref="ns3:MediaLengthInSecond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babe23-701f-4936-a1db-3e0a77c6b9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_activity" ma:index="15" nillable="true" ma:displayName="_activity" ma:hidden="true" ma:internalName="_activity">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b567b4-c61a-4bc6-901f-e982322be9b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b7babe23-701f-4936-a1db-3e0a77c6b91d" xsi:nil="true"/>
  </documentManagement>
</p:properties>
</file>

<file path=customXml/itemProps1.xml><?xml version="1.0" encoding="utf-8"?>
<ds:datastoreItem xmlns:ds="http://schemas.openxmlformats.org/officeDocument/2006/customXml" ds:itemID="{B5777788-D310-4D78-A4D2-CAEC847EDF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babe23-701f-4936-a1db-3e0a77c6b91d"/>
    <ds:schemaRef ds:uri="97b567b4-c61a-4bc6-901f-e982322be9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139901-EBA5-4E25-A657-26EE70ADE3EB}">
  <ds:schemaRefs>
    <ds:schemaRef ds:uri="http://schemas.microsoft.com/sharepoint/v3/contenttype/forms"/>
  </ds:schemaRefs>
</ds:datastoreItem>
</file>

<file path=customXml/itemProps3.xml><?xml version="1.0" encoding="utf-8"?>
<ds:datastoreItem xmlns:ds="http://schemas.openxmlformats.org/officeDocument/2006/customXml" ds:itemID="{2755A3AA-3FCF-44EB-90E3-0C4E22BBB87E}">
  <ds:schemaRefs>
    <ds:schemaRef ds:uri="http://www.w3.org/XML/1998/namespace"/>
    <ds:schemaRef ds:uri="http://purl.org/dc/elements/1.1/"/>
    <ds:schemaRef ds:uri="http://purl.org/dc/terms/"/>
    <ds:schemaRef ds:uri="b7babe23-701f-4936-a1db-3e0a77c6b91d"/>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97b567b4-c61a-4bc6-901f-e982322be9b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Civil &amp; Interior</vt:lpstr>
      <vt:lpstr>HVAC</vt:lpstr>
      <vt:lpstr>PLUMBING</vt:lpstr>
      <vt:lpstr>Fire Fighting</vt:lpstr>
      <vt:lpstr>Material Specifications</vt:lpstr>
      <vt:lpstr>Fire Make</vt:lpstr>
      <vt:lpstr>Electrical ,CCTV &amp; PA Make</vt:lpstr>
      <vt:lpstr>ELECTRICAL</vt:lpstr>
      <vt:lpstr>Toilet Specs</vt:lpstr>
      <vt:lpstr>'Civil &amp; Interior'!Print_Area</vt:lpstr>
      <vt:lpstr>'Toilet Specs'!Print_Area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Sachin Singh Rana</dc:creator>
  <cp:lastModifiedBy>Anil</cp:lastModifiedBy>
  <cp:lastPrinted>2024-02-02T09:23:19Z</cp:lastPrinted>
  <dcterms:created xsi:type="dcterms:W3CDTF">2023-01-31T11:51:23Z</dcterms:created>
  <dcterms:modified xsi:type="dcterms:W3CDTF">2024-02-02T09:32:27Z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0x0101008B16502D9A64304A800B90E4123749D3</vt:lpwstr>
  </property>
</Properties>
</file>