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Anil_Onedrive\OneDrive - Travel food Services\Desktop\UNA PROJECT\DOMINO'S\"/>
    </mc:Choice>
  </mc:AlternateContent>
  <bookViews>
    <workbookView xWindow="0" yWindow="0" windowWidth="20490" windowHeight="7500" firstSheet="4" activeTab="7"/>
  </bookViews>
  <sheets>
    <sheet name="Civil &amp; Interior" sheetId="1" r:id="rId1"/>
    <sheet name="HVAC" sheetId="9" r:id="rId2"/>
    <sheet name="PLUMBING" sheetId="8" r:id="rId3"/>
    <sheet name="Fire Fighting" sheetId="2" r:id="rId4"/>
    <sheet name="Material Specifications" sheetId="3" r:id="rId5"/>
    <sheet name="Fire Make" sheetId="4" r:id="rId6"/>
    <sheet name="Electrical ,CCTV &amp; PA Make" sheetId="5" r:id="rId7"/>
    <sheet name="ELECTRICAL" sheetId="10" r:id="rId8"/>
    <sheet name="Toilet Specs" sheetId="7" r:id="rId9"/>
  </sheets>
  <definedNames>
    <definedName name="_xlnm._FilterDatabase" localSheetId="0" hidden="1">'Civil &amp; Interior'!$C$12:$I$567</definedName>
    <definedName name="_xlnm.Print_Area" localSheetId="8">'Toilet Specs'!$A$1:$E$11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04" i="10" l="1"/>
  <c r="D200" i="10"/>
  <c r="I200" i="10"/>
  <c r="D75" i="10"/>
  <c r="D53" i="10"/>
  <c r="D2" i="10"/>
  <c r="D24" i="10"/>
  <c r="I297" i="10" l="1"/>
  <c r="I296" i="10"/>
  <c r="I295" i="10"/>
  <c r="I294" i="10"/>
  <c r="I293" i="10"/>
  <c r="I292" i="10"/>
  <c r="I291" i="10"/>
  <c r="I290" i="10"/>
  <c r="I289" i="10"/>
  <c r="I288" i="10"/>
  <c r="I287" i="10"/>
  <c r="I286" i="10"/>
  <c r="I285" i="10"/>
  <c r="I284" i="10"/>
  <c r="I283" i="10"/>
  <c r="I282" i="10"/>
  <c r="I281" i="10"/>
  <c r="G277" i="10"/>
  <c r="I277" i="10" s="1"/>
  <c r="I276" i="10"/>
  <c r="I273" i="10"/>
  <c r="G272" i="10"/>
  <c r="I272" i="10" s="1"/>
  <c r="I271" i="10"/>
  <c r="G270" i="10"/>
  <c r="I270" i="10" s="1"/>
  <c r="G269" i="10"/>
  <c r="I269" i="10" s="1"/>
  <c r="I268" i="10"/>
  <c r="G267" i="10"/>
  <c r="I267" i="10" s="1"/>
  <c r="G266" i="10"/>
  <c r="I266" i="10" s="1"/>
  <c r="I265" i="10"/>
  <c r="I264" i="10"/>
  <c r="G263" i="10"/>
  <c r="I263" i="10" s="1"/>
  <c r="I262" i="10"/>
  <c r="I258" i="10"/>
  <c r="I257" i="10"/>
  <c r="I256" i="10"/>
  <c r="I254" i="10"/>
  <c r="I253" i="10"/>
  <c r="I252" i="10"/>
  <c r="G251" i="10"/>
  <c r="I251" i="10" s="1"/>
  <c r="G250" i="10"/>
  <c r="I250" i="10" s="1"/>
  <c r="G249" i="10"/>
  <c r="I249" i="10" s="1"/>
  <c r="I247" i="10"/>
  <c r="I246" i="10"/>
  <c r="I244" i="10"/>
  <c r="I243" i="10"/>
  <c r="I242" i="10"/>
  <c r="I241" i="10"/>
  <c r="I240" i="10"/>
  <c r="G238" i="10"/>
  <c r="I238" i="10" s="1"/>
  <c r="G237" i="10"/>
  <c r="I237" i="10" s="1"/>
  <c r="G236" i="10"/>
  <c r="I236" i="10" s="1"/>
  <c r="G235" i="10"/>
  <c r="I235" i="10" s="1"/>
  <c r="I234" i="10"/>
  <c r="I278" i="10" l="1"/>
  <c r="I298" i="10"/>
  <c r="I259" i="10"/>
  <c r="I274" i="10"/>
  <c r="I229" i="10"/>
  <c r="I228" i="10"/>
  <c r="I227" i="10"/>
  <c r="I226" i="10"/>
  <c r="I225" i="10"/>
  <c r="I224" i="10"/>
  <c r="I223" i="10"/>
  <c r="I222" i="10"/>
  <c r="I221" i="10"/>
  <c r="I220" i="10"/>
  <c r="I219" i="10"/>
  <c r="I216" i="10"/>
  <c r="I215" i="10"/>
  <c r="I214" i="10"/>
  <c r="I213" i="10"/>
  <c r="I211" i="10"/>
  <c r="I210" i="10"/>
  <c r="I209" i="10"/>
  <c r="I208" i="10"/>
  <c r="I207" i="10"/>
  <c r="I206" i="10"/>
  <c r="I205" i="10"/>
  <c r="I203" i="10"/>
  <c r="I202" i="10"/>
  <c r="I198" i="10"/>
  <c r="I197" i="10"/>
  <c r="I196" i="10"/>
  <c r="I195" i="10"/>
  <c r="I193" i="10"/>
  <c r="I192" i="10"/>
  <c r="I191" i="10"/>
  <c r="I190" i="10"/>
  <c r="I189" i="10"/>
  <c r="I188" i="10"/>
  <c r="I187" i="10"/>
  <c r="G186" i="10"/>
  <c r="I186" i="10" s="1"/>
  <c r="I184" i="10"/>
  <c r="I183" i="10"/>
  <c r="I182" i="10"/>
  <c r="I181" i="10"/>
  <c r="I180" i="10"/>
  <c r="I179" i="10"/>
  <c r="I178" i="10"/>
  <c r="I177" i="10"/>
  <c r="I176" i="10"/>
  <c r="I175" i="10"/>
  <c r="I174" i="10"/>
  <c r="I173" i="10"/>
  <c r="I171" i="10"/>
  <c r="I170" i="10"/>
  <c r="I168" i="10"/>
  <c r="I167" i="10"/>
  <c r="I166" i="10"/>
  <c r="I163" i="10"/>
  <c r="G162" i="10"/>
  <c r="I162" i="10" s="1"/>
  <c r="I161" i="10"/>
  <c r="I160" i="10"/>
  <c r="I159" i="10"/>
  <c r="I158" i="10"/>
  <c r="G157" i="10"/>
  <c r="I157" i="10" s="1"/>
  <c r="I156" i="10"/>
  <c r="I155" i="10"/>
  <c r="I154" i="10"/>
  <c r="I153" i="10"/>
  <c r="I152" i="10"/>
  <c r="I151" i="10"/>
  <c r="I148" i="10"/>
  <c r="I147" i="10"/>
  <c r="G146" i="10"/>
  <c r="I146" i="10" s="1"/>
  <c r="G145" i="10"/>
  <c r="I145" i="10" s="1"/>
  <c r="I144" i="10"/>
  <c r="I143" i="10"/>
  <c r="I142" i="10"/>
  <c r="I141" i="10"/>
  <c r="I140" i="10"/>
  <c r="I139" i="10"/>
  <c r="I137" i="10"/>
  <c r="I136" i="10"/>
  <c r="I135" i="10"/>
  <c r="G134" i="10"/>
  <c r="I134" i="10" s="1"/>
  <c r="G133" i="10"/>
  <c r="I133" i="10" s="1"/>
  <c r="I131" i="10"/>
  <c r="I130" i="10"/>
  <c r="I128" i="10"/>
  <c r="I127" i="10"/>
  <c r="I126" i="10"/>
  <c r="I125" i="10"/>
  <c r="G122" i="10"/>
  <c r="I122" i="10" s="1"/>
  <c r="I121" i="10"/>
  <c r="G120" i="10"/>
  <c r="I120" i="10" s="1"/>
  <c r="G119" i="10"/>
  <c r="I119" i="10" s="1"/>
  <c r="I117" i="10"/>
  <c r="G116" i="10"/>
  <c r="I116" i="10" s="1"/>
  <c r="G115" i="10"/>
  <c r="I115" i="10" s="1"/>
  <c r="G114" i="10"/>
  <c r="I114" i="10" s="1"/>
  <c r="G113" i="10"/>
  <c r="I113" i="10" s="1"/>
  <c r="I110" i="10"/>
  <c r="I109" i="10"/>
  <c r="I108" i="10"/>
  <c r="I107" i="10"/>
  <c r="I106" i="10"/>
  <c r="G104" i="10"/>
  <c r="I104" i="10" s="1"/>
  <c r="I103" i="10"/>
  <c r="G102" i="10"/>
  <c r="I102" i="10" s="1"/>
  <c r="G101" i="10"/>
  <c r="I101" i="10" s="1"/>
  <c r="G100" i="10"/>
  <c r="I100" i="10" s="1"/>
  <c r="G99" i="10"/>
  <c r="I99" i="10" s="1"/>
  <c r="G96" i="10"/>
  <c r="I96" i="10" s="1"/>
  <c r="I95" i="10"/>
  <c r="I94" i="10"/>
  <c r="I93" i="10"/>
  <c r="I92" i="10"/>
  <c r="I91" i="10"/>
  <c r="I90" i="10"/>
  <c r="I89" i="10"/>
  <c r="I88" i="10"/>
  <c r="I87" i="10"/>
  <c r="I86" i="10"/>
  <c r="I85" i="10"/>
  <c r="I84" i="10"/>
  <c r="I83" i="10"/>
  <c r="I82" i="10"/>
  <c r="G81" i="10"/>
  <c r="I81" i="10" s="1"/>
  <c r="G80" i="10"/>
  <c r="I80" i="10" s="1"/>
  <c r="I79" i="10"/>
  <c r="I78" i="10"/>
  <c r="G77" i="10"/>
  <c r="I77" i="10" s="1"/>
  <c r="I76" i="10"/>
  <c r="I68" i="10"/>
  <c r="I61" i="10"/>
  <c r="I54" i="10"/>
  <c r="I43" i="10"/>
  <c r="I33" i="10"/>
  <c r="I25" i="10"/>
  <c r="I17" i="10"/>
  <c r="I10" i="10"/>
  <c r="I3" i="10"/>
  <c r="I39" i="9"/>
  <c r="I38" i="9"/>
  <c r="I37" i="9"/>
  <c r="I36" i="9"/>
  <c r="I35" i="9"/>
  <c r="I34" i="9"/>
  <c r="I33" i="9"/>
  <c r="I32" i="9"/>
  <c r="I31" i="9"/>
  <c r="I40" i="9" s="1"/>
  <c r="I27" i="9"/>
  <c r="I26" i="9"/>
  <c r="I25" i="9"/>
  <c r="I24" i="9"/>
  <c r="I23" i="9"/>
  <c r="I28" i="9" s="1"/>
  <c r="I20" i="9"/>
  <c r="I19" i="9"/>
  <c r="I18" i="9"/>
  <c r="I21" i="9" s="1"/>
  <c r="I15" i="9"/>
  <c r="I14" i="9"/>
  <c r="I13" i="9"/>
  <c r="I16" i="9" s="1"/>
  <c r="I9" i="9"/>
  <c r="I8" i="9"/>
  <c r="I7" i="9"/>
  <c r="I5" i="9"/>
  <c r="I4" i="9"/>
  <c r="I10" i="9" s="1"/>
  <c r="I67" i="8"/>
  <c r="I66" i="8"/>
  <c r="I65" i="8"/>
  <c r="I64" i="8"/>
  <c r="I63" i="8"/>
  <c r="I62" i="8"/>
  <c r="I61" i="8"/>
  <c r="I60" i="8"/>
  <c r="I59" i="8"/>
  <c r="I58" i="8"/>
  <c r="I57" i="8"/>
  <c r="I56" i="8"/>
  <c r="I55" i="8"/>
  <c r="I54" i="8"/>
  <c r="I53" i="8"/>
  <c r="I52" i="8"/>
  <c r="I51" i="8"/>
  <c r="I68" i="8" s="1"/>
  <c r="G47" i="8"/>
  <c r="I47" i="8" s="1"/>
  <c r="I46" i="8"/>
  <c r="I43" i="8"/>
  <c r="G42" i="8"/>
  <c r="I42" i="8" s="1"/>
  <c r="I41" i="8"/>
  <c r="G40" i="8"/>
  <c r="I40" i="8" s="1"/>
  <c r="G39" i="8"/>
  <c r="I39" i="8" s="1"/>
  <c r="I38" i="8"/>
  <c r="G37" i="8"/>
  <c r="I37" i="8" s="1"/>
  <c r="G36" i="8"/>
  <c r="I36" i="8" s="1"/>
  <c r="I35" i="8"/>
  <c r="I34" i="8"/>
  <c r="G33" i="8"/>
  <c r="I33" i="8" s="1"/>
  <c r="I32" i="8"/>
  <c r="I28" i="8"/>
  <c r="I27" i="8"/>
  <c r="I26" i="8"/>
  <c r="I24" i="8"/>
  <c r="I23" i="8"/>
  <c r="I22" i="8"/>
  <c r="G21" i="8"/>
  <c r="I21" i="8" s="1"/>
  <c r="G20" i="8"/>
  <c r="I20" i="8" s="1"/>
  <c r="G19" i="8"/>
  <c r="I19" i="8" s="1"/>
  <c r="I17" i="8"/>
  <c r="I16" i="8"/>
  <c r="I14" i="8"/>
  <c r="I13" i="8"/>
  <c r="I12" i="8"/>
  <c r="I11" i="8"/>
  <c r="I10" i="8"/>
  <c r="G8" i="8"/>
  <c r="I8" i="8" s="1"/>
  <c r="G7" i="8"/>
  <c r="I7" i="8" s="1"/>
  <c r="G6" i="8"/>
  <c r="I6" i="8" s="1"/>
  <c r="G5" i="8"/>
  <c r="I5" i="8" s="1"/>
  <c r="I4" i="8"/>
  <c r="I230" i="10" l="1"/>
  <c r="I48" i="8"/>
  <c r="I44" i="8"/>
  <c r="I29" i="8"/>
  <c r="G141" i="1"/>
  <c r="G138" i="1"/>
  <c r="G83" i="1"/>
  <c r="G79" i="1"/>
  <c r="G75" i="1" l="1"/>
  <c r="G167" i="1" l="1"/>
  <c r="G41" i="1"/>
  <c r="G31" i="1"/>
  <c r="G28" i="1"/>
  <c r="G24" i="1"/>
  <c r="G33" i="1" l="1"/>
  <c r="G55" i="1" l="1"/>
  <c r="G151" i="1" l="1"/>
  <c r="G136" i="1"/>
  <c r="G80" i="1" l="1"/>
  <c r="G150" i="1" l="1"/>
  <c r="G146" i="1"/>
  <c r="G144" i="1"/>
  <c r="G118" i="1"/>
  <c r="G117" i="1"/>
  <c r="G116" i="1"/>
  <c r="G74" i="1"/>
  <c r="G49" i="1" l="1"/>
  <c r="G40" i="1" l="1"/>
  <c r="G26" i="1"/>
  <c r="G17" i="1"/>
  <c r="G16" i="1"/>
  <c r="G43" i="1" l="1"/>
  <c r="I159" i="1"/>
  <c r="I24" i="1" l="1"/>
  <c r="K74" i="2" l="1"/>
  <c r="K73" i="2"/>
  <c r="K72" i="2"/>
  <c r="K71" i="2"/>
  <c r="K70" i="2"/>
  <c r="K68" i="2"/>
  <c r="K66" i="2"/>
  <c r="K65" i="2"/>
  <c r="K62" i="2"/>
  <c r="K60" i="2"/>
  <c r="K58" i="2"/>
  <c r="K56" i="2"/>
  <c r="K55" i="2"/>
  <c r="K53" i="2"/>
  <c r="K46" i="2"/>
  <c r="K44" i="2"/>
  <c r="K42" i="2"/>
  <c r="K40" i="2"/>
  <c r="K37" i="2"/>
  <c r="K34" i="2"/>
  <c r="K33" i="2"/>
  <c r="K32" i="2"/>
  <c r="K28" i="2"/>
  <c r="K27" i="2"/>
  <c r="K26" i="2"/>
  <c r="K23" i="2"/>
  <c r="K22" i="2"/>
  <c r="K21" i="2"/>
  <c r="K20" i="2"/>
  <c r="K19" i="2"/>
  <c r="K18" i="2"/>
  <c r="K17" i="2"/>
  <c r="K16" i="2"/>
  <c r="K6" i="2"/>
  <c r="K12" i="2" s="1"/>
  <c r="K50" i="2" l="1"/>
  <c r="K75" i="2"/>
  <c r="I556" i="1"/>
  <c r="I557" i="1"/>
  <c r="I555" i="1"/>
  <c r="I554" i="1"/>
  <c r="I565" i="1"/>
  <c r="I564" i="1"/>
  <c r="I563" i="1"/>
  <c r="I562" i="1"/>
  <c r="I561" i="1"/>
  <c r="I560" i="1"/>
  <c r="I559" i="1"/>
  <c r="I558" i="1"/>
  <c r="I553" i="1"/>
  <c r="I552" i="1"/>
  <c r="I551" i="1"/>
  <c r="I550" i="1"/>
  <c r="I549" i="1"/>
  <c r="I548" i="1"/>
  <c r="I547" i="1"/>
  <c r="I546" i="1"/>
  <c r="I545" i="1"/>
  <c r="I544" i="1"/>
  <c r="I543" i="1"/>
  <c r="I542" i="1"/>
  <c r="I541" i="1"/>
  <c r="I540" i="1"/>
  <c r="I539" i="1"/>
  <c r="I538" i="1"/>
  <c r="I537" i="1"/>
  <c r="I536" i="1"/>
  <c r="I535" i="1"/>
  <c r="I534" i="1"/>
  <c r="I533" i="1"/>
  <c r="K76" i="2" l="1"/>
  <c r="I567" i="1"/>
  <c r="I181" i="1" l="1"/>
  <c r="I180" i="1"/>
  <c r="I179" i="1"/>
  <c r="I178" i="1"/>
  <c r="I177" i="1"/>
  <c r="I176" i="1"/>
  <c r="I175" i="1"/>
  <c r="I174" i="1"/>
  <c r="I173" i="1"/>
  <c r="I172" i="1"/>
  <c r="I171" i="1"/>
  <c r="I170" i="1"/>
  <c r="I169" i="1"/>
  <c r="I168" i="1"/>
  <c r="I167" i="1"/>
  <c r="I182" i="1" l="1"/>
  <c r="I158" i="1"/>
  <c r="I156" i="1"/>
  <c r="I161" i="1" l="1"/>
  <c r="I152" i="1" l="1"/>
  <c r="I149" i="1"/>
  <c r="I140" i="1"/>
  <c r="I138" i="1"/>
  <c r="I136" i="1"/>
  <c r="I139" i="1"/>
  <c r="I137" i="1"/>
  <c r="I135" i="1"/>
  <c r="I134" i="1"/>
  <c r="I133" i="1"/>
  <c r="I127" i="1"/>
  <c r="I118" i="1" l="1"/>
  <c r="I132" i="1" l="1"/>
  <c r="I117" i="1" l="1"/>
  <c r="I112" i="1"/>
  <c r="I110" i="1"/>
  <c r="I105" i="1" l="1"/>
  <c r="I106" i="1" l="1"/>
  <c r="I93" i="1" l="1"/>
  <c r="I92" i="1"/>
  <c r="I89" i="1"/>
  <c r="I88" i="1"/>
  <c r="I87" i="1"/>
  <c r="I96" i="1" l="1"/>
  <c r="I90" i="1"/>
  <c r="I82" i="1"/>
  <c r="I55" i="1"/>
  <c r="I58" i="1"/>
  <c r="I57" i="1"/>
  <c r="I56" i="1"/>
  <c r="I54" i="1"/>
  <c r="I53" i="1"/>
  <c r="I50" i="1"/>
  <c r="I49" i="1"/>
  <c r="I48" i="1"/>
  <c r="I41" i="1"/>
  <c r="I40" i="1"/>
  <c r="I33" i="1"/>
  <c r="I28" i="1"/>
  <c r="I27" i="1"/>
  <c r="I26" i="1"/>
  <c r="I25" i="1"/>
  <c r="I22" i="1"/>
  <c r="I21" i="1"/>
  <c r="I20" i="1"/>
  <c r="I19" i="1"/>
  <c r="I17" i="1"/>
  <c r="I16" i="1"/>
  <c r="I47" i="1"/>
  <c r="I46" i="1"/>
  <c r="I51" i="1" l="1"/>
  <c r="I59" i="1"/>
  <c r="I18" i="1" l="1"/>
  <c r="I29" i="1" s="1"/>
  <c r="A86" i="5" l="1"/>
  <c r="A87" i="5" s="1"/>
  <c r="A88" i="5" s="1"/>
  <c r="A89" i="5" s="1"/>
  <c r="A90" i="5" s="1"/>
  <c r="A91" i="5" s="1"/>
  <c r="A92" i="5" s="1"/>
  <c r="A93" i="5" s="1"/>
  <c r="A94" i="5" s="1"/>
  <c r="A95" i="5" s="1"/>
  <c r="A96" i="5" s="1"/>
  <c r="I101" i="1" l="1"/>
  <c r="I100" i="1"/>
  <c r="I113" i="1" l="1"/>
  <c r="I146" i="1" l="1"/>
  <c r="I102" i="1"/>
  <c r="I160" i="1"/>
  <c r="I162" i="1"/>
  <c r="I131" i="1"/>
  <c r="I116" i="1"/>
  <c r="I115" i="1"/>
  <c r="I109" i="1"/>
  <c r="I111" i="1"/>
  <c r="I126" i="1"/>
  <c r="I114" i="1"/>
  <c r="I108" i="1" l="1"/>
  <c r="I103" i="1"/>
  <c r="I98" i="1"/>
  <c r="I163" i="1"/>
  <c r="I150" i="1"/>
  <c r="I151" i="1"/>
  <c r="I141" i="1"/>
  <c r="I142" i="1" s="1"/>
  <c r="I31" i="1"/>
  <c r="I34" i="1" s="1"/>
  <c r="I144" i="1"/>
  <c r="I145" i="1"/>
  <c r="I157" i="1" l="1"/>
  <c r="I164" i="1" s="1"/>
  <c r="I37" i="1"/>
  <c r="I153" i="1"/>
  <c r="I38" i="1" l="1"/>
  <c r="I61" i="1" l="1"/>
  <c r="I62" i="1" l="1"/>
  <c r="I43" i="1"/>
  <c r="I44" i="1" s="1"/>
  <c r="I107" i="1"/>
  <c r="I64" i="1" l="1"/>
  <c r="I65" i="1"/>
  <c r="I66" i="1"/>
  <c r="I67" i="1" l="1"/>
  <c r="I68" i="1" l="1"/>
  <c r="I69" i="1" l="1"/>
  <c r="I70" i="1" l="1"/>
  <c r="I71" i="1" l="1"/>
  <c r="I72" i="1"/>
  <c r="I73" i="1"/>
  <c r="I74" i="1" l="1"/>
  <c r="I78" i="1"/>
  <c r="I75" i="1" l="1"/>
  <c r="I76" i="1" l="1"/>
  <c r="I77" i="1" l="1"/>
  <c r="I119" i="1" l="1"/>
  <c r="I123" i="1" l="1"/>
  <c r="I79" i="1"/>
  <c r="I124" i="1" l="1"/>
  <c r="I120" i="1"/>
  <c r="I83" i="1"/>
  <c r="I121" i="1" l="1"/>
  <c r="I125" i="1"/>
  <c r="I80" i="1"/>
  <c r="I122" i="1" l="1"/>
  <c r="I129" i="1" s="1"/>
  <c r="I81" i="1"/>
  <c r="I63" i="1" l="1"/>
  <c r="I84" i="1" s="1"/>
  <c r="I568" i="1" s="1"/>
</calcChain>
</file>

<file path=xl/sharedStrings.xml><?xml version="1.0" encoding="utf-8"?>
<sst xmlns="http://schemas.openxmlformats.org/spreadsheetml/2006/main" count="2529" uniqueCount="1284">
  <si>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</si>
  <si>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</si>
  <si>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</si>
  <si>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</si>
  <si>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</si>
  <si>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</si>
  <si>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</si>
  <si>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</si>
  <si>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</si>
  <si>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</si>
  <si>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</si>
  <si>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</si>
  <si>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</si>
  <si>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</si>
  <si>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</si>
  <si>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</si>
  <si>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</si>
  <si>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</si>
  <si>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</si>
  <si>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</si>
  <si>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</si>
  <si>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</si>
  <si>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</si>
  <si>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</si>
  <si>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</si>
  <si>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</si>
  <si>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</si>
  <si>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</si>
  <si>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</si>
  <si>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</si>
  <si>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</si>
  <si>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</si>
  <si>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</si>
  <si>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</si>
  <si>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</si>
  <si>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</si>
  <si>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</si>
  <si>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</si>
  <si>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Making core cutting of 150 dia</t>
  </si>
  <si>
    <t>Nos.</t>
  </si>
  <si>
    <t>b.2</t>
  </si>
  <si>
    <t>Making core cutting of 100 dia</t>
  </si>
  <si>
    <t>Making core cutting of 200 dia</t>
  </si>
  <si>
    <t>b.3</t>
  </si>
  <si>
    <t>b.4</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</si>
  <si>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</si>
  <si>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</si>
  <si>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</si>
  <si>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</si>
  <si>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</si>
  <si>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</si>
  <si>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</si>
  <si>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</si>
  <si>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</si>
  <si>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</si>
  <si>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</si>
  <si>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</si>
  <si>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A.3.0</t>
  </si>
  <si>
    <t>Brick Wall and Plaster</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</si>
  <si>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</si>
  <si>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</si>
  <si>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</si>
  <si>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</si>
  <si>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</si>
  <si>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d</t>
  </si>
  <si>
    <t>115mm thick Brick Masonry</t>
  </si>
  <si>
    <t>e</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</si>
  <si>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</si>
  <si>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</si>
  <si>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Sub Total of A.3.0</t>
  </si>
  <si>
    <t>A.4.0</t>
  </si>
  <si>
    <t>Brickbat Coba and Water proofing</t>
  </si>
  <si>
    <t>Raised Brickbat Coba (Toilets)</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</si>
  <si>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</si>
  <si>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</si>
  <si>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c.1</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</si>
  <si>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</si>
  <si>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</si>
  <si>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</si>
  <si>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c.2</t>
  </si>
  <si>
    <t xml:space="preserve">Water proofing (Toilet &amp; Kitchen sink area)with Membrane </t>
  </si>
  <si>
    <t>c.3</t>
  </si>
  <si>
    <t>A.5.0</t>
  </si>
  <si>
    <t>Rolling Shutter , Awning &amp; Mild Steel work</t>
  </si>
  <si>
    <t>Motorized Rolling Shutter for entrance</t>
  </si>
  <si>
    <t>Manual Rolling Shutter  with gear Box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</si>
  <si>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</si>
  <si>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</si>
  <si>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</si>
  <si>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</si>
  <si>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</si>
  <si>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</si>
  <si>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</si>
  <si>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g</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</si>
  <si>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</si>
  <si>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</si>
  <si>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</si>
  <si>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</si>
  <si>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</si>
  <si>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f</t>
  </si>
  <si>
    <t xml:space="preserve">Tread &amp; Riser in 
Johnson Endura Stepping Stone - Dona Paula Plain (Outdoor area) </t>
  </si>
  <si>
    <t>h</t>
  </si>
  <si>
    <t xml:space="preserve"> Tiles in 
Johnson Endura Stepping Stone - Dona Paula Tread (Outdoor area) or Largo Riser Verde</t>
  </si>
  <si>
    <t>Rft</t>
  </si>
  <si>
    <t>i</t>
  </si>
  <si>
    <t>j</t>
  </si>
  <si>
    <t>k</t>
  </si>
  <si>
    <t>l</t>
  </si>
  <si>
    <t>m</t>
  </si>
  <si>
    <t>n</t>
  </si>
  <si>
    <t>o</t>
  </si>
  <si>
    <t>p</t>
  </si>
  <si>
    <t>Dado in 
Johnson Endura Stepping Stone - Dona Paula Plain (Outdoor area) or Somany Largo Riser Verde</t>
  </si>
  <si>
    <t>q</t>
  </si>
  <si>
    <t>r</t>
  </si>
  <si>
    <t>s</t>
  </si>
  <si>
    <t>Granite (Jet Black) Frame</t>
  </si>
  <si>
    <t>RFt</t>
  </si>
  <si>
    <t>t</t>
  </si>
  <si>
    <t>u</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</si>
  <si>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</si>
  <si>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</si>
  <si>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v</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</si>
  <si>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</si>
  <si>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</si>
  <si>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</si>
  <si>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</si>
  <si>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</si>
  <si>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</si>
  <si>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</si>
  <si>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</si>
  <si>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B.2.0</t>
  </si>
  <si>
    <t>Ceiling Elements</t>
  </si>
  <si>
    <t>Ceiling Suspended metal framing (Community Seating Ceiling )</t>
  </si>
  <si>
    <t>Baffles Ceiling -Wooden  rafter with rubber wood/Ash wood (Booth seating)</t>
  </si>
  <si>
    <t>R.ft</t>
  </si>
  <si>
    <t>B.3.0</t>
  </si>
  <si>
    <t>Wall Claddings / Wall Partitions /Claddings</t>
  </si>
  <si>
    <t xml:space="preserve">Bison Panelling - PN1
</t>
  </si>
  <si>
    <t>Marine Ply</t>
  </si>
  <si>
    <t>Providing &amp; Fixing 12 mm Marine Ply on Existing Provided Surface. Rate will exclude cost of framing</t>
  </si>
  <si>
    <t>Sqft</t>
  </si>
  <si>
    <t>e.1</t>
  </si>
  <si>
    <t>Providing &amp; Fixing 19 mm Marine Ply on Existing Provided Surface. Rate will exclude cost of framing</t>
  </si>
  <si>
    <t>e.2</t>
  </si>
  <si>
    <t>Bison Boxing - PN5
For Façade</t>
  </si>
  <si>
    <t>Prelam Panelling (Base for Vinyl pasting) - PN2
Upto 2500mm level from FFL</t>
  </si>
  <si>
    <t>Prelam on Existing Surface</t>
  </si>
  <si>
    <t>WPC board (Base for Vinyl Pasting)PN2.2</t>
  </si>
  <si>
    <t>Sft</t>
  </si>
  <si>
    <t>WPC board on Existing Surface</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</si>
  <si>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</si>
  <si>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</si>
  <si>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</si>
  <si>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</si>
  <si>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R. Ft</t>
  </si>
  <si>
    <t>Floor Transition strip</t>
  </si>
  <si>
    <t>Providing and fixing in position Brick / Brick finish dado clay tile on brick wall surface  Complete as specified in the drawing &amp; to the satisfaction of the Architect &amp; Site-in-charge.(Cost will include Mortar Mixture Thick 12-15 mm, 1:4)</t>
  </si>
  <si>
    <t>Providing and fixing in position Brick / Brick finish dado clay tile on direcet brick wall surface  Complete as specified in the drawing &amp; to the satisfaction of the Architect &amp; Site-in-charge. (Cost will include Mortar Mixture Thick 12-15 mm, 1:4)</t>
  </si>
  <si>
    <t xml:space="preserve">Providing and fixing 10 mm shera board with MS section of 25 mm * 25mm *1.5 mm(18 guage) as per drawings . </t>
  </si>
  <si>
    <t>B.4.0</t>
  </si>
  <si>
    <t>Doors &amp; Windows</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</si>
  <si>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</si>
  <si>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</si>
  <si>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</si>
  <si>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</si>
  <si>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</si>
  <si>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</si>
  <si>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</si>
  <si>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</si>
  <si>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</si>
  <si>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</si>
  <si>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D</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</si>
  <si>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</si>
  <si>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</si>
  <si>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</si>
  <si>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</si>
  <si>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d.1</t>
  </si>
  <si>
    <t xml:space="preserve">Swing Single Leaf Flush Door -D2SV without door Frame (Kitchen to BOH) </t>
  </si>
  <si>
    <t>Counter Swing Door</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</si>
  <si>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</si>
  <si>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</si>
  <si>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</si>
  <si>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</si>
  <si>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</si>
  <si>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</si>
  <si>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</si>
  <si>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</si>
  <si>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</si>
  <si>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</si>
  <si>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sq.ft</t>
  </si>
  <si>
    <t>Duco Paint</t>
  </si>
  <si>
    <t>C</t>
  </si>
  <si>
    <t>C.1.0</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</si>
  <si>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</si>
  <si>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</si>
  <si>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</si>
  <si>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</si>
  <si>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Fixed Glass with Aluminium Frame at entrance</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</si>
  <si>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</si>
  <si>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</si>
  <si>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</si>
  <si>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</si>
  <si>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Wood Work</t>
  </si>
  <si>
    <t>D.1.0</t>
  </si>
  <si>
    <t>Furniture /WOOD Work</t>
  </si>
  <si>
    <t>Order Counter</t>
  </si>
  <si>
    <t>RFT</t>
  </si>
  <si>
    <t>Order Counter with Glass Slider/Openable</t>
  </si>
  <si>
    <t>Make line</t>
  </si>
  <si>
    <t>MOP/Janitor storage</t>
  </si>
  <si>
    <t xml:space="preserve">SoftBoard </t>
  </si>
  <si>
    <t>Staff Lunch Table</t>
  </si>
  <si>
    <t>M S railing</t>
  </si>
  <si>
    <t>S S railing</t>
  </si>
  <si>
    <t>Removing &amp; Re-fixing existing M.s/ S. S. Railing</t>
  </si>
  <si>
    <t>LS</t>
  </si>
  <si>
    <t xml:space="preserve">Mirror </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</si>
  <si>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</si>
  <si>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</si>
  <si>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</si>
  <si>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</si>
  <si>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</si>
  <si>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</si>
  <si>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</si>
  <si>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rft</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</si>
  <si>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</si>
  <si>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</si>
  <si>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</si>
  <si>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</si>
  <si>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</si>
  <si>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</si>
  <si>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20mm nominal bore for sink+ gyser+ RO+ Basin+papsi machine</t>
  </si>
  <si>
    <t>25mm nominal bore for main water supply</t>
  </si>
  <si>
    <t>32mm nominal bore</t>
  </si>
  <si>
    <t>40mm nominal bore</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</si>
  <si>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</si>
  <si>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</si>
  <si>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</si>
  <si>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</si>
  <si>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</si>
  <si>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</si>
  <si>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</si>
  <si>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</si>
  <si>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</si>
  <si>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</si>
  <si>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</si>
  <si>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</si>
  <si>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</si>
  <si>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25 mm nominal bore</t>
  </si>
  <si>
    <t>32 mm nominal bore</t>
  </si>
  <si>
    <t>e.3</t>
  </si>
  <si>
    <t>40 mm nominal bore</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</si>
  <si>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</si>
  <si>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</si>
  <si>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</si>
  <si>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</si>
  <si>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</si>
  <si>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</si>
  <si>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</si>
  <si>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</si>
  <si>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</si>
  <si>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 xml:space="preserve">Providing ,laying, testing &amp; commissioning of approved Multi floor trap / Nahani trap with Chilly trap  of required sizes, including jointing etc. complete and as directed. (GMGR/Chilly or equivalent) 
</t>
  </si>
  <si>
    <t>Providing and fixing of PVC water storage tanks of the approved quality, including making solid  work complete in all respects with gate valve and necessary accessiories(Sintex or equivalent make )</t>
  </si>
  <si>
    <t>Ltr</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</si>
  <si>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</si>
  <si>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</si>
  <si>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</si>
  <si>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</si>
  <si>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</si>
  <si>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</si>
  <si>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</si>
  <si>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</si>
  <si>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WC</t>
  </si>
  <si>
    <t>Cocealed Cistern with flush plate</t>
  </si>
  <si>
    <t>Wash Basin</t>
  </si>
  <si>
    <t>Toilet accessories</t>
  </si>
  <si>
    <t>Soap Dispenser</t>
  </si>
  <si>
    <t>Tissue Dispenser</t>
  </si>
  <si>
    <t>Dolphy Multifold Stainless Steel Towel Paper Dispenser</t>
  </si>
  <si>
    <t>a.8</t>
  </si>
  <si>
    <t>Pillar Cock for Wash Basin</t>
  </si>
  <si>
    <t>a.9</t>
  </si>
  <si>
    <t>Bib cock</t>
  </si>
  <si>
    <t>a.10</t>
  </si>
  <si>
    <t>a.11</t>
  </si>
  <si>
    <t>Bottle Trap</t>
  </si>
  <si>
    <t>Hindware-Addons - Bottle Trap 32mm With 125mm &amp; 175mm Long Wall Connection Pipe &amp;Wall Flange (ECONOMY MODEL)</t>
  </si>
  <si>
    <t>a.13</t>
  </si>
  <si>
    <t>Sink Mixer For 3 way Sink</t>
  </si>
  <si>
    <t xml:space="preserve">Providing and fixing C.P brass wall mounted sink mixer with swinging spout including cutting and making good the walls where required. (3 way Sink ) </t>
  </si>
  <si>
    <t>a.14</t>
  </si>
  <si>
    <t>40 mm Dia Pipe</t>
  </si>
  <si>
    <t xml:space="preserve">40 mm CPVC Dia Pipe for 3 way sink for all inclusive fittings </t>
  </si>
  <si>
    <t>a.17</t>
  </si>
  <si>
    <t>Kitchen Paper Holder</t>
  </si>
  <si>
    <t>Waste Coupling</t>
  </si>
  <si>
    <t>Waste Coupling for 3Way sink and Makeline sink</t>
  </si>
  <si>
    <t>Waste Flexible Pipe</t>
  </si>
  <si>
    <t>PVC Waste flexible Pipe of 1.0m length and 25 mm dia (make :SBD/Shineman etc)</t>
  </si>
  <si>
    <t>Conceal Coak</t>
  </si>
  <si>
    <t>NO.</t>
  </si>
  <si>
    <t>F</t>
  </si>
  <si>
    <t>Electrical</t>
  </si>
  <si>
    <t>F.1.0</t>
  </si>
  <si>
    <t>VTPN DB</t>
  </si>
  <si>
    <t>16 Way VTPN DB - Kitchen Equipment+ Lighting+Power DB</t>
  </si>
  <si>
    <t>12 Way VTPN DB - Kitchen Equipment+ Lighting+Power DB</t>
  </si>
  <si>
    <t>8 Way VTPN DB - Kitchen Equipment+ Lighting+Power DB</t>
  </si>
  <si>
    <t>12 Way TPN DB - Kitchen Equipment+ Lighting+Power DB</t>
  </si>
  <si>
    <t>8 Way TPN DB - Kitchen Equipment+ Lighting+Power DB</t>
  </si>
  <si>
    <t xml:space="preserve">6 way TPN DB </t>
  </si>
  <si>
    <t>12 Way SPN DB - UPS DB</t>
  </si>
  <si>
    <t>8 Way SPN DB - UPS DB</t>
  </si>
  <si>
    <t>6 Way SPN DB - UPS DB</t>
  </si>
  <si>
    <t>F.2.0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</si>
  <si>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</si>
  <si>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</si>
  <si>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</si>
  <si>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</si>
  <si>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</si>
  <si>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</si>
  <si>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</si>
  <si>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</si>
  <si>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</si>
  <si>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</si>
  <si>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a.12</t>
  </si>
  <si>
    <t xml:space="preserve">Supply, Installation, testing comissioning of 10 amp TPN MCB </t>
  </si>
  <si>
    <t xml:space="preserve">Supply, Installation, testing comissioning of 32 amp TPN MCB </t>
  </si>
  <si>
    <t>Supply, Installation, testing comissioning of 40  amp TPN MCB</t>
  </si>
  <si>
    <t>a.15</t>
  </si>
  <si>
    <t>a.16</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</si>
  <si>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</si>
  <si>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</si>
  <si>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</si>
  <si>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</si>
  <si>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</si>
  <si>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</si>
  <si>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</si>
  <si>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Primary (First) light point controlled by a 6A switch.</t>
  </si>
  <si>
    <t xml:space="preserve">Nos </t>
  </si>
  <si>
    <t>d.2</t>
  </si>
  <si>
    <t>RMT</t>
  </si>
  <si>
    <t>Rmtr</t>
  </si>
  <si>
    <t xml:space="preserve">Conduiting </t>
  </si>
  <si>
    <t>Supplying and fixing of following sizes of medium class PVC conduit along with accessories in surface/recess including cutting the wall/floor  and making good the same in case of recessed conduit as required.</t>
  </si>
  <si>
    <t>20 mm</t>
  </si>
  <si>
    <t>25 mm</t>
  </si>
  <si>
    <t>32 mm</t>
  </si>
  <si>
    <t>40 mm</t>
  </si>
  <si>
    <t>50 mm</t>
  </si>
  <si>
    <t>Supplying and fixing of following sizes of MS conduit along with accessories in surface/recess including painting in case of surface conduit, or cutting the wall and making good the same 
in case of recessed conduit as required.</t>
  </si>
  <si>
    <t xml:space="preserve">Supplying &amp; erecting M.S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</si>
  <si>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</si>
  <si>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</si>
  <si>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</si>
  <si>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F.3.0</t>
  </si>
  <si>
    <t>no</t>
  </si>
  <si>
    <t>Supplying and erecting double pole metal clad switch with fuse
and neutral link 240V, 25A on iron / GI frame switch socket with  ISI mark approved make duly erected with  modular box , cover plate &amp; all wiring connections complete. (Single phase)</t>
  </si>
  <si>
    <t>F.4.0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</si>
  <si>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</si>
  <si>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</si>
  <si>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</si>
  <si>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</si>
  <si>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</si>
  <si>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</si>
  <si>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</si>
  <si>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</si>
  <si>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</si>
  <si>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</si>
  <si>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</si>
  <si>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</si>
  <si>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</si>
  <si>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</si>
  <si>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</si>
  <si>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</si>
  <si>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</si>
  <si>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</si>
  <si>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</si>
  <si>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</si>
  <si>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</si>
  <si>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</si>
  <si>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</si>
  <si>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</si>
  <si>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</si>
  <si>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</si>
  <si>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</si>
  <si>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</si>
  <si>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</si>
  <si>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</si>
  <si>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</si>
  <si>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</si>
  <si>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</si>
  <si>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</si>
  <si>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</si>
  <si>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</si>
  <si>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</si>
  <si>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F.6.0</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</si>
  <si>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</si>
  <si>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</si>
  <si>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</si>
  <si>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</si>
  <si>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</si>
  <si>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F.7.0</t>
  </si>
  <si>
    <t>Cable Trays</t>
  </si>
  <si>
    <t>Cable Tray -Non Perforated for Kitchen</t>
  </si>
  <si>
    <t>Raceway</t>
  </si>
  <si>
    <t>F.8.0</t>
  </si>
  <si>
    <t>Electrical Related Civil work</t>
  </si>
  <si>
    <t xml:space="preserve">Excavation/ Cheselling under floor for laying cables/ conduits in wall or floor as per requirement, complete with finishing etc </t>
  </si>
  <si>
    <t>Sq.Mtr</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</si>
  <si>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</si>
  <si>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</si>
  <si>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</si>
  <si>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</si>
  <si>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</si>
  <si>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F.10.0</t>
  </si>
  <si>
    <t>Music System/ CONDUITING/WIRING FOR TELEPHONE/DATA/ MUSIC AND COMPUTER SYSTEM</t>
  </si>
  <si>
    <t>SITC of Sony Music System (DAV DZ - 350) or Equivalent Make 5.1</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</si>
  <si>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</si>
  <si>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</si>
  <si>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</si>
  <si>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</si>
  <si>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</si>
  <si>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</si>
  <si>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</si>
  <si>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</si>
  <si>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</si>
  <si>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G</t>
  </si>
  <si>
    <t>Fire Detection and Alarm System</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</si>
  <si>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</si>
  <si>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</si>
  <si>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</si>
  <si>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</si>
  <si>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</si>
  <si>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</si>
  <si>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</si>
  <si>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</si>
  <si>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</si>
  <si>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</si>
  <si>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</si>
  <si>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</si>
  <si>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</si>
  <si>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</si>
  <si>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</si>
  <si>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</si>
  <si>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</si>
  <si>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</si>
  <si>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</si>
  <si>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</si>
  <si>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</si>
  <si>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</si>
  <si>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H.3.0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</si>
  <si>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</si>
  <si>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</si>
  <si>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</si>
  <si>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</si>
  <si>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</si>
  <si>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H.4.0</t>
  </si>
  <si>
    <t>AIR DISTRIBUTION SYSTEM (MAKE: CARRIYAIR, AIRMASTER,COSMOS, RAVISTAR )</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</si>
  <si>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</si>
  <si>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</si>
  <si>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</si>
  <si>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</si>
  <si>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</si>
  <si>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</si>
  <si>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</si>
  <si>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</si>
  <si>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</si>
  <si>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</si>
  <si>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</si>
  <si>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</si>
  <si>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</si>
  <si>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</si>
  <si>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</si>
  <si>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</si>
  <si>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</si>
  <si>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</si>
  <si>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</si>
  <si>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</si>
  <si>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</si>
  <si>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</si>
  <si>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</si>
  <si>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</si>
  <si>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</si>
  <si>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</si>
  <si>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</si>
  <si>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</si>
  <si>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</si>
  <si>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</si>
  <si>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</si>
  <si>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</si>
  <si>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</si>
  <si>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</si>
  <si>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</si>
  <si>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</si>
  <si>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</si>
  <si>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</si>
  <si>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</si>
  <si>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</si>
  <si>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</si>
  <si>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</si>
  <si>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</si>
  <si>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Sub Total of I.2.0</t>
  </si>
  <si>
    <t>Housekeeping</t>
  </si>
  <si>
    <t>Grand Total</t>
  </si>
  <si>
    <t>Installation of Fresh air and Exhaust Unit</t>
  </si>
  <si>
    <t>Sanitizer Stand</t>
  </si>
  <si>
    <t>Bike Fixing with providing nutbolt and labour charge</t>
  </si>
  <si>
    <t>200watt Led light</t>
  </si>
  <si>
    <t>Sensor Tap</t>
  </si>
  <si>
    <t>Keyboard and Mouse</t>
  </si>
  <si>
    <t>Task No.</t>
  </si>
  <si>
    <t>Sub Task No.</t>
  </si>
  <si>
    <t>Sub Total of A.2.0</t>
  </si>
  <si>
    <t>Autoclaved Aerated Concrete Block</t>
  </si>
  <si>
    <t>Brick Work</t>
  </si>
  <si>
    <t>Plaster</t>
  </si>
  <si>
    <t>12mm to 15mm Plastering</t>
  </si>
  <si>
    <t>Sub Total of A.4.0</t>
  </si>
  <si>
    <t>d.1 (opt.)</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</si>
  <si>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</si>
  <si>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Sub Total of A.6.0</t>
  </si>
  <si>
    <t>Sub Total of B.1.0</t>
  </si>
  <si>
    <t>Providing and Fixing  125mmX25mm thick wood finish with natural clear polish make suspended from ceiling. Complete as specified in the drawing &amp; to the satisfaction of the Architect &amp; Site-in-charge.</t>
  </si>
  <si>
    <t>Sub Total of B.2.0</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</si>
  <si>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</si>
  <si>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Ply Partition - P2</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</si>
  <si>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</si>
  <si>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</si>
  <si>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</si>
  <si>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c.(i)</t>
  </si>
  <si>
    <t>Providing and fixing in position Panelling made out of 12 mm thk. Bison Board of approved make on one side with necessary  aluminum/M.S sections, framing details as mentioned below - c.(i).  (Surface area of single side will be consider for billing)</t>
  </si>
  <si>
    <t>Providing &amp; Fixing 19 mm marine ply to be fixed with wooden gitty and the wall undulation to be covered by cement plaster</t>
  </si>
  <si>
    <t>h.1</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</si>
  <si>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</si>
  <si>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</si>
  <si>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p op1</t>
  </si>
  <si>
    <t>p op2</t>
  </si>
  <si>
    <t>p op3</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</si>
  <si>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</si>
  <si>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</si>
  <si>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</si>
  <si>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</si>
  <si>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</si>
  <si>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Sub Total of B.5.0</t>
  </si>
  <si>
    <t>Exterior Head</t>
  </si>
  <si>
    <t>Façade Work</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</si>
  <si>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</si>
  <si>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</si>
  <si>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</si>
  <si>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</si>
  <si>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 xml:space="preserve">Providing and fixing in position S. S. Railing made out of  ss grade 304 hollow section for vertical sections and midrails and S.S Hollow handrail . Cost to include all hardware and fasteners etc. complete in all respect as per detailed drawing. </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</si>
  <si>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</si>
  <si>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</si>
  <si>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 xml:space="preserve">Corian -6 MM THK.LG HAUSYS G-109 Foldable Ledge- Take away (Samsung aspen glow - AG636/ Rehau frost white 180L)  </t>
  </si>
  <si>
    <t>Sub Total of C.1.0</t>
  </si>
  <si>
    <t>Sub Total of D.1.0</t>
  </si>
  <si>
    <t>Sub Total of E.1.0</t>
  </si>
  <si>
    <t>Sub Total of E.2.0</t>
  </si>
  <si>
    <t>Sub Total of E.3.0</t>
  </si>
  <si>
    <t>Sub Total of E.4.0</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</si>
  <si>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</si>
  <si>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</si>
  <si>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</si>
  <si>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</si>
  <si>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</si>
  <si>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</si>
  <si>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</si>
  <si>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63A , TM based MCCB of 25kA with O/L, S/C &amp; E/F Protection - 01 No</t>
  </si>
  <si>
    <t xml:space="preserve">6/32A SP MCB - 18 Nos </t>
  </si>
  <si>
    <t>6/32 Amp TP MCB- 6 Nos</t>
  </si>
  <si>
    <t xml:space="preserve">6/32A SP MCB - 12 Nos </t>
  </si>
  <si>
    <t>6/32 Amp TP MCB- 4 Nos</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</si>
  <si>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</si>
  <si>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</si>
  <si>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</si>
  <si>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</si>
  <si>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</si>
  <si>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</si>
  <si>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</si>
  <si>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</si>
  <si>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</si>
  <si>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</si>
  <si>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Triple pole and neutral distribution board (TPNDB) with Double door surface/flush mounted of 6 way (4+ 18 Module) 4 Horizontal Rows in 4 Vertical tiers configuration   comprising of following:-</t>
  </si>
  <si>
    <t>6/32A SP MCB - 12 Nos</t>
  </si>
  <si>
    <t xml:space="preserve">SPN DB </t>
  </si>
  <si>
    <t>12 Way SPN Double door type DB for Power comprising of following:-</t>
  </si>
  <si>
    <t>32A DP MCB  - 01 No</t>
  </si>
  <si>
    <t>16A SP MCB -05 Nos</t>
  </si>
  <si>
    <t>8 Way SPN Double door type DB for Power comprising of following:-</t>
  </si>
  <si>
    <t>25A DP MCB  - 01 No</t>
  </si>
  <si>
    <t>16A SP MCB - 04 Nos</t>
  </si>
  <si>
    <t>10A SP MCB - 02 Nos</t>
  </si>
  <si>
    <t>6 Way SPN Double door type DB for Power comprising of following:-</t>
  </si>
  <si>
    <t>16A DP MCB  - 01 No</t>
  </si>
  <si>
    <t>10A SP MCB - 03 Nos</t>
  </si>
  <si>
    <t>16A SP MCB - 1 No</t>
  </si>
  <si>
    <t>Primary (First) light point controlled by a MCB in the DB.</t>
  </si>
  <si>
    <t>d.3</t>
  </si>
  <si>
    <t>d.4</t>
  </si>
  <si>
    <t>d.5</t>
  </si>
  <si>
    <t>d.6</t>
  </si>
  <si>
    <t>Light Point Wiring Specifications</t>
  </si>
  <si>
    <t>f.1</t>
  </si>
  <si>
    <t>f.2</t>
  </si>
  <si>
    <t>f.3</t>
  </si>
  <si>
    <t>f.4</t>
  </si>
  <si>
    <t>g.1</t>
  </si>
  <si>
    <t>g.2</t>
  </si>
  <si>
    <t>g.3</t>
  </si>
  <si>
    <t>g.4</t>
  </si>
  <si>
    <t>Exhaust Fan for Toilet supply</t>
  </si>
  <si>
    <t>Data Modular Box</t>
  </si>
  <si>
    <t>G.1.0</t>
  </si>
  <si>
    <t>Sub Total of G.1.0</t>
  </si>
  <si>
    <t>Sub Total of H.1.0</t>
  </si>
  <si>
    <t>H.2.0</t>
  </si>
  <si>
    <t>Sub Total of H.2.0</t>
  </si>
  <si>
    <t>Sub Total of H.3.0</t>
  </si>
  <si>
    <t>Sub Total of H.4.0</t>
  </si>
  <si>
    <t>Sub Total of I.1.0</t>
  </si>
  <si>
    <t>w</t>
  </si>
  <si>
    <t>x</t>
  </si>
  <si>
    <t>y</t>
  </si>
  <si>
    <t>z</t>
  </si>
  <si>
    <t>aa</t>
  </si>
  <si>
    <t>ab</t>
  </si>
  <si>
    <t>b.5</t>
  </si>
  <si>
    <t>Providing &amp; fixing of ISI Mark CPVC ball valves of followig dia pipes as mentioned below (Make - supreme/prince/astral or as approved)</t>
  </si>
  <si>
    <t>150 mm dia.</t>
  </si>
  <si>
    <t xml:space="preserve">Supply, Installation, Testing &amp; Commissioning of mains with 2 X 2.5 sq.mm and earth wire 2.5 sqmm FRLS PVC copper wire ,in rigid MMS PVC conduit min.20 mm dia,including all required accessories,etc as per specification. </t>
  </si>
  <si>
    <t>Secondary (Loop) light point looped to first point and so on.(upto 6 mtr) wire length</t>
  </si>
  <si>
    <t>Lighting points with PVC conduit</t>
  </si>
  <si>
    <t>Lighting points with MS conduit</t>
  </si>
  <si>
    <t xml:space="preserve">Supply, Installation, Testing &amp; Commissioning of mains with 2 X 2.5 sq.mm and earth wire 2.5 sqmm FRLS PVC copper wire ,in rigid MS conduit min.20 mm dia,including all required accessories,etc as per specification. </t>
  </si>
  <si>
    <t xml:space="preserve">Fixing of  T-5 4FT water proof light </t>
  </si>
  <si>
    <t>ac</t>
  </si>
  <si>
    <t>ad</t>
  </si>
  <si>
    <t>ae</t>
  </si>
  <si>
    <t>3Cx2.5 Sqmm Cu. Arm. XLPE</t>
  </si>
  <si>
    <t>3Cx4 Sqmm Cu. Arm. XLPE</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</si>
  <si>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</si>
  <si>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</si>
  <si>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</si>
  <si>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</si>
  <si>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</si>
  <si>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Fixing and installation of fresh air fan</t>
  </si>
  <si>
    <t>Fixing and installation of Exhaust air fan</t>
  </si>
  <si>
    <t>af</t>
  </si>
  <si>
    <t>ag</t>
  </si>
  <si>
    <t xml:space="preserve">Fire Fighting System </t>
  </si>
  <si>
    <t>Water Tank and Pressure Pump for fire figthing System</t>
  </si>
  <si>
    <t>Pump</t>
  </si>
  <si>
    <t xml:space="preserve">Supplying, Installation, Testing and Commissioning of Electric Driven Terrace Pump suitable for auto operation and consisting of following: complete in all respect as required. </t>
  </si>
  <si>
    <t>set</t>
  </si>
  <si>
    <t>Horizontal type, centrifugal end suction type pump of cast iron body &amp; bronze impeller with stainless steel shaft, mechanical seal and flow of 900 Ipm at 40Mtr head confirming to IS:1520.</t>
  </si>
  <si>
    <t>Suitable HP  squirrel cage induction motor TEFC type suitable for operation on 415 volts ± 10%, 3 phase 50 Hz. AC with IP 55 class of protection for enclosure, horizontal foot mounted type with Class-'F' insulation, confirming to IS:325.</t>
  </si>
  <si>
    <t>M.S. fabricated Common base frame, flexible coupling, coupling guard, foundation bolts and pressure gauge with butterfly valve etc. Suitable cement concrete foundation duly plastered with anti vibration pads.etc. complete as per manufacturer's design &amp; standards and as per detailed specifications.(including all civil works)</t>
  </si>
  <si>
    <t>The pump shall include suitable weather proof electrical panal with all type of cables,tray,mcbs etc which ever is required.Take approval of panal design from consultnt/client before installation.</t>
  </si>
  <si>
    <t>Pump electrical panel automation and integration as per site requirement</t>
  </si>
  <si>
    <t>(PIPING AND ACCESSORIES)</t>
  </si>
  <si>
    <t>SLFTC of  MS pipes on surface</t>
  </si>
  <si>
    <t>Supplying, laying, fixing, testing and commissioning of following sizes (NB) of ISI marked heavy class M.S. pipes including cutting, threading, welding etc. and providing all fittings e.g. elbows,  reducers, clamps, hangers, flanges, gaskets, nuts, bolts and  washers etc. including painting of pipes and fittings with red paint over a coat of ready mixed primer, both of approved quality and shade including cutting holes and chases in brick or  RCC walls/slabs and making good the same etc. complete in all respect as required.</t>
  </si>
  <si>
    <t>150mm dia.</t>
  </si>
  <si>
    <t>Meter</t>
  </si>
  <si>
    <t>100mm dia.</t>
  </si>
  <si>
    <t>80mm dia.</t>
  </si>
  <si>
    <t>65mm dia.</t>
  </si>
  <si>
    <t>50mm dia.</t>
  </si>
  <si>
    <t>40mm dia.</t>
  </si>
  <si>
    <t>32mm dia.</t>
  </si>
  <si>
    <t>25mm dia.</t>
  </si>
  <si>
    <t>SITC of butterfly valves</t>
  </si>
  <si>
    <t>Supplying, Installation, Testing and Commissioning of butterfly valves of  PN 1.6 rating of following sizes with nitrile seat and stainless steel stem with lever/gear operation and cast iron body in powder coated finish  for fire fighting application complete in all respects as required.</t>
  </si>
  <si>
    <t>100mm dia</t>
  </si>
  <si>
    <t>65mm dia</t>
  </si>
  <si>
    <t>80 mm</t>
  </si>
  <si>
    <t>SITC of cast iron flanged Non return valves</t>
  </si>
  <si>
    <t>Supplying, Installation, Testing and Commissioning of cast iron flanged  Non return valves of PN 1.6 rating of  following sizes conforming to relevant IS specifications and  providing and fixing nuts, bolts, washers, gaskets etc. complete as required.</t>
  </si>
  <si>
    <t>80 mm dia</t>
  </si>
  <si>
    <t>SITC of  Brass Ball Valves</t>
  </si>
  <si>
    <t>Supply, installation, testing and commissioning of  forged brass ball valves with brass body nickel coated, brass ball, hard chrome plated, suitable for fire  fighting complete in all respects.</t>
  </si>
  <si>
    <t>SITC of Cast iron flanged Y Strainer</t>
  </si>
  <si>
    <t>Supplying, Installation, Testing and Commissioning of CI  body flanged (both ends) type Y strainer with (stainless steel / brass mesh) conforming to relevant  IS specifications amended upto date complete including providing and fixing nuts, bolts, washers, gaskets etc. complete as required.</t>
  </si>
  <si>
    <t>100 mm dia.</t>
  </si>
  <si>
    <t>SITC of  Pressure Switches</t>
  </si>
  <si>
    <t>Supplying, Installation, Testing and Commissioning of pressure switches suitable for operating with fire hydrant   systems  for working pressure  of 14.0 Kg/cm²  including electrical control wiring with suitable copper conductor PVC insulated and sheathed control cable upto control panel, connections etc. complete as required.</t>
  </si>
  <si>
    <t>SITC of  Pressure gauge</t>
  </si>
  <si>
    <t>Supply, installation,  testing &amp; commissioning of 100 mm dia Bourden type, Stainless Steel dial type pressure gauge  including brass isolation valve and pipe having calibration of  0-16 Kg/cm2.</t>
  </si>
  <si>
    <t>SITC of SS orifice plate</t>
  </si>
  <si>
    <t>Supplying, Installation, Testing and Commissioning of Stainless steel orifice plates having 6 mm nominal thickness, upto 200mm outer dia. and internal dia. suitable to reduce pressure to between 3.2 to 3.5 Kg/sq.mm., complete as required.</t>
  </si>
  <si>
    <t xml:space="preserve">Vibration Bellow </t>
  </si>
  <si>
    <t>Supply, Installation, Testing and Commissioning 100% synthetic  flax canvas Non-percolating FIRE hose (Type B),  I.S.I marked  63mm diax15m long with  stainless steel  male &amp; female couplings (ISI marked) bound &amp; riveted to hose pipes with copper rivets and copper wire as required.</t>
  </si>
  <si>
    <t>Supply, installation, testing and commissioning of   single headed gun metal ISI marked  oblique pattern landing valve Type 'A' with 80mm dia. flanged  inlet &amp; 63mm dia instanteous  type female outlet  complete with A.B.S. plastic  cap and chain, twist  release type lug and all accessories  complete as required.</t>
  </si>
  <si>
    <t>(HYDRANT AND HOSES)</t>
  </si>
  <si>
    <t>SITC Fire hose</t>
  </si>
  <si>
    <t>SITC Short branch pipe</t>
  </si>
  <si>
    <t>Supply, Installation, Testing and Commissioning gun metal  63mm dia. Short Branch Pipe (ISI marked) with 20mm  dia nozzle as required.</t>
  </si>
  <si>
    <t xml:space="preserve">Branch Pipe SS GUNMETAL </t>
  </si>
  <si>
    <t>SITC Landing Valve</t>
  </si>
  <si>
    <t>SITC  First-Aid-fire Hose reel</t>
  </si>
  <si>
    <t>Supply, installation, testing and commissioning of   First-Aid-fire Hose reel wall mounting  swinging type complete  with drum, bracket, 20mm dia. 30M long high pressure  hose reel  tubing with gunmetal shutoff nozzle  conforming to IS: 8090 - 1976. The hose reel shall be as per IS:884-1985.</t>
  </si>
  <si>
    <t>SITC of  Fire  Man's  Axe</t>
  </si>
  <si>
    <t>Supplying, Installation, Testing and Commissioning of  standard Fire  Man's  axe with heavy insulated  rubber conforming  to IS : 926.</t>
  </si>
  <si>
    <t>SITC (supply Installation testing and commissioning )of  15mm dia. Quartzoid bulb type sprinkler</t>
  </si>
  <si>
    <t>Supplying, Installation, Testing and Commissioning  of 15mm dia. Quartzoid bulb type sprinkler with  temperature rating at  68°/79°C made out of forged brass and in powder coated finish.</t>
  </si>
  <si>
    <t>Pendent/Upright 68° C Chrome Plated</t>
  </si>
  <si>
    <t>Pendent 141° C Chrome Plated</t>
  </si>
  <si>
    <t>SITC weather proof M.S cabinet size 900 mm x 2100 mm x 600mm</t>
  </si>
  <si>
    <t>Supplying, installation, testing and commissioning of  weather proof M.S cabinet size 900 mm x 2100 mm x 600mm deep  fabricated  from 1.6mm  thick M.S. sheets and  M.S angle 40mmx40mmx6mm complete with  glass,  locking arrangements.</t>
  </si>
  <si>
    <t>S/F of Vane type Water flow Switch</t>
  </si>
  <si>
    <t>Supplying and fixing vane type water flow switch suitable for installation on 50 mm to 150 mm  dia line for a service  pressure upto 20 kg/sq. cm. of Potter / System sensor /Angus</t>
  </si>
  <si>
    <t xml:space="preserve">Providing and fixing flexible connectors consisting of flexible core 1.5 mtr. in lenghth of corrugated stainless steel tubing under the braid, (Braiding to be SS-304, tubing to be SS-304) for minimum working pressure rating of 200 PSI to be installed at connections from branch pipes to pendant sprinklers blow false ceiling as per specification of the manufacturers.   </t>
  </si>
  <si>
    <t>Hydrant Box</t>
  </si>
  <si>
    <t>Hydrant Valve</t>
  </si>
  <si>
    <t>Hydrant 2 way</t>
  </si>
  <si>
    <t>j.1 op 1</t>
  </si>
  <si>
    <t xml:space="preserve">Frameless toughened glass door with patch fittings and lock </t>
  </si>
  <si>
    <t>e.4</t>
  </si>
  <si>
    <t>e.5</t>
  </si>
  <si>
    <t>f.5</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</si>
  <si>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</si>
  <si>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</si>
  <si>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</si>
  <si>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</si>
  <si>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</si>
  <si>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</si>
  <si>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</si>
  <si>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</si>
  <si>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</si>
  <si>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</si>
  <si>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</si>
  <si>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</si>
  <si>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</si>
  <si>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Somany -Ethos grey 600 x 600 mm</t>
  </si>
  <si>
    <t>FF02</t>
  </si>
  <si>
    <t xml:space="preserve">Polished Vitrified Tiles </t>
  </si>
  <si>
    <t>FF03</t>
  </si>
  <si>
    <t xml:space="preserve">Full bodied Vitrified Tiles </t>
  </si>
  <si>
    <t>300X1200(tread); 600X1200 (slab size)</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</si>
  <si>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</si>
  <si>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</si>
  <si>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</si>
  <si>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</si>
  <si>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</si>
  <si>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</si>
  <si>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</si>
  <si>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</si>
  <si>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</si>
  <si>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</si>
  <si>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</si>
  <si>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</si>
  <si>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</si>
  <si>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</si>
  <si>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Booth Seating Area Wall</t>
  </si>
  <si>
    <t>BK02</t>
  </si>
  <si>
    <t>Articlad -ACG 555</t>
  </si>
  <si>
    <t xml:space="preserve">Storefront </t>
  </si>
  <si>
    <t>TL01</t>
  </si>
  <si>
    <t>TL02</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</si>
  <si>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</si>
  <si>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</si>
  <si>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</si>
  <si>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</si>
  <si>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</si>
  <si>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</si>
  <si>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</si>
  <si>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</si>
  <si>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</si>
  <si>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</si>
  <si>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</si>
  <si>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</si>
  <si>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</si>
  <si>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Toilet Detail-770</t>
  </si>
  <si>
    <t>Wall Tile</t>
  </si>
  <si>
    <t>Granite</t>
  </si>
  <si>
    <t xml:space="preserve">Granite stone </t>
  </si>
  <si>
    <t>Jet Black Granite</t>
  </si>
  <si>
    <t>Corian</t>
  </si>
  <si>
    <t>Corian Counter</t>
  </si>
  <si>
    <t>LG ASPEN SNOW - AS 610</t>
  </si>
  <si>
    <t>SAMSUNG ASPEN GLOW -AG  636</t>
  </si>
  <si>
    <t>REHAU -FORST WHITE 180L</t>
  </si>
  <si>
    <t xml:space="preserve">Laminates / Veneer </t>
  </si>
  <si>
    <t>Laminate</t>
  </si>
  <si>
    <t>LAM 01</t>
  </si>
  <si>
    <t>Generic Drawing</t>
  </si>
  <si>
    <t>LAM 02</t>
  </si>
  <si>
    <t>Paint</t>
  </si>
  <si>
    <t>Paint shade</t>
  </si>
  <si>
    <t>WF 01</t>
  </si>
  <si>
    <t xml:space="preserve">Lustre paint </t>
  </si>
  <si>
    <t>Decoration Plan - 140</t>
  </si>
  <si>
    <t>WF 02</t>
  </si>
  <si>
    <t xml:space="preserve">Texture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</si>
  <si>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</si>
  <si>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</si>
  <si>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</si>
  <si>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</si>
  <si>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</si>
  <si>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</si>
  <si>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</si>
  <si>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</si>
  <si>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</si>
  <si>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</si>
  <si>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</si>
  <si>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</si>
  <si>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</si>
  <si>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</si>
  <si>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</si>
  <si>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</si>
  <si>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</si>
  <si>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</si>
  <si>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</si>
  <si>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</si>
  <si>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</si>
  <si>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</si>
  <si>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</si>
  <si>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</si>
  <si>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</si>
  <si>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</si>
  <si>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</si>
  <si>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</si>
  <si>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</si>
  <si>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</si>
  <si>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</si>
  <si>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</si>
  <si>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</si>
  <si>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</si>
  <si>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</si>
  <si>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</si>
  <si>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</si>
  <si>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</si>
  <si>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</si>
  <si>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</si>
  <si>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</si>
  <si>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</si>
  <si>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</si>
  <si>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</si>
  <si>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</si>
  <si>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</si>
  <si>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</si>
  <si>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</si>
  <si>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</si>
  <si>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</si>
  <si>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</si>
  <si>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</si>
  <si>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</si>
  <si>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</si>
  <si>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</si>
  <si>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</si>
  <si>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</si>
  <si>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</si>
  <si>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</si>
  <si>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</si>
  <si>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</si>
  <si>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</si>
  <si>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</si>
  <si>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</si>
  <si>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</si>
  <si>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</si>
  <si>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</si>
  <si>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</si>
  <si>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</si>
  <si>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</si>
  <si>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</si>
  <si>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</si>
  <si>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</si>
  <si>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</si>
  <si>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</si>
  <si>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</si>
  <si>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</si>
  <si>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</si>
  <si>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</si>
  <si>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</si>
  <si>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</si>
  <si>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</si>
  <si>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</si>
  <si>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</si>
  <si>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</si>
  <si>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</si>
  <si>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</si>
  <si>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</si>
  <si>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</si>
  <si>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</si>
  <si>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</si>
  <si>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</si>
  <si>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</si>
  <si>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</si>
  <si>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</si>
  <si>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</si>
  <si>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</si>
  <si>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</si>
  <si>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</si>
  <si>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</si>
  <si>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</si>
  <si>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</si>
  <si>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</si>
  <si>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</si>
  <si>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</si>
  <si>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</si>
  <si>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</si>
  <si>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</si>
  <si>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</si>
  <si>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</si>
  <si>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</si>
  <si>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</si>
  <si>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</si>
  <si>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</si>
  <si>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</si>
  <si>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</si>
  <si>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</si>
  <si>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</si>
  <si>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</si>
  <si>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</si>
  <si>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</si>
  <si>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</si>
  <si>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</si>
  <si>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</si>
  <si>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</si>
  <si>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</si>
  <si>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</si>
  <si>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</si>
  <si>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</si>
  <si>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</si>
  <si>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</si>
  <si>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</si>
  <si>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</si>
  <si>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</si>
  <si>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</si>
  <si>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</si>
  <si>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</si>
  <si>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</si>
  <si>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</si>
  <si>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</si>
  <si>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</si>
  <si>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</si>
  <si>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</si>
  <si>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</si>
  <si>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</si>
  <si>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</si>
  <si>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</si>
  <si>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</si>
  <si>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</si>
  <si>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</si>
  <si>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</si>
  <si>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</si>
  <si>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</si>
  <si>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</si>
  <si>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</si>
  <si>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</si>
  <si>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</si>
  <si>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</si>
  <si>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</si>
  <si>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</si>
  <si>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</si>
  <si>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</si>
  <si>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</si>
  <si>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</si>
  <si>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</si>
  <si>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</si>
  <si>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</si>
  <si>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</si>
  <si>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</si>
  <si>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</si>
  <si>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</si>
  <si>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</si>
  <si>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</si>
  <si>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</si>
  <si>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</si>
  <si>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</si>
  <si>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</si>
  <si>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</si>
  <si>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</si>
  <si>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</si>
  <si>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</si>
  <si>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</si>
  <si>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</si>
  <si>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</si>
  <si>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</si>
  <si>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</si>
  <si>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</si>
  <si>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</si>
  <si>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</si>
  <si>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</si>
  <si>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</si>
  <si>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</si>
  <si>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</si>
  <si>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</si>
  <si>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</si>
  <si>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</si>
  <si>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</si>
  <si>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</si>
  <si>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</si>
  <si>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</si>
  <si>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</si>
  <si>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</si>
  <si>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</si>
  <si>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</si>
  <si>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</si>
  <si>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</si>
  <si>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</si>
  <si>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</si>
  <si>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</si>
  <si>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</si>
  <si>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</si>
  <si>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</si>
  <si>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</si>
  <si>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</si>
  <si>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i.1</t>
  </si>
  <si>
    <t>i.2</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</si>
  <si>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</si>
  <si>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</si>
  <si>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</si>
  <si>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</si>
  <si>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</si>
  <si>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</si>
  <si>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</si>
  <si>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</si>
  <si>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</si>
  <si>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</si>
  <si>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</si>
  <si>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</si>
  <si>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Dolphy</t>
  </si>
  <si>
    <t>Dolphy-Automatic Soap Dispenser
-DSDR0112-S</t>
  </si>
  <si>
    <t>Jaquar Automatic Soap Dispenser
Code :SDR-BLC-DJ0160AS</t>
  </si>
  <si>
    <t>Paper Dispenser/
Hand Dryer</t>
  </si>
  <si>
    <t>Kimberly-Clark Aquarius Multi Fold
 Paper Towel Dispenser 70220</t>
  </si>
  <si>
    <t>Aquant 1719/Hindware Magna</t>
  </si>
  <si>
    <t>CERA - Casket
(New Cat No: S2020108)</t>
  </si>
  <si>
    <t>Parryware VERVE (Ref:C0453)</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</si>
  <si>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</si>
  <si>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</si>
  <si>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</si>
  <si>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</si>
  <si>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</si>
  <si>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</si>
  <si>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</si>
  <si>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</si>
  <si>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</si>
  <si>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</si>
  <si>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Framing for articlad</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</si>
  <si>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</si>
  <si>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</si>
  <si>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</si>
  <si>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</si>
  <si>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</si>
  <si>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</si>
  <si>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</si>
  <si>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</si>
  <si>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</si>
  <si>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</si>
  <si>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</si>
  <si>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</si>
  <si>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</si>
  <si>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</si>
  <si>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</si>
  <si>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</si>
  <si>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 xml:space="preserve">Main Entry Glass Door with metal frame as per drawing- 6 ft wide
</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</si>
  <si>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</si>
  <si>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</si>
  <si>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</si>
  <si>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</si>
  <si>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</si>
  <si>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Plastering the Siporex / brick masonry walls with 12mm to 15mm thk. Single coat cement plaster in 1: 4 (cement : sand proportion) with chickenmesh jali wherever required, including scaffolding and curing complete as specified and as directed by Site Engineer.</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</si>
  <si>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</si>
  <si>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</si>
  <si>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F.5.0</t>
  </si>
  <si>
    <t>TPN DB</t>
  </si>
  <si>
    <t>Dominos ………………….Civil &amp; Interiors BOQ| Ver 3.0</t>
  </si>
  <si>
    <t>7. Scaffolding will be in contractor scope upto 4mtr &amp; Above 4mtr rate will be chargeable. If required for  installation of civil &amp; MEP.</t>
  </si>
  <si>
    <t>Unistone (Zara cotswold) /
MCM(Code -A Series Brick 54058)</t>
  </si>
  <si>
    <t>MCM Clay Tile(Code -K series ,facing brick /052)/Unistone (Dholpur)</t>
  </si>
  <si>
    <t>Spectrum- Grani plast</t>
  </si>
  <si>
    <t>Asain-Fine sand</t>
  </si>
  <si>
    <t>Fevicol (Adhesive)</t>
  </si>
  <si>
    <t>EURONICS-Hand Dryer Metal-EH25NW</t>
  </si>
  <si>
    <t>Floor Tiles - (Customer Area)</t>
  </si>
  <si>
    <t>Floor Tiles - (Kitchen &amp; Back area)</t>
  </si>
  <si>
    <t>Dado Brick / Tile Cladding - 3 (Booth seating area)-Unistone (Zara cotswold)</t>
  </si>
  <si>
    <t>Drawing no. -130</t>
  </si>
  <si>
    <t>Providing &amp; fixing 15mmX15mm anodized Aluminium  finish corner guard in approved shade powder coat matching to tile color above skirting level upto 2500 mm.</t>
  </si>
  <si>
    <t>Providing &amp; fixing 15mm wide 'T' shape anodized Aluminium Transition strip</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</si>
  <si>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</si>
  <si>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</si>
  <si>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</si>
  <si>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</si>
  <si>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2(a)</t>
  </si>
  <si>
    <t>FF02a</t>
  </si>
  <si>
    <t>ACP Sheet</t>
  </si>
  <si>
    <t>Rain Drop L143, Nickle grey 6126, Grey tint 8435
Asian Paints</t>
  </si>
  <si>
    <t>ACP sheet for extrnal ceiling</t>
  </si>
  <si>
    <t>Alu Décor- Milky white AD202 Matt finish- Thk 4mm</t>
  </si>
  <si>
    <t>Euro bond- Pure white , code- ER111/ Milky white ER908 (Matt) - Thk 4mm</t>
  </si>
  <si>
    <t>Single Leaf Flush Door - With Vision Panel with Granite framing (SDP Entry)</t>
  </si>
  <si>
    <t>Exterior Textured Paint</t>
  </si>
  <si>
    <t>Alstrong-Pure White AL05 Matt finish</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</si>
  <si>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</si>
  <si>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Dado Tile Cladding  - White Tile in Staff Toilet or changing room</t>
  </si>
  <si>
    <t>Jet Black Granite/ Steel grey Granite</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</si>
  <si>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</si>
  <si>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Granite (Jet Black/Steel grey) Band</t>
  </si>
  <si>
    <t xml:space="preserve">Kitchen Wall tile </t>
  </si>
  <si>
    <t xml:space="preserve">Back Wall Tile </t>
  </si>
  <si>
    <t>Somany -EC sapphire matt 300x300mm</t>
  </si>
  <si>
    <t>Ceramic wall tile white/ Satin white 300x600mm 
(Plain) Make : -Johnson</t>
  </si>
  <si>
    <t>Ceramic wall tile (Printed) With customize /  Satin white 300x600mm
line work Make : -Johnson</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</si>
  <si>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</si>
  <si>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Dolphy White ABS Wall Mounted 400 ml Liquid Soap Dispenser/ Dolphy – DSDR 0065 which is manual not automatic. But the alternative specs are mentioned for Automatic.- will use current only of Dolphy/censor one will be use for flagship stores only.</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</si>
  <si>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</si>
  <si>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</si>
  <si>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</si>
  <si>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Wall Corner Guard</t>
  </si>
  <si>
    <t>Providing &amp; fixing MS Tube 25mmX25mm finish in black Powder coat (0.5 micron) for Booth area articlad wall till skirting level as/drawing.</t>
  </si>
  <si>
    <t>MS Tube Wall guards for articlad</t>
  </si>
  <si>
    <t>Supply, installation, testing &amp; commissioning of 2 zone based conventional Fire alarm control panel with standard set complete as required.</t>
  </si>
  <si>
    <t>Fixing of Light Fixtures Provided by JFL (Hood lights are in hood vendor scope)</t>
  </si>
  <si>
    <t>Qty</t>
  </si>
  <si>
    <t>Amount</t>
  </si>
  <si>
    <t>Providing and Fixing in position softboard as specified size. complete in all respect as per detailed drawing. Panel Size : 1200 x 900</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</si>
  <si>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</si>
  <si>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</si>
  <si>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</si>
  <si>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</si>
  <si>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 xml:space="preserve">Hindware - Enigma or equivalent- wall mounted closet with Quiet-Close seat and cover (Catalogue no. 92024, Colour - Star white) </t>
  </si>
  <si>
    <t>Hindware or equivalent- Conceale Cistern (Concealo) and Face Plate (Concealo - Shell) / Flushing cistern can be identify from Vendor according to WC.</t>
  </si>
  <si>
    <t>Hindware table top wash basin  Fornte white 91043 or equivalent</t>
  </si>
  <si>
    <t>Toilet paper holder with cover - Hindware - (Catalogue no. F880003) or equivalent</t>
  </si>
  <si>
    <t>Hindware - Quadra Pillar cock - (Catalogue no. F380001CP, Finish - Chrome) or equivalent</t>
  </si>
  <si>
    <t>SS Kitchen Paper Holder 9" (Make : Hindware chrome F840008CP or equivalent)</t>
  </si>
  <si>
    <t>Conceal coak for makeline sink (Make- Hindware F310003ACP  OR equivalent)  Regular Body Suitable for 15mm Pipe Line with Spindle Extension &amp; Plastic Protection Cap (without Exposed Parts) OR equivalent</t>
  </si>
  <si>
    <t>Hindware Magma -1719 Artistic Basin-510X360X120 wall hung (white) or equivalent.</t>
  </si>
  <si>
    <t>Hindware-Health Faucet  F 160013 CP ABS With Rubbit Cleaning System</t>
  </si>
  <si>
    <t>Johnson Endura Stepping Stone -DONAPAULA PLAIN 600x600</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</si>
  <si>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</si>
  <si>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</si>
  <si>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</si>
  <si>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Laminate on panelling </t>
  </si>
  <si>
    <t>o op1</t>
  </si>
  <si>
    <t>o op2</t>
  </si>
  <si>
    <t>o op3</t>
  </si>
  <si>
    <t>o op4</t>
  </si>
  <si>
    <t>Supplying &amp; erecting mains with 2x4 sq.mm and earth wire 2.5 sqmm FRLS PVC copper wire laid with conduit/trunking/inside pole/Bus bars or any other places.</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</si>
  <si>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</si>
  <si>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Labour Rate</t>
  </si>
  <si>
    <t>Total Rate</t>
  </si>
  <si>
    <t>(A)</t>
  </si>
  <si>
    <t>(B)</t>
  </si>
  <si>
    <t>Material Rate</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</si>
  <si>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</si>
  <si>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</si>
  <si>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Times New Roman"/>
        <family val="1"/>
      </rPr>
      <t xml:space="preserve"> </t>
    </r>
    <r>
      <rPr>
        <sz val="10"/>
        <rFont val="Times New Roman"/>
        <family val="1"/>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</si>
  <si>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Times New Roman"/>
        <family val="1"/>
      </rPr>
      <t xml:space="preserve"> 1 coat of primer &amp; 2 or more coat of paint until achieved smooth finish )</t>
    </r>
    <r>
      <rPr>
        <sz val="10"/>
        <color rgb="FFFF0000"/>
        <rFont val="Times New Roman"/>
        <family val="1"/>
      </rPr>
      <t>.</t>
    </r>
    <r>
      <rPr>
        <sz val="10"/>
        <color theme="1"/>
        <rFont val="Times New Roman"/>
        <family val="1"/>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</si>
  <si>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Times New Roman"/>
        <family val="1"/>
      </rPr>
      <t xml:space="preserve"> 1 coat of primer &amp; 2 or more coat of paint until achieved smooth finish</t>
    </r>
    <r>
      <rPr>
        <sz val="10"/>
        <color theme="1"/>
        <rFont val="Times New Roman"/>
        <family val="1"/>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</si>
  <si>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Times New Roman"/>
        <family val="1"/>
      </rPr>
      <t>(Details- Refer Material Spec. sheet)</t>
    </r>
  </si>
  <si>
    <r>
      <t xml:space="preserve">Tiles for Flooring  (Light) - (Booth seating)
FF 04 - Kajaria Sheesham Rosewood/ RAK AMBER OAK or Somany Strio Verano wood Teak  </t>
    </r>
    <r>
      <rPr>
        <b/>
        <sz val="10"/>
        <color theme="1"/>
        <rFont val="Times New Roman"/>
        <family val="1"/>
      </rPr>
      <t>(Details- Refer Material Spec. sheet)</t>
    </r>
  </si>
  <si>
    <r>
      <t xml:space="preserve">Tiles for Flooring  (Dark) - (Booth seating)
FF 05 - Kajaria Sheesham Nero /RAK CEDAR BROWN or Strio Benz wood Nero </t>
    </r>
    <r>
      <rPr>
        <b/>
        <sz val="10"/>
        <color theme="1"/>
        <rFont val="Times New Roman"/>
        <family val="1"/>
      </rPr>
      <t>(Details- Refer Material Spec. sheet)</t>
    </r>
    <r>
      <rPr>
        <sz val="10"/>
        <color theme="1"/>
        <rFont val="Times New Roman"/>
        <family val="1"/>
      </rPr>
      <t xml:space="preserve"> </t>
    </r>
  </si>
  <si>
    <r>
      <t xml:space="preserve">Tiles for Flooring - FF02
Kajaria-Dessert grey, cool gris,cairo gris (Matt Finish) (Kitchen  &amp; BOH) or equivalent in somany </t>
    </r>
    <r>
      <rPr>
        <b/>
        <sz val="10"/>
        <color theme="1"/>
        <rFont val="Times New Roman"/>
        <family val="1"/>
      </rPr>
      <t>(Details- Refer Material Spec. sheet)</t>
    </r>
  </si>
  <si>
    <r>
      <t>Tiles for Flooring -</t>
    </r>
    <r>
      <rPr>
        <b/>
        <sz val="10"/>
        <rFont val="Times New Roman"/>
        <family val="1"/>
      </rPr>
      <t>(Details-</t>
    </r>
    <r>
      <rPr>
        <sz val="10"/>
        <rFont val="Times New Roman"/>
        <family val="1"/>
      </rPr>
      <t xml:space="preserve"> </t>
    </r>
    <r>
      <rPr>
        <b/>
        <sz val="10"/>
        <rFont val="Times New Roman"/>
        <family val="1"/>
      </rPr>
      <t>Refer Material Spec. sheet) no.- A (2a)</t>
    </r>
    <r>
      <rPr>
        <sz val="10"/>
        <rFont val="Times New Roman"/>
        <family val="1"/>
      </rPr>
      <t xml:space="preserve">,  FF02
(Kitchen  &amp; BOH) </t>
    </r>
  </si>
  <si>
    <r>
      <t xml:space="preserve">Tiles for Flooring (Toilet areas)
Johson- Quartz grey/Somany -EC sapphire matt </t>
    </r>
    <r>
      <rPr>
        <b/>
        <sz val="10"/>
        <color theme="1"/>
        <rFont val="Times New Roman"/>
        <family val="1"/>
      </rPr>
      <t>(Details- Refer Material Spec. sheet)</t>
    </r>
    <r>
      <rPr>
        <sz val="10"/>
        <color theme="1"/>
        <rFont val="Times New Roman"/>
        <family val="1"/>
      </rPr>
      <t xml:space="preserve"> </t>
    </r>
  </si>
  <si>
    <r>
      <t xml:space="preserve">Tiles for Flooring  
FF 03 - Johnson Endura Stepping Stone - Dona Paula Plain (Outdoor Area) or Somany - Largo Stepon Verde </t>
    </r>
    <r>
      <rPr>
        <b/>
        <sz val="10"/>
        <color theme="1"/>
        <rFont val="Times New Roman"/>
        <family val="1"/>
      </rPr>
      <t xml:space="preserve"> (Details- Refer Material Spec. sheet)</t>
    </r>
    <r>
      <rPr>
        <sz val="10"/>
        <color theme="1"/>
        <rFont val="Times New Roman"/>
        <family val="1"/>
      </rPr>
      <t xml:space="preserve"> </t>
    </r>
  </si>
  <si>
    <r>
      <t xml:space="preserve">Skirting                                           (General seating area)
FF 01 - Kajaria - Fog Perla, cool cement, cool silver (Matt Finish) /Somany-Ethos grey. </t>
    </r>
    <r>
      <rPr>
        <b/>
        <sz val="10"/>
        <color theme="1"/>
        <rFont val="Times New Roman"/>
        <family val="1"/>
      </rPr>
      <t>(Details- Refer Material Spec. sheet)</t>
    </r>
  </si>
  <si>
    <r>
      <t xml:space="preserve">Skirting                                           FF02 - Kajaria-Dessert grey, cool gris,cairo gris (Matt Finish) (Kitchen  &amp; BOH) or equivalent in somany. </t>
    </r>
    <r>
      <rPr>
        <b/>
        <sz val="10"/>
        <color theme="1"/>
        <rFont val="Times New Roman"/>
        <family val="1"/>
      </rPr>
      <t>(Details- Refer Material Spec. sheet)</t>
    </r>
  </si>
  <si>
    <r>
      <t xml:space="preserve">Skirting </t>
    </r>
    <r>
      <rPr>
        <b/>
        <sz val="10"/>
        <rFont val="Times New Roman"/>
        <family val="1"/>
      </rPr>
      <t>-(Details- Refer Material Spec. sheet) no.- 2a,</t>
    </r>
    <r>
      <rPr>
        <sz val="10"/>
        <rFont val="Times New Roman"/>
        <family val="1"/>
      </rPr>
      <t xml:space="preserve">  FF02
(Kitchen  &amp; BOH)  </t>
    </r>
  </si>
  <si>
    <r>
      <t xml:space="preserve">Skirting                                           (Booth seating)
FF 04 - Kajaria Sheesham Rosewood or Somany Strio Verano wood Teak . </t>
    </r>
    <r>
      <rPr>
        <b/>
        <sz val="10"/>
        <color theme="1"/>
        <rFont val="Times New Roman"/>
        <family val="1"/>
      </rPr>
      <t>(Details- Refer Material Spec. sheet)</t>
    </r>
  </si>
  <si>
    <r>
      <t xml:space="preserve">Wall Tile Cladding - 2 (Kitchen &amp; BOH area). </t>
    </r>
    <r>
      <rPr>
        <b/>
        <sz val="10"/>
        <color theme="1"/>
        <rFont val="Times New Roman"/>
        <family val="1"/>
      </rPr>
      <t xml:space="preserve"> (Details- Refer Material Spec. sheet) no.B(3) </t>
    </r>
  </si>
  <si>
    <r>
      <t xml:space="preserve">Wall Cladding - plain Tile  (BOH &amp; Staff changing room area). </t>
    </r>
    <r>
      <rPr>
        <b/>
        <sz val="10"/>
        <color theme="1"/>
        <rFont val="Times New Roman"/>
        <family val="1"/>
      </rPr>
      <t>(Details- Refer Material Spec. sheet) no.B(4)</t>
    </r>
  </si>
  <si>
    <r>
      <t>Dado Tile Cladding  - Johson- Plain grey/Somany -EC sapphire matt(Toilets).</t>
    </r>
    <r>
      <rPr>
        <b/>
        <sz val="10"/>
        <color theme="1"/>
        <rFont val="Times New Roman"/>
        <family val="1"/>
      </rPr>
      <t xml:space="preserve"> (Details- Refer Material Spec. sheet) </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</si>
  <si>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</si>
  <si>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Times New Roman"/>
        <family val="1"/>
      </rPr>
      <t>1 coat of primer &amp; 2 or more coat of paint until achieved smooth finish as per drawing</t>
    </r>
    <r>
      <rPr>
        <sz val="10"/>
        <color theme="1"/>
        <rFont val="Times New Roman"/>
        <family val="1"/>
      </rPr>
      <t xml:space="preserve">) 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</si>
  <si>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Times New Roman"/>
        <family val="1"/>
      </rPr>
      <t>(Details- Refer Material Spec. sheet)</t>
    </r>
  </si>
  <si>
    <r>
      <t>Providing and Fixing in position suspended type 4mm thk ACP  False Ceiling with required M.S frame 50x50 mm ,18 Gauge</t>
    </r>
    <r>
      <rPr>
        <sz val="10"/>
        <rFont val="Times New Roman"/>
        <family val="1"/>
      </rPr>
      <t xml:space="preserve"> and </t>
    </r>
    <r>
      <rPr>
        <sz val="10"/>
        <color theme="1"/>
        <rFont val="Times New Roman"/>
        <family val="1"/>
      </rPr>
      <t xml:space="preserve">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</si>
  <si>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Times New Roman"/>
        <family val="1"/>
      </rPr>
      <t xml:space="preserve">.5 micron </t>
    </r>
    <r>
      <rPr>
        <sz val="10"/>
        <color theme="1"/>
        <rFont val="Times New Roman"/>
        <family val="1"/>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</si>
  <si>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Times New Roman"/>
        <family val="1"/>
      </rPr>
      <t xml:space="preserve"> P1</t>
    </r>
  </si>
  <si>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</si>
  <si>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Times New Roman"/>
        <family val="1"/>
      </rPr>
      <t>PN3</t>
    </r>
    <r>
      <rPr>
        <sz val="10"/>
        <color theme="1"/>
        <rFont val="Times New Roman"/>
        <family val="1"/>
      </rPr>
      <t xml:space="preserve">
</t>
    </r>
  </si>
  <si>
    <r>
      <t>Dado Brick / Tile Cladding - 3 (Booth seating area)-</t>
    </r>
    <r>
      <rPr>
        <u/>
        <sz val="10"/>
        <color theme="1"/>
        <rFont val="Times New Roman"/>
        <family val="1"/>
      </rPr>
      <t>(ACG 795 Articlad-Aggregate Material-German Handmade)</t>
    </r>
  </si>
  <si>
    <r>
      <t>Dado Brick / Tile Cladding - 3 (Booth seating area)-</t>
    </r>
    <r>
      <rPr>
        <u/>
        <sz val="10"/>
        <color theme="1"/>
        <rFont val="Times New Roman"/>
        <family val="1"/>
      </rPr>
      <t>(ACG 795 Articlad- Aggregate Material-German Handmade)</t>
    </r>
  </si>
  <si>
    <r>
      <t>Dado Brick / Tile Cladding - 3 (Booth seating area)-</t>
    </r>
    <r>
      <rPr>
        <u/>
        <sz val="10"/>
        <color theme="1"/>
        <rFont val="Times New Roman"/>
        <family val="1"/>
      </rPr>
      <t>MCM(Code -A Series Brick 54058)</t>
    </r>
  </si>
  <si>
    <r>
      <t>Dado Brick / Tile Cladding - White Brick at Entrance area-</t>
    </r>
    <r>
      <rPr>
        <u/>
        <sz val="10"/>
        <color theme="1"/>
        <rFont val="Times New Roman"/>
        <family val="1"/>
      </rPr>
      <t>Articlad ACG 555 Exterior Grade-Aggregate Material-German Handmade</t>
    </r>
  </si>
  <si>
    <r>
      <t>Dado Brick / Tile Cladding - White Brick at Entrance area-</t>
    </r>
    <r>
      <rPr>
        <u/>
        <sz val="10"/>
        <color theme="1"/>
        <rFont val="Times New Roman"/>
        <family val="1"/>
      </rPr>
      <t>MCM Clay Tile(Code -K series ,facing brick /052)</t>
    </r>
  </si>
  <si>
    <r>
      <t xml:space="preserve">Dado Brick / Tile Cladding - White Brick at Entrance area- </t>
    </r>
    <r>
      <rPr>
        <u/>
        <sz val="10"/>
        <color theme="1"/>
        <rFont val="Times New Roman"/>
        <family val="1"/>
      </rPr>
      <t>Unistone (Dholpur)</t>
    </r>
  </si>
  <si>
    <r>
      <t xml:space="preserve">Exterior Textured Paint </t>
    </r>
    <r>
      <rPr>
        <u/>
        <sz val="10"/>
        <color theme="1"/>
        <rFont val="Times New Roman"/>
        <family val="1"/>
      </rPr>
      <t>(Spectrum/Equivalent  -Graniplast stone dust finish)</t>
    </r>
    <r>
      <rPr>
        <sz val="10"/>
        <color theme="1"/>
        <rFont val="Times New Roman"/>
        <family val="1"/>
      </rPr>
      <t xml:space="preserve"> on facade portal- Refer material specification sheet</t>
    </r>
  </si>
  <si>
    <r>
      <t>Painting - Textured Paint -</t>
    </r>
    <r>
      <rPr>
        <b/>
        <sz val="10"/>
        <rFont val="Times New Roman"/>
        <family val="1"/>
      </rPr>
      <t>(Details- Refer Material Spec. sheet)</t>
    </r>
    <r>
      <rPr>
        <sz val="10"/>
        <rFont val="Times New Roman"/>
        <family val="1"/>
      </rPr>
      <t xml:space="preserve">
(Vertical Exposed Surfaces)</t>
    </r>
  </si>
  <si>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</si>
  <si>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r>
      <t>WC</t>
    </r>
    <r>
      <rPr>
        <b/>
        <sz val="10"/>
        <rFont val="Times New Roman"/>
        <family val="1"/>
      </rPr>
      <t xml:space="preserve"> (Details - Refer Toilet Specs.)</t>
    </r>
  </si>
  <si>
    <r>
      <t xml:space="preserve">Wash Basin </t>
    </r>
    <r>
      <rPr>
        <b/>
        <sz val="10"/>
        <rFont val="Times New Roman"/>
        <family val="1"/>
      </rPr>
      <t>(Details - Refer Toilet Specs.)</t>
    </r>
  </si>
  <si>
    <r>
      <t xml:space="preserve">Soap Dispenser Wash Basin </t>
    </r>
    <r>
      <rPr>
        <b/>
        <sz val="10"/>
        <rFont val="Times New Roman"/>
        <family val="1"/>
      </rPr>
      <t>(Details - Refer Toilet Specs.)</t>
    </r>
  </si>
  <si>
    <r>
      <t xml:space="preserve">Jet Spray (Health Faucet)  </t>
    </r>
    <r>
      <rPr>
        <b/>
        <sz val="10"/>
        <rFont val="Times New Roman"/>
        <family val="1"/>
      </rPr>
      <t>(Details - Refer Toilet Specs.)</t>
    </r>
  </si>
  <si>
    <r>
      <t xml:space="preserve">Providing and fixing TPN/DP </t>
    </r>
    <r>
      <rPr>
        <sz val="10"/>
        <color rgb="FF000000"/>
        <rFont val="Times New Roman"/>
        <family val="1"/>
      </rPr>
      <t>enclosure box</t>
    </r>
    <r>
      <rPr>
        <sz val="10"/>
        <color theme="1"/>
        <rFont val="Times New Roman"/>
        <family val="1"/>
      </rPr>
      <t xml:space="preserve"> for indoor purpose</t>
    </r>
  </si>
  <si>
    <r>
      <t xml:space="preserve">Providing and fixing TPN/DP </t>
    </r>
    <r>
      <rPr>
        <sz val="10"/>
        <color rgb="FF000000"/>
        <rFont val="Times New Roman"/>
        <family val="1"/>
      </rPr>
      <t>enclosure box</t>
    </r>
    <r>
      <rPr>
        <b/>
        <sz val="10"/>
        <color rgb="FF000000"/>
        <rFont val="Times New Roman"/>
        <family val="1"/>
      </rPr>
      <t xml:space="preserve"> </t>
    </r>
    <r>
      <rPr>
        <sz val="10"/>
        <color rgb="FF000000"/>
        <rFont val="Times New Roman"/>
        <family val="1"/>
      </rPr>
      <t>(Wheather Proof)</t>
    </r>
    <r>
      <rPr>
        <sz val="10"/>
        <color theme="1"/>
        <rFont val="Times New Roman"/>
        <family val="1"/>
      </rPr>
      <t xml:space="preserve"> for outdoor purposes</t>
    </r>
  </si>
  <si>
    <r>
      <t>Point wiring shall include FRLS</t>
    </r>
    <r>
      <rPr>
        <b/>
        <sz val="10"/>
        <rFont val="Times New Roman"/>
        <family val="1"/>
      </rPr>
      <t xml:space="preserve"> </t>
    </r>
    <r>
      <rPr>
        <sz val="10"/>
        <rFont val="Times New Roman"/>
        <family val="1"/>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Times New Roman"/>
        <family val="1"/>
      </rPr>
      <t xml:space="preserve">1sqmm </t>
    </r>
    <r>
      <rPr>
        <sz val="10"/>
        <rFont val="Times New Roman"/>
        <family val="1"/>
      </rPr>
      <t xml:space="preserve">copper stranded conductor 660/1100V  grade PVC insulated wire in "PVC  Conduit".  Individual junction/inspection boxes shall be provided for each lighting fitting for the purpose of looping from fitting to fitting. 
</t>
    </r>
    <r>
      <rPr>
        <b/>
        <sz val="10"/>
        <rFont val="Times New Roman"/>
        <family val="1"/>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</si>
  <si>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</si>
  <si>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</si>
  <si>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</si>
  <si>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</si>
  <si>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Supplying &amp; erecting  </t>
    </r>
    <r>
      <rPr>
        <sz val="10"/>
        <color rgb="FFFF0000"/>
        <rFont val="Times New Roman"/>
        <family val="1"/>
      </rPr>
      <t>MMS</t>
    </r>
    <r>
      <rPr>
        <sz val="10"/>
        <rFont val="Times New Roman"/>
        <family val="1"/>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</si>
  <si>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Times New Roman"/>
        <family val="1"/>
      </rPr>
      <t>double compression weatherproof glands</t>
    </r>
    <r>
      <rPr>
        <sz val="10"/>
        <color rgb="FF000000"/>
        <rFont val="Times New Roman"/>
        <family val="1"/>
      </rPr>
      <t>, insulation tape, Name Plate at Both Ends and all necessary material to complete the termination.</t>
    </r>
  </si>
  <si>
    <r>
      <t>3C x 2.5mm</t>
    </r>
    <r>
      <rPr>
        <vertAlign val="superscript"/>
        <sz val="10"/>
        <color theme="1"/>
        <rFont val="Times New Roman"/>
        <family val="1"/>
      </rPr>
      <t>2</t>
    </r>
    <r>
      <rPr>
        <sz val="10"/>
        <color theme="1"/>
        <rFont val="Times New Roman"/>
        <family val="1"/>
      </rPr>
      <t xml:space="preserve"> 1100V grade flexible copper conductor sheathed FLRS PVC cable (P, N, IG)- IS 694/1990.</t>
    </r>
  </si>
  <si>
    <r>
      <t>3C x 4.0mm</t>
    </r>
    <r>
      <rPr>
        <vertAlign val="superscript"/>
        <sz val="10"/>
        <rFont val="Times New Roman"/>
        <family val="1"/>
      </rPr>
      <t>2</t>
    </r>
    <r>
      <rPr>
        <sz val="10"/>
        <rFont val="Times New Roman"/>
        <family val="1"/>
      </rPr>
      <t xml:space="preserve"> 1100V grade flexible copper conductor sheathed FLRS PVC cable (P, N, IG)- IS 694/1990.</t>
    </r>
  </si>
  <si>
    <r>
      <rPr>
        <sz val="10"/>
        <color rgb="FF000000"/>
        <rFont val="Times New Roman"/>
        <family val="1"/>
      </rPr>
      <t xml:space="preserve"> </t>
    </r>
    <r>
      <rPr>
        <sz val="10"/>
        <color theme="1"/>
        <rFont val="Times New Roman"/>
        <family val="1"/>
      </rPr>
      <t>VGA cable Including spliter</t>
    </r>
  </si>
  <si>
    <t>Hindware -Quadra which is actually “Quadra Bib Cock 2 in 1 with wall flange” or equivalent</t>
  </si>
  <si>
    <t>Providing &amp; erecting Hot deeped Galvanised Perforated type Cable tray manufactured from 18 swg (1.6 mm thick) GI sheet of 300 mm width &amp; 50 mm height complete with necessary coupler plates &amp; hardware  in approved manner. Including Paints</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</si>
  <si>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</si>
  <si>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</si>
  <si>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</si>
  <si>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</si>
  <si>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</si>
  <si>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</si>
  <si>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t>Providing &amp; erecting Hot deeped Galvanised Non -Perforated type Cable tray manufactured from 18 swg (</t>
    </r>
    <r>
      <rPr>
        <u/>
        <sz val="10"/>
        <rFont val="Times New Roman"/>
        <family val="1"/>
      </rPr>
      <t xml:space="preserve">1.6 mm thick) </t>
    </r>
    <r>
      <rPr>
        <sz val="10"/>
        <rFont val="Times New Roman"/>
        <family val="1"/>
      </rPr>
      <t>GI sheet of 50 mm width &amp; 50 mm height complete with necessary coupler plates &amp; hardware in approved manner.Including Paint</t>
    </r>
  </si>
  <si>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</si>
  <si>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</si>
  <si>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</si>
  <si>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</si>
  <si>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</si>
  <si>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Extra loop point wiring with 16A, 5 pin wall socket outlet and controlled by a 16A switch upto 6 mtr length</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</si>
  <si>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</si>
  <si>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</si>
  <si>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First Point wiring with 16A, 3Pin combined shuttered wall socket outlet and controlled by a 16A one way switch with indicator.</t>
  </si>
  <si>
    <t>Extra loop point wiring with 16A, 3Pin combined shuttered wall socket outlet and controlled by a 16A one way switch with indicator.upto 6 mtr wiring</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</si>
  <si>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</si>
  <si>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</si>
  <si>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</si>
  <si>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</si>
  <si>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</si>
  <si>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</si>
  <si>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</si>
  <si>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</si>
  <si>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j.1</t>
  </si>
  <si>
    <t>j.2</t>
  </si>
  <si>
    <t>j.3</t>
  </si>
  <si>
    <t>j.4</t>
  </si>
  <si>
    <t>j.5</t>
  </si>
  <si>
    <t>k.1</t>
  </si>
  <si>
    <t>k.2</t>
  </si>
  <si>
    <t>k.3</t>
  </si>
  <si>
    <t>k.4</t>
  </si>
  <si>
    <t>k.5</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</si>
  <si>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</si>
  <si>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</si>
  <si>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ah</t>
  </si>
  <si>
    <t>OGT Installation with all required plumbing fittings (CPVC) pipe of 32mm dia under three sink unit</t>
  </si>
  <si>
    <t>Rate</t>
  </si>
  <si>
    <t>Area</t>
  </si>
  <si>
    <r>
      <t xml:space="preserve">Dado Tile Cladding         Shesham Oak wood </t>
    </r>
    <r>
      <rPr>
        <b/>
        <sz val="10"/>
        <rFont val="Times New Roman"/>
        <family val="1"/>
      </rPr>
      <t>(Details- Refer Material Spec. sheet)</t>
    </r>
    <r>
      <rPr>
        <sz val="10"/>
        <rFont val="Times New Roman"/>
        <family val="1"/>
      </rPr>
      <t xml:space="preserve">  </t>
    </r>
  </si>
  <si>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</si>
  <si>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</si>
  <si>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</si>
  <si>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</si>
  <si>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</si>
  <si>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New Items</t>
  </si>
  <si>
    <t>ACP Cladding for exterior</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</si>
  <si>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</si>
  <si>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Painting - Asain coal mine 8301 (Vertical Exposed Surfaces)</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</si>
  <si>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</si>
  <si>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</si>
  <si>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</si>
  <si>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</si>
  <si>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</si>
  <si>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Providing and fixing in position fixed 10 mm toughened glass pratition with As/approved powder coated (ARMADA BLUE) or colout matching to pantone shade PMS 2965 C aluminium outer frame of 40x45x1.5mm from inside with toughened glass.</t>
  </si>
  <si>
    <t>Johson- Plain grey 200x300mm</t>
  </si>
  <si>
    <t>14554 RH Hooked Holz Acasia
MERINOLAM (Subject to management approval)</t>
  </si>
  <si>
    <t>21141 Snow White
MERINOLAM  (Subject to management approval)</t>
  </si>
  <si>
    <t xml:space="preserve">LAM </t>
  </si>
  <si>
    <t>5082 LOUSIANA OAK (Subject to management approval)</t>
  </si>
  <si>
    <t>coal mine 8301
Asian Paints</t>
  </si>
  <si>
    <t>Solemn Grey 8302  (Dark Shade)                                                            Asain paint</t>
  </si>
  <si>
    <t>WFO3</t>
  </si>
  <si>
    <t>Grey Mtter 8304 Light Shade                                          Asain paint</t>
  </si>
  <si>
    <t>Metal Paint</t>
  </si>
  <si>
    <t>Graphite black RAL 9011                                                Asain Paints (Woodtech spectra)</t>
  </si>
  <si>
    <t xml:space="preserve">Grey Mtter 8304 Light Shade   </t>
  </si>
  <si>
    <r>
      <t>Kajaria -Fog Perla</t>
    </r>
    <r>
      <rPr>
        <b/>
        <sz val="11"/>
        <color rgb="FF000000"/>
        <rFont val="Calibri"/>
        <family val="2"/>
      </rPr>
      <t xml:space="preserve"> (Approved)</t>
    </r>
    <r>
      <rPr>
        <sz val="11"/>
        <color theme="1"/>
        <rFont val="Calibri"/>
        <family val="2"/>
        <scheme val="minor"/>
      </rPr>
      <t>. Cool cement/ cool silver</t>
    </r>
    <r>
      <rPr>
        <b/>
        <sz val="11"/>
        <color rgb="FFFF0000"/>
        <rFont val="Calibri"/>
        <family val="2"/>
      </rPr>
      <t xml:space="preserve"> (Subject to POC approval)</t>
    </r>
    <r>
      <rPr>
        <b/>
        <sz val="11"/>
        <color rgb="FF000000"/>
        <rFont val="Calibri"/>
        <family val="2"/>
      </rPr>
      <t xml:space="preserve"> </t>
    </r>
    <r>
      <rPr>
        <sz val="11"/>
        <color theme="1"/>
        <rFont val="Calibri"/>
        <family val="2"/>
        <scheme val="minor"/>
      </rPr>
      <t>(Matt Finish) (Size-600x600)mm</t>
    </r>
  </si>
  <si>
    <r>
      <t>Kajaria-Dessert grey</t>
    </r>
    <r>
      <rPr>
        <b/>
        <sz val="11"/>
        <color rgb="FF000000"/>
        <rFont val="Calibri"/>
        <family val="2"/>
      </rPr>
      <t xml:space="preserve"> (Approved)</t>
    </r>
    <r>
      <rPr>
        <sz val="11"/>
        <color theme="1"/>
        <rFont val="Calibri"/>
        <family val="2"/>
        <scheme val="minor"/>
      </rPr>
      <t>. Cool gris/cairo gris -</t>
    </r>
    <r>
      <rPr>
        <b/>
        <sz val="11"/>
        <color rgb="FFFF0000"/>
        <rFont val="Calibri"/>
        <family val="2"/>
      </rPr>
      <t>(Subject to POC approval</t>
    </r>
    <r>
      <rPr>
        <b/>
        <sz val="11"/>
        <color rgb="FF000000"/>
        <rFont val="Calibri"/>
        <family val="2"/>
      </rPr>
      <t xml:space="preserve">) </t>
    </r>
    <r>
      <rPr>
        <sz val="11"/>
        <color theme="1"/>
        <rFont val="Calibri"/>
        <family val="2"/>
        <scheme val="minor"/>
      </rPr>
      <t>(Matt Finish) (Size-600x600)mm</t>
    </r>
  </si>
  <si>
    <r>
      <t>Kajaria- Terrazzo grey (Full Body) (Size-600x600)mm</t>
    </r>
    <r>
      <rPr>
        <b/>
        <sz val="11"/>
        <rFont val="Calibri"/>
        <family val="2"/>
      </rPr>
      <t xml:space="preserve"> </t>
    </r>
    <r>
      <rPr>
        <b/>
        <sz val="11"/>
        <color rgb="FFFF0000"/>
        <rFont val="Calibri"/>
        <family val="2"/>
      </rPr>
      <t>(Subject to POC approval)</t>
    </r>
  </si>
  <si>
    <r>
      <t>Johnson Endura- Grey plus/ Coated Grey/ Coated grey plus (Size-300x300)mm -</t>
    </r>
    <r>
      <rPr>
        <b/>
        <sz val="11"/>
        <color rgb="FF000000"/>
        <rFont val="Calibri"/>
        <family val="2"/>
      </rPr>
      <t>(Subject to POC approval)</t>
    </r>
  </si>
  <si>
    <r>
      <t>Kajaria -Fog Perla</t>
    </r>
    <r>
      <rPr>
        <b/>
        <sz val="11"/>
        <color rgb="FF000000"/>
        <rFont val="Calibri"/>
        <family val="2"/>
      </rPr>
      <t xml:space="preserve"> ,</t>
    </r>
    <r>
      <rPr>
        <sz val="11"/>
        <color theme="1"/>
        <rFont val="Calibri"/>
        <family val="2"/>
        <scheme val="minor"/>
      </rPr>
      <t xml:space="preserve"> Cool cement/ cool silver</t>
    </r>
    <r>
      <rPr>
        <b/>
        <sz val="11"/>
        <color rgb="FF000000"/>
        <rFont val="Calibri"/>
        <family val="2"/>
      </rPr>
      <t xml:space="preserve">  </t>
    </r>
    <r>
      <rPr>
        <sz val="11"/>
        <color theme="1"/>
        <rFont val="Calibri"/>
        <family val="2"/>
        <scheme val="minor"/>
      </rPr>
      <t>(Matt Finish) (Size-600x600)mm</t>
    </r>
  </si>
  <si>
    <t>A. CIVIL &amp; INTERIOR BOQ-DOMINOS -Una</t>
  </si>
  <si>
    <r>
      <t>Supply, Installation, Testing and Commissioning of factory made lock-forming quality</t>
    </r>
    <r>
      <rPr>
        <b/>
        <sz val="16"/>
        <rFont val="Times New Roman"/>
        <family val="1"/>
      </rPr>
      <t xml:space="preserve"> flat oval spiral ducting</t>
    </r>
    <r>
      <rPr>
        <sz val="16"/>
        <rFont val="Times New Roman"/>
        <family val="1"/>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</si>
  <si>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6"/>
        <rFont val="Times New Roman"/>
        <family val="1"/>
      </rPr>
      <t xml:space="preserve">rectangular GI ducting </t>
    </r>
    <r>
      <rPr>
        <sz val="16"/>
        <rFont val="Times New Roman"/>
        <family val="1"/>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6"/>
        <rFont val="Times New Roman"/>
        <family val="1"/>
      </rPr>
      <t>(M.S supports / M.S Frame</t>
    </r>
    <r>
      <rPr>
        <sz val="16"/>
        <rFont val="Times New Roman"/>
        <family val="1"/>
      </rPr>
      <t xml:space="preserve"> </t>
    </r>
    <r>
      <rPr>
        <b/>
        <sz val="16"/>
        <rFont val="Times New Roman"/>
        <family val="1"/>
      </rPr>
      <t xml:space="preserve">For Duct travelling Vertical up to Terrace, necessary flange type opening at specific interval for duct cleaning etc. for kitchen exhaust duct )as per specifications. </t>
    </r>
    <r>
      <rPr>
        <sz val="16"/>
        <rFont val="Times New Roman"/>
        <family val="1"/>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</si>
  <si>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6"/>
        <rFont val="Times New Roman"/>
        <family val="1"/>
      </rPr>
      <t>Air Grille :</t>
    </r>
    <r>
      <rPr>
        <sz val="16"/>
        <rFont val="Times New Roman"/>
        <family val="1"/>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</si>
  <si>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6"/>
        <rFont val="Times New Roman"/>
        <family val="1"/>
      </rPr>
      <t xml:space="preserve">VCD :- </t>
    </r>
    <r>
      <rPr>
        <sz val="16"/>
        <rFont val="Times New Roman"/>
        <family val="1"/>
      </rPr>
      <t xml:space="preserve">Supply, installation, testing and commissioning of 150mm wide GSS Volume Control Dampers with 18G GI casing &amp; 20G GI Blade, complete with chrome plated Spindle lubricating bush and quadrent to suit Manual operation. </t>
    </r>
  </si>
  <si>
    <r>
      <rPr>
        <b/>
        <sz val="16"/>
        <color theme="1"/>
        <rFont val="Times New Roman"/>
        <family val="1"/>
      </rPr>
      <t>Collar Damper for Supply air Grill :-</t>
    </r>
    <r>
      <rPr>
        <sz val="16"/>
        <color theme="1"/>
        <rFont val="Times New Roman"/>
        <family val="1"/>
      </rPr>
      <t xml:space="preserve"> Supply, Installation, Testing &amp; Commissioning of opposite balde collar with black matt finish for fresh air supply grill.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</si>
</sst>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5" formatCode="_(* #,##0_);_(* \(#,##0\);_(* &quot;-&quot;??_);_(@_)"/>
    <numFmt numFmtId="166" formatCode="0.00;[Red]0.00"/>
    <numFmt numFmtId="167" formatCode="#,##0.00;[Red]#,##0.00"/>
    <numFmt numFmtId="168" formatCode="0.0"/>
  </numFmts>
  <fonts count="60">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b/>
      <sz val="10"/>
      <name val="Times New Roman"/>
      <family val="1"/>
    </font>
    <font>
      <sz val="10"/>
      <color rgb="FFFF0000"/>
      <name val="Times New Roman"/>
      <family val="1"/>
    </font>
    <font>
      <sz val="10"/>
      <color rgb="FF000000"/>
      <name val="Times New Roman"/>
      <family val="1"/>
    </font>
    <font>
      <sz val="10"/>
      <color rgb="FF0000FF"/>
      <name val="Times New Roman"/>
      <family val="1"/>
    </font>
    <font>
      <u/>
      <sz val="10"/>
      <color theme="1"/>
      <name val="Times New Roman"/>
      <family val="1"/>
    </font>
    <font>
      <b/>
      <sz val="10"/>
      <color rgb="FF0000FF"/>
      <name val="Times New Roman"/>
      <family val="1"/>
    </font>
    <font>
      <sz val="10"/>
      <color rgb="FF0070C0"/>
      <name val="Times New Roman"/>
      <family val="1"/>
    </font>
    <font>
      <b/>
      <sz val="10"/>
      <color rgb="FF000000"/>
      <name val="Times New Roman"/>
      <family val="1"/>
    </font>
    <font>
      <sz val="10"/>
      <color rgb="FF00B0F0"/>
      <name val="Times New Roman"/>
      <family val="1"/>
    </font>
    <font>
      <u/>
      <sz val="10"/>
      <color rgb="FF000000"/>
      <name val="Times New Roman"/>
      <family val="1"/>
    </font>
    <font>
      <b/>
      <u/>
      <sz val="10"/>
      <color rgb="FF000000"/>
      <name val="Times New Roman"/>
      <family val="1"/>
    </font>
    <font>
      <vertAlign val="superscript"/>
      <sz val="10"/>
      <color theme="1"/>
      <name val="Times New Roman"/>
      <family val="1"/>
    </font>
    <font>
      <vertAlign val="superscript"/>
      <sz val="10"/>
      <name val="Times New Roman"/>
      <family val="1"/>
    </font>
    <font>
      <u/>
      <sz val="10"/>
      <name val="Times New Roman"/>
      <family val="1"/>
    </font>
    <font>
      <sz val="10"/>
      <color rgb="FF454545"/>
      <name val="Times New Roman"/>
      <family val="1"/>
    </font>
    <font>
      <b/>
      <sz val="11"/>
      <color theme="1"/>
      <name val="Times New Roman"/>
      <family val="1"/>
    </font>
    <font>
      <sz val="12"/>
      <color rgb="FFFF0000"/>
      <name val="Times New Roman"/>
      <family val="1"/>
    </font>
    <font>
      <sz val="11"/>
      <name val="Times New Roman"/>
      <family val="1"/>
    </font>
    <font>
      <sz val="10"/>
      <name val="Calibri"/>
      <family val="2"/>
      <scheme val="minor"/>
    </font>
    <font>
      <b/>
      <sz val="14"/>
      <color rgb="FF000000"/>
      <name val="Calibri"/>
      <family val="2"/>
    </font>
    <font>
      <sz val="11"/>
      <color theme="1"/>
      <name val="Calibri"/>
      <family val="2"/>
    </font>
    <font>
      <b/>
      <sz val="11"/>
      <name val="Calibri"/>
      <family val="2"/>
    </font>
    <font>
      <sz val="11"/>
      <color rgb="FFFF0000"/>
      <name val="Calibri"/>
      <family val="2"/>
    </font>
    <font>
      <sz val="16"/>
      <color theme="1"/>
      <name val="Times New Roman"/>
      <family val="1"/>
    </font>
    <font>
      <b/>
      <sz val="16"/>
      <color theme="1"/>
      <name val="Times New Roman"/>
      <family val="1"/>
    </font>
    <font>
      <sz val="16"/>
      <name val="Times New Roman"/>
      <family val="1"/>
    </font>
    <font>
      <b/>
      <sz val="16"/>
      <name val="Times New Roman"/>
      <family val="1"/>
    </font>
    <font>
      <sz val="16"/>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8EA9DB"/>
        <bgColor rgb="FF000000"/>
      </patternFill>
    </fill>
    <fill>
      <patternFill patternType="solid">
        <fgColor rgb="FF92D050"/>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0000"/>
        <bgColor rgb="FF000000"/>
      </patternFill>
    </fill>
    <fill>
      <patternFill patternType="solid">
        <fgColor rgb="FF92D050"/>
        <bgColor rgb="FF000000"/>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rgb="FF000000"/>
      </patternFill>
    </fill>
    <fill>
      <patternFill patternType="solid">
        <fgColor rgb="FF5B9BD5"/>
        <bgColor indexed="64"/>
      </patternFill>
    </fill>
    <fill>
      <patternFill patternType="solid">
        <fgColor rgb="FF5B9BD5"/>
        <bgColor rgb="FF000000"/>
      </patternFill>
    </fill>
    <fill>
      <patternFill patternType="solid">
        <fgColor theme="4" tint="-0.249977111117893"/>
        <bgColor indexed="64"/>
      </patternFill>
    </fill>
    <fill>
      <patternFill patternType="solid">
        <fgColor rgb="FF2F75B5"/>
        <bgColor indexed="64"/>
      </patternFill>
    </fill>
    <fill>
      <patternFill patternType="solid">
        <fgColor rgb="FFD9D9D9"/>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A6A6A6"/>
        <bgColor rgb="FF000000"/>
      </patternFill>
    </fill>
    <fill>
      <patternFill patternType="solid">
        <fgColor rgb="FF2F75B5"/>
        <bgColor rgb="FF000000"/>
      </patternFill>
    </fill>
  </fills>
  <borders count="38">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1" fillId="0" borderId="0"/>
    <xf numFmtId="0" fontId="12" fillId="0" borderId="0"/>
    <xf numFmtId="43" fontId="1" fillId="0" borderId="0" applyFont="0" applyFill="0" applyBorder="0" applyAlignment="0" applyProtection="0"/>
    <xf numFmtId="0" fontId="1" fillId="0" borderId="0"/>
    <xf numFmtId="0" fontId="13" fillId="0" borderId="0"/>
    <xf numFmtId="0" fontId="7" fillId="0" borderId="0"/>
    <xf numFmtId="0" fontId="7" fillId="0" borderId="0"/>
    <xf numFmtId="0" fontId="15" fillId="0" borderId="0"/>
    <xf numFmtId="164" fontId="1" fillId="0" borderId="0" applyFont="0" applyFill="0" applyBorder="0" applyAlignment="0" applyProtection="0"/>
  </cellStyleXfs>
  <cellXfs count="523">
    <xf numFmtId="0" fontId="0" fillId="0" borderId="0" xfId="0"/>
    <xf numFmtId="0" fontId="0" fillId="2" borderId="8" xfId="0" applyFill="1" applyBorder="1"/>
    <xf numFmtId="0" fontId="0" fillId="0" borderId="8" xfId="0" applyBorder="1" applyAlignment="1">
      <alignment horizontal="center"/>
    </xf>
    <xf numFmtId="0" fontId="0" fillId="0" borderId="8" xfId="0" applyBorder="1"/>
    <xf numFmtId="0" fontId="19" fillId="0" borderId="0" xfId="0" applyFont="1" applyAlignment="1">
      <alignment vertical="top"/>
    </xf>
    <xf numFmtId="0" fontId="3" fillId="0" borderId="8" xfId="0" applyFont="1" applyBorder="1" applyAlignment="1">
      <alignment horizontal="center" vertical="center" wrapText="1"/>
    </xf>
    <xf numFmtId="0" fontId="19" fillId="0" borderId="0" xfId="0" applyFont="1" applyAlignment="1">
      <alignment horizontal="center" vertical="top"/>
    </xf>
    <xf numFmtId="0" fontId="7"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9" fillId="2" borderId="0" xfId="0" applyFont="1" applyFill="1" applyAlignment="1">
      <alignment vertical="top"/>
    </xf>
    <xf numFmtId="0" fontId="21" fillId="2" borderId="0" xfId="0" applyFont="1" applyFill="1" applyAlignment="1">
      <alignment vertical="top"/>
    </xf>
    <xf numFmtId="0" fontId="19" fillId="11" borderId="0" xfId="0" applyFont="1" applyFill="1" applyAlignment="1">
      <alignment vertical="top"/>
    </xf>
    <xf numFmtId="0" fontId="19" fillId="0" borderId="0" xfId="0" applyFont="1" applyAlignment="1">
      <alignment horizontal="justify" vertical="top"/>
    </xf>
    <xf numFmtId="0" fontId="15" fillId="0" borderId="0" xfId="6" applyFont="1"/>
    <xf numFmtId="0" fontId="2" fillId="0" borderId="8" xfId="6" applyFont="1" applyBorder="1" applyAlignment="1">
      <alignment horizontal="center" vertical="center"/>
    </xf>
    <xf numFmtId="0" fontId="2" fillId="0" borderId="8" xfId="6" applyFont="1" applyBorder="1" applyAlignment="1">
      <alignment horizontal="left" vertical="center"/>
    </xf>
    <xf numFmtId="0" fontId="1" fillId="0" borderId="8" xfId="6" applyFont="1" applyBorder="1" applyAlignment="1">
      <alignment horizontal="center" vertical="center" wrapText="1"/>
    </xf>
    <xf numFmtId="0" fontId="10" fillId="0" borderId="8" xfId="6" applyFont="1" applyBorder="1" applyAlignment="1">
      <alignment horizontal="left" vertical="center" wrapText="1"/>
    </xf>
    <xf numFmtId="0" fontId="10" fillId="0" borderId="8" xfId="6" applyFont="1" applyFill="1" applyBorder="1" applyAlignment="1">
      <alignment horizontal="left" vertical="center" wrapText="1"/>
    </xf>
    <xf numFmtId="0" fontId="1" fillId="0" borderId="8" xfId="6" applyFont="1" applyBorder="1" applyAlignment="1">
      <alignment horizontal="left" vertical="center" wrapText="1"/>
    </xf>
    <xf numFmtId="0" fontId="0" fillId="0" borderId="8" xfId="6" applyFont="1" applyBorder="1" applyAlignment="1">
      <alignment horizontal="left" vertical="center" wrapText="1"/>
    </xf>
    <xf numFmtId="0" fontId="1" fillId="0" borderId="8" xfId="6" applyFont="1" applyFill="1" applyBorder="1" applyAlignment="1">
      <alignment horizontal="left" vertical="center" wrapText="1"/>
    </xf>
    <xf numFmtId="0" fontId="0" fillId="0" borderId="8" xfId="6" applyFont="1" applyFill="1" applyBorder="1" applyAlignment="1">
      <alignment horizontal="left" vertical="center" wrapText="1"/>
    </xf>
    <xf numFmtId="0" fontId="1" fillId="0" borderId="8" xfId="6" applyFont="1" applyFill="1" applyBorder="1" applyAlignment="1">
      <alignment horizontal="left" vertical="center"/>
    </xf>
    <xf numFmtId="0" fontId="1" fillId="13" borderId="8" xfId="6" applyFont="1" applyFill="1" applyBorder="1" applyAlignment="1">
      <alignment horizontal="center" vertical="center" wrapText="1"/>
    </xf>
    <xf numFmtId="0" fontId="16" fillId="13" borderId="8" xfId="6" applyFont="1" applyFill="1" applyBorder="1" applyAlignment="1">
      <alignment horizontal="left" vertical="center" wrapText="1"/>
    </xf>
    <xf numFmtId="0" fontId="10" fillId="13" borderId="8" xfId="6" applyFont="1" applyFill="1" applyBorder="1" applyAlignment="1">
      <alignment horizontal="left" vertical="center" wrapText="1"/>
    </xf>
    <xf numFmtId="0" fontId="4" fillId="0" borderId="8" xfId="6" applyFont="1" applyBorder="1" applyAlignment="1">
      <alignment horizontal="left" vertical="center" wrapText="1"/>
    </xf>
    <xf numFmtId="0" fontId="4" fillId="0" borderId="8" xfId="6" applyNumberFormat="1" applyFont="1" applyBorder="1" applyAlignment="1">
      <alignment horizontal="left" vertical="center" wrapText="1"/>
    </xf>
    <xf numFmtId="0" fontId="4" fillId="0" borderId="8" xfId="6"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2" fillId="0" borderId="8" xfId="0" applyFont="1" applyBorder="1" applyAlignment="1">
      <alignment wrapText="1"/>
    </xf>
    <xf numFmtId="0" fontId="2" fillId="0" borderId="10" xfId="0" applyFont="1" applyBorder="1" applyAlignment="1">
      <alignment horizontal="left" vertical="center" wrapText="1"/>
    </xf>
    <xf numFmtId="0" fontId="2" fillId="0" borderId="25" xfId="0" applyFont="1" applyBorder="1" applyAlignment="1">
      <alignment horizontal="left" vertical="center"/>
    </xf>
    <xf numFmtId="0" fontId="0" fillId="0" borderId="26" xfId="0" applyBorder="1" applyAlignment="1">
      <alignment horizontal="center"/>
    </xf>
    <xf numFmtId="0" fontId="0" fillId="0" borderId="26" xfId="0" applyBorder="1" applyAlignment="1">
      <alignment wrapText="1"/>
    </xf>
    <xf numFmtId="0" fontId="0" fillId="0" borderId="26" xfId="0" applyBorder="1"/>
    <xf numFmtId="0" fontId="0" fillId="0" borderId="0" xfId="0" applyAlignment="1">
      <alignment horizontal="left" vertical="center"/>
    </xf>
    <xf numFmtId="0" fontId="0" fillId="0" borderId="0" xfId="0" applyAlignment="1">
      <alignment horizontal="center"/>
    </xf>
    <xf numFmtId="0" fontId="22" fillId="2" borderId="8" xfId="0" applyFont="1" applyFill="1" applyBorder="1"/>
    <xf numFmtId="0" fontId="24" fillId="0" borderId="0" xfId="0" applyFont="1" applyFill="1" applyBorder="1" applyAlignment="1">
      <alignment horizontal="center" vertical="center" wrapText="1"/>
    </xf>
    <xf numFmtId="0" fontId="24" fillId="0" borderId="0" xfId="0" applyFont="1" applyFill="1" applyBorder="1" applyAlignment="1">
      <alignment vertical="center" wrapText="1"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7" fillId="0" borderId="3" xfId="0" applyFont="1" applyFill="1" applyBorder="1" applyAlignment="1">
      <alignment horizontal="left" vertical="center" wrapText="1"/>
    </xf>
    <xf numFmtId="0" fontId="24" fillId="0" borderId="3" xfId="0" applyFont="1" applyFill="1" applyBorder="1" applyAlignment="1">
      <alignment vertical="center" wrapText="1" shrinkToFit="1"/>
    </xf>
    <xf numFmtId="0" fontId="24" fillId="0" borderId="4" xfId="0" applyFont="1" applyFill="1" applyBorder="1" applyAlignment="1">
      <alignment horizontal="center" vertical="center" wrapText="1"/>
    </xf>
    <xf numFmtId="0" fontId="28" fillId="0" borderId="0" xfId="0" applyNumberFormat="1" applyFont="1" applyFill="1" applyBorder="1" applyAlignment="1">
      <alignment vertical="center" wrapText="1"/>
    </xf>
    <xf numFmtId="0" fontId="29" fillId="3" borderId="8" xfId="0" applyFont="1" applyFill="1" applyBorder="1" applyAlignment="1">
      <alignment horizontal="center" vertical="center" wrapText="1"/>
    </xf>
    <xf numFmtId="0" fontId="29" fillId="3" borderId="8" xfId="0" applyFont="1" applyFill="1" applyBorder="1" applyAlignment="1">
      <alignment horizontal="center" vertical="center" wrapText="1" shrinkToFit="1"/>
    </xf>
    <xf numFmtId="43" fontId="27" fillId="3" borderId="8" xfId="1" applyFont="1" applyFill="1" applyBorder="1" applyAlignment="1">
      <alignment horizontal="center" vertical="center" wrapText="1"/>
    </xf>
    <xf numFmtId="0" fontId="29" fillId="3" borderId="8" xfId="0" applyFont="1" applyFill="1" applyBorder="1" applyAlignment="1">
      <alignment vertical="center" wrapText="1" shrinkToFit="1"/>
    </xf>
    <xf numFmtId="0" fontId="30" fillId="3" borderId="8" xfId="0" applyFont="1" applyFill="1" applyBorder="1" applyAlignment="1">
      <alignment horizontal="center" vertical="center" wrapText="1"/>
    </xf>
    <xf numFmtId="0" fontId="27" fillId="3" borderId="8" xfId="0" applyFont="1" applyFill="1" applyBorder="1" applyAlignment="1">
      <alignment horizontal="center" vertical="center"/>
    </xf>
    <xf numFmtId="0" fontId="28" fillId="4" borderId="8" xfId="0" applyFont="1" applyFill="1" applyBorder="1" applyAlignment="1">
      <alignment vertical="center" wrapText="1"/>
    </xf>
    <xf numFmtId="0" fontId="29" fillId="4" borderId="8" xfId="0" applyFont="1" applyFill="1" applyBorder="1" applyAlignment="1">
      <alignment horizontal="center" vertical="center" wrapText="1"/>
    </xf>
    <xf numFmtId="0" fontId="29" fillId="4" borderId="8" xfId="0" applyFont="1" applyFill="1" applyBorder="1" applyAlignment="1">
      <alignment vertical="center" wrapText="1" shrinkToFit="1"/>
    </xf>
    <xf numFmtId="0" fontId="30" fillId="4" borderId="8" xfId="0" applyFont="1" applyFill="1" applyBorder="1" applyAlignment="1">
      <alignment horizontal="center" vertical="center" wrapText="1"/>
    </xf>
    <xf numFmtId="0" fontId="30" fillId="4" borderId="8" xfId="0" applyFont="1" applyFill="1" applyBorder="1" applyAlignment="1">
      <alignment horizontal="center" vertical="center"/>
    </xf>
    <xf numFmtId="43" fontId="30" fillId="4" borderId="8" xfId="1" applyFont="1" applyFill="1" applyBorder="1" applyAlignment="1">
      <alignment horizontal="center" vertical="center" wrapText="1"/>
    </xf>
    <xf numFmtId="0" fontId="25" fillId="4" borderId="8"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24" fillId="2" borderId="8" xfId="0" applyFont="1" applyFill="1" applyBorder="1" applyAlignment="1">
      <alignment horizontal="left" vertical="center" wrapText="1" shrinkToFit="1"/>
    </xf>
    <xf numFmtId="0" fontId="25" fillId="0" borderId="8" xfId="0" applyFont="1" applyFill="1" applyBorder="1" applyAlignment="1">
      <alignment horizontal="center" vertical="center"/>
    </xf>
    <xf numFmtId="43" fontId="25" fillId="0" borderId="8" xfId="1" applyFont="1" applyFill="1" applyBorder="1" applyAlignment="1">
      <alignment horizontal="center" vertical="center" wrapText="1"/>
    </xf>
    <xf numFmtId="0" fontId="24" fillId="2" borderId="8" xfId="0" applyFont="1" applyFill="1" applyBorder="1" applyAlignment="1">
      <alignment horizontal="justify" vertical="center" wrapText="1" shrinkToFit="1"/>
    </xf>
    <xf numFmtId="0" fontId="24" fillId="0" borderId="8" xfId="0" applyFont="1" applyBorder="1" applyAlignment="1">
      <alignment horizontal="center" vertical="center" wrapText="1"/>
    </xf>
    <xf numFmtId="0" fontId="24" fillId="2" borderId="8" xfId="0" applyFont="1" applyFill="1" applyBorder="1" applyAlignment="1">
      <alignment horizontal="center" vertical="center" wrapText="1"/>
    </xf>
    <xf numFmtId="0" fontId="24" fillId="0" borderId="8" xfId="0" applyFont="1" applyFill="1" applyBorder="1" applyAlignment="1">
      <alignment horizontal="justify" vertical="center" wrapText="1" shrinkToFit="1"/>
    </xf>
    <xf numFmtId="0" fontId="25" fillId="0" borderId="8" xfId="0" applyNumberFormat="1" applyFont="1" applyFill="1" applyBorder="1" applyAlignment="1">
      <alignment horizontal="justify" vertical="center" wrapText="1" shrinkToFit="1"/>
    </xf>
    <xf numFmtId="0" fontId="24" fillId="2" borderId="8" xfId="0" applyNumberFormat="1" applyFont="1" applyFill="1" applyBorder="1" applyAlignment="1">
      <alignment horizontal="justify" vertical="center" wrapText="1" shrinkToFit="1"/>
    </xf>
    <xf numFmtId="0" fontId="29" fillId="5" borderId="8" xfId="0" applyFont="1" applyFill="1" applyBorder="1" applyAlignment="1">
      <alignment vertical="center" wrapText="1"/>
    </xf>
    <xf numFmtId="0" fontId="28" fillId="5" borderId="8" xfId="0" applyFont="1" applyFill="1" applyBorder="1" applyAlignment="1">
      <alignment horizontal="center" vertical="center" wrapText="1"/>
    </xf>
    <xf numFmtId="0" fontId="29" fillId="5" borderId="8" xfId="0" applyFont="1" applyFill="1" applyBorder="1" applyAlignment="1">
      <alignment horizontal="center" vertical="center" wrapText="1"/>
    </xf>
    <xf numFmtId="0" fontId="29" fillId="5" borderId="8" xfId="0" applyFont="1" applyFill="1" applyBorder="1" applyAlignment="1">
      <alignment horizontal="justify" vertical="center" wrapText="1" shrinkToFit="1"/>
    </xf>
    <xf numFmtId="0" fontId="25" fillId="5" borderId="8" xfId="0" applyFont="1" applyFill="1" applyBorder="1" applyAlignment="1">
      <alignment horizontal="center" vertical="center" wrapText="1"/>
    </xf>
    <xf numFmtId="1" fontId="25" fillId="5" borderId="8" xfId="0" applyNumberFormat="1" applyFont="1" applyFill="1" applyBorder="1" applyAlignment="1">
      <alignment horizontal="center" vertical="center"/>
    </xf>
    <xf numFmtId="0" fontId="24" fillId="0" borderId="8" xfId="0" applyFont="1" applyFill="1" applyBorder="1" applyAlignment="1">
      <alignment vertical="center" wrapText="1"/>
    </xf>
    <xf numFmtId="0" fontId="25" fillId="2" borderId="8" xfId="0" applyNumberFormat="1" applyFont="1" applyFill="1" applyBorder="1" applyAlignment="1">
      <alignment horizontal="justify" vertical="center" wrapText="1"/>
    </xf>
    <xf numFmtId="0" fontId="24" fillId="2" borderId="8" xfId="0" applyNumberFormat="1" applyFont="1" applyFill="1" applyBorder="1" applyAlignment="1">
      <alignment horizontal="justify" vertical="center" wrapText="1"/>
    </xf>
    <xf numFmtId="0" fontId="26" fillId="2" borderId="8" xfId="0" applyFont="1" applyFill="1" applyBorder="1" applyAlignment="1">
      <alignment horizontal="center" vertical="center" wrapText="1"/>
    </xf>
    <xf numFmtId="0" fontId="28" fillId="4" borderId="8" xfId="0" applyFont="1" applyFill="1" applyBorder="1" applyAlignment="1">
      <alignment horizontal="center" vertical="center" wrapText="1"/>
    </xf>
    <xf numFmtId="1" fontId="25" fillId="4" borderId="8" xfId="0" applyNumberFormat="1" applyFont="1" applyFill="1" applyBorder="1" applyAlignment="1">
      <alignment horizontal="center" vertical="center"/>
    </xf>
    <xf numFmtId="43" fontId="25" fillId="4" borderId="8" xfId="1" applyFont="1" applyFill="1" applyBorder="1" applyAlignment="1">
      <alignment horizontal="center" vertical="center" wrapText="1"/>
    </xf>
    <xf numFmtId="0" fontId="24" fillId="2" borderId="8" xfId="0" applyFont="1" applyFill="1" applyBorder="1" applyAlignment="1">
      <alignment vertical="center" wrapText="1" shrinkToFit="1"/>
    </xf>
    <xf numFmtId="0" fontId="24" fillId="0" borderId="8" xfId="0" applyFont="1" applyFill="1" applyBorder="1" applyAlignment="1">
      <alignment horizontal="justify" vertical="center" wrapText="1"/>
    </xf>
    <xf numFmtId="0" fontId="24" fillId="2" borderId="8" xfId="0" applyNumberFormat="1" applyFont="1" applyFill="1" applyBorder="1" applyAlignment="1">
      <alignment horizontal="justify" vertical="center"/>
    </xf>
    <xf numFmtId="0" fontId="25" fillId="0" borderId="8" xfId="0" applyFont="1" applyFill="1" applyBorder="1" applyAlignment="1">
      <alignment horizontal="justify" vertical="center" wrapText="1"/>
    </xf>
    <xf numFmtId="0" fontId="32" fillId="5" borderId="8" xfId="0" applyFont="1" applyFill="1" applyBorder="1" applyAlignment="1">
      <alignment vertical="center" wrapText="1"/>
    </xf>
    <xf numFmtId="0" fontId="25" fillId="0" borderId="8" xfId="0" applyFont="1" applyFill="1" applyBorder="1" applyAlignment="1">
      <alignment horizontal="justify" vertical="center" wrapText="1" shrinkToFit="1"/>
    </xf>
    <xf numFmtId="1" fontId="25" fillId="0" borderId="8" xfId="0" applyNumberFormat="1" applyFont="1" applyFill="1" applyBorder="1" applyAlignment="1">
      <alignment horizontal="left" vertical="center" wrapText="1"/>
    </xf>
    <xf numFmtId="0" fontId="29" fillId="4" borderId="8" xfId="0" applyFont="1" applyFill="1" applyBorder="1" applyAlignment="1">
      <alignment vertical="center" wrapText="1"/>
    </xf>
    <xf numFmtId="0" fontId="29" fillId="4" borderId="8" xfId="0" applyFont="1" applyFill="1" applyBorder="1" applyAlignment="1">
      <alignment vertical="center"/>
    </xf>
    <xf numFmtId="0" fontId="31" fillId="4" borderId="8" xfId="0" applyFont="1" applyFill="1" applyBorder="1" applyAlignment="1">
      <alignment vertical="center" wrapText="1"/>
    </xf>
    <xf numFmtId="0" fontId="31" fillId="4" borderId="8" xfId="0" applyFont="1" applyFill="1" applyBorder="1" applyAlignment="1">
      <alignment vertical="center"/>
    </xf>
    <xf numFmtId="43" fontId="31" fillId="4" borderId="8" xfId="1" applyFont="1" applyFill="1" applyBorder="1" applyAlignment="1">
      <alignment vertical="center" wrapText="1"/>
    </xf>
    <xf numFmtId="0" fontId="29" fillId="5" borderId="8" xfId="0" applyFont="1" applyFill="1" applyBorder="1" applyAlignment="1">
      <alignment vertical="center"/>
    </xf>
    <xf numFmtId="0" fontId="31" fillId="5" borderId="8" xfId="0" applyFont="1" applyFill="1" applyBorder="1" applyAlignment="1">
      <alignment vertical="center" wrapText="1"/>
    </xf>
    <xf numFmtId="0" fontId="31" fillId="5" borderId="8" xfId="0" applyFont="1" applyFill="1" applyBorder="1" applyAlignment="1">
      <alignment vertical="center"/>
    </xf>
    <xf numFmtId="43" fontId="31" fillId="5" borderId="8" xfId="1" applyFont="1" applyFill="1" applyBorder="1" applyAlignment="1">
      <alignment vertical="center" wrapText="1"/>
    </xf>
    <xf numFmtId="0" fontId="31"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8" xfId="0" applyNumberFormat="1" applyFont="1" applyFill="1" applyBorder="1" applyAlignment="1">
      <alignment horizontal="justify" vertical="center" wrapText="1" shrinkToFit="1"/>
    </xf>
    <xf numFmtId="0" fontId="25" fillId="0" borderId="8" xfId="2" applyNumberFormat="1" applyFont="1" applyFill="1" applyBorder="1" applyAlignment="1">
      <alignment horizontal="justify" vertical="center" wrapText="1" shrinkToFit="1"/>
    </xf>
    <xf numFmtId="0" fontId="25" fillId="0" borderId="8" xfId="0" applyFont="1" applyFill="1" applyBorder="1" applyAlignment="1">
      <alignment horizontal="left" vertical="center" wrapText="1" shrinkToFit="1"/>
    </xf>
    <xf numFmtId="0" fontId="34" fillId="0" borderId="8" xfId="0" applyNumberFormat="1" applyFont="1" applyFill="1" applyBorder="1" applyAlignment="1">
      <alignment horizontal="justify" vertical="center" wrapText="1"/>
    </xf>
    <xf numFmtId="43" fontId="29" fillId="5" borderId="8" xfId="1" applyFont="1" applyFill="1" applyBorder="1" applyAlignment="1">
      <alignment vertical="center" wrapText="1"/>
    </xf>
    <xf numFmtId="0" fontId="29" fillId="3" borderId="8" xfId="0" applyFont="1" applyFill="1" applyBorder="1" applyAlignment="1">
      <alignment horizontal="left" vertical="center" wrapText="1" shrinkToFit="1"/>
    </xf>
    <xf numFmtId="43" fontId="29" fillId="3" borderId="8" xfId="1" applyFont="1" applyFill="1" applyBorder="1" applyAlignment="1">
      <alignment horizontal="center" vertical="center" wrapText="1" shrinkToFit="1"/>
    </xf>
    <xf numFmtId="43" fontId="29" fillId="4" borderId="8" xfId="1" applyFont="1" applyFill="1" applyBorder="1" applyAlignment="1">
      <alignment vertical="center" wrapText="1"/>
    </xf>
    <xf numFmtId="0" fontId="24" fillId="0" borderId="8" xfId="0" applyNumberFormat="1" applyFont="1" applyFill="1" applyBorder="1" applyAlignment="1">
      <alignment horizontal="justify" vertical="center" wrapText="1" shrinkToFit="1"/>
    </xf>
    <xf numFmtId="0" fontId="24" fillId="14" borderId="8" xfId="0" applyNumberFormat="1" applyFont="1" applyFill="1" applyBorder="1" applyAlignment="1">
      <alignment horizontal="justify" vertical="center" wrapText="1" shrinkToFit="1"/>
    </xf>
    <xf numFmtId="0" fontId="29" fillId="4" borderId="8" xfId="0" applyFont="1" applyFill="1" applyBorder="1" applyAlignment="1">
      <alignment horizontal="left" vertical="center"/>
    </xf>
    <xf numFmtId="0" fontId="31" fillId="4" borderId="8" xfId="0" applyFont="1" applyFill="1" applyBorder="1" applyAlignment="1">
      <alignment horizontal="center" vertical="center" wrapText="1"/>
    </xf>
    <xf numFmtId="0" fontId="31" fillId="4" borderId="8" xfId="0" applyFont="1" applyFill="1" applyBorder="1" applyAlignment="1">
      <alignment horizontal="center" vertical="center"/>
    </xf>
    <xf numFmtId="43" fontId="31" fillId="4" borderId="8" xfId="1" applyFont="1" applyFill="1" applyBorder="1" applyAlignment="1">
      <alignment horizontal="center" vertical="center" wrapText="1"/>
    </xf>
    <xf numFmtId="0" fontId="32" fillId="0" borderId="8" xfId="0" applyFont="1" applyFill="1" applyBorder="1" applyAlignment="1">
      <alignment horizontal="center" vertical="center" wrapText="1"/>
    </xf>
    <xf numFmtId="0" fontId="29" fillId="4" borderId="8" xfId="0" applyFont="1" applyFill="1" applyBorder="1" applyAlignment="1">
      <alignment horizontal="left" vertical="center" wrapText="1"/>
    </xf>
    <xf numFmtId="0" fontId="25" fillId="14" borderId="8" xfId="0" applyNumberFormat="1" applyFont="1" applyFill="1" applyBorder="1" applyAlignment="1">
      <alignment horizontal="justify" vertical="center" wrapText="1" shrinkToFit="1"/>
    </xf>
    <xf numFmtId="0" fontId="25" fillId="2" borderId="8" xfId="0" applyFont="1" applyFill="1" applyBorder="1" applyAlignment="1">
      <alignment horizontal="justify" vertical="center" wrapText="1" shrinkToFit="1"/>
    </xf>
    <xf numFmtId="0" fontId="25" fillId="2" borderId="8" xfId="0" applyFont="1" applyFill="1" applyBorder="1" applyAlignment="1">
      <alignment horizontal="center" vertical="center"/>
    </xf>
    <xf numFmtId="0" fontId="31" fillId="5" borderId="8" xfId="0" applyFont="1" applyFill="1" applyBorder="1" applyAlignment="1">
      <alignment horizontal="center" vertical="center" wrapText="1"/>
    </xf>
    <xf numFmtId="0" fontId="31" fillId="4" borderId="8" xfId="0" applyFont="1" applyFill="1" applyBorder="1" applyAlignment="1">
      <alignment horizontal="left" vertical="center"/>
    </xf>
    <xf numFmtId="0" fontId="24" fillId="14" borderId="8" xfId="0" applyFont="1" applyFill="1" applyBorder="1" applyAlignment="1">
      <alignment horizontal="justify" vertical="center" wrapText="1" shrinkToFit="1"/>
    </xf>
    <xf numFmtId="0" fontId="25" fillId="0" borderId="8" xfId="5" applyFont="1" applyFill="1" applyBorder="1" applyAlignment="1">
      <alignment vertical="center" wrapText="1"/>
    </xf>
    <xf numFmtId="0" fontId="25" fillId="14" borderId="8" xfId="0" applyFont="1" applyFill="1" applyBorder="1" applyAlignment="1">
      <alignment horizontal="justify" vertical="center" wrapText="1" shrinkToFit="1"/>
    </xf>
    <xf numFmtId="0" fontId="25" fillId="0" borderId="8" xfId="0" applyFont="1" applyFill="1" applyBorder="1" applyAlignment="1">
      <alignment horizontal="center" vertical="center" wrapText="1" shrinkToFit="1"/>
    </xf>
    <xf numFmtId="0" fontId="37" fillId="0" borderId="8" xfId="0" applyFont="1" applyFill="1" applyBorder="1" applyAlignment="1">
      <alignment horizontal="center" vertical="center" wrapText="1"/>
    </xf>
    <xf numFmtId="0" fontId="25" fillId="2" borderId="8"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14" borderId="8" xfId="0" applyFont="1" applyFill="1" applyBorder="1" applyAlignment="1">
      <alignment horizontal="left" vertical="center" wrapText="1"/>
    </xf>
    <xf numFmtId="0" fontId="24" fillId="0" borderId="8" xfId="0" applyFont="1" applyFill="1" applyBorder="1" applyAlignment="1">
      <alignment horizontal="left" vertical="center" wrapText="1"/>
    </xf>
    <xf numFmtId="2" fontId="24" fillId="0" borderId="8" xfId="0" applyNumberFormat="1" applyFont="1" applyFill="1" applyBorder="1" applyAlignment="1">
      <alignment horizontal="left" vertical="center" wrapText="1"/>
    </xf>
    <xf numFmtId="1" fontId="25" fillId="2" borderId="8" xfId="0" applyNumberFormat="1" applyFont="1" applyFill="1" applyBorder="1" applyAlignment="1">
      <alignment horizontal="center" vertical="center"/>
    </xf>
    <xf numFmtId="0" fontId="25" fillId="0" borderId="8" xfId="0" applyFont="1" applyFill="1" applyBorder="1" applyAlignment="1">
      <alignment vertical="center" wrapText="1"/>
    </xf>
    <xf numFmtId="2" fontId="31" fillId="0" borderId="8" xfId="0" applyNumberFormat="1" applyFont="1" applyFill="1" applyBorder="1" applyAlignment="1">
      <alignment horizontal="center" vertical="center" wrapText="1"/>
    </xf>
    <xf numFmtId="0" fontId="24" fillId="0" borderId="8" xfId="0" applyFont="1" applyFill="1" applyBorder="1" applyAlignment="1">
      <alignment horizontal="left" vertical="center" wrapText="1" shrinkToFit="1"/>
    </xf>
    <xf numFmtId="0" fontId="25" fillId="0" borderId="8" xfId="5" applyFont="1" applyFill="1" applyBorder="1" applyAlignment="1">
      <alignment horizontal="center" vertical="center" wrapText="1"/>
    </xf>
    <xf numFmtId="0" fontId="25" fillId="0" borderId="8" xfId="0" applyNumberFormat="1" applyFont="1" applyFill="1" applyBorder="1" applyAlignment="1">
      <alignment horizontal="left" vertical="center" wrapText="1" shrinkToFit="1"/>
    </xf>
    <xf numFmtId="0" fontId="25" fillId="0" borderId="8" xfId="0" applyFont="1" applyFill="1" applyBorder="1" applyAlignment="1">
      <alignment horizontal="center" vertical="center" wrapText="1"/>
    </xf>
    <xf numFmtId="0" fontId="25" fillId="6" borderId="8" xfId="0" applyFont="1" applyFill="1" applyBorder="1" applyAlignment="1">
      <alignment vertical="center" wrapText="1"/>
    </xf>
    <xf numFmtId="0" fontId="32" fillId="6" borderId="8" xfId="0" applyFont="1" applyFill="1" applyBorder="1" applyAlignment="1">
      <alignment vertical="center" wrapText="1"/>
    </xf>
    <xf numFmtId="0" fontId="24" fillId="6" borderId="8" xfId="0" applyFont="1" applyFill="1" applyBorder="1" applyAlignment="1">
      <alignment vertical="center" wrapText="1"/>
    </xf>
    <xf numFmtId="0" fontId="25" fillId="2" borderId="8" xfId="0" applyFont="1" applyFill="1" applyBorder="1" applyAlignment="1">
      <alignment vertical="center" wrapText="1"/>
    </xf>
    <xf numFmtId="0" fontId="27" fillId="7" borderId="8" xfId="0" applyFont="1" applyFill="1" applyBorder="1" applyAlignment="1">
      <alignment vertical="center" wrapText="1"/>
    </xf>
    <xf numFmtId="0" fontId="29" fillId="4" borderId="8" xfId="0" applyFont="1" applyFill="1" applyBorder="1" applyAlignment="1">
      <alignment horizontal="center" vertical="center"/>
    </xf>
    <xf numFmtId="43" fontId="29" fillId="4" borderId="8" xfId="1" applyFont="1" applyFill="1" applyBorder="1" applyAlignment="1">
      <alignment horizontal="center" vertical="center" wrapText="1"/>
    </xf>
    <xf numFmtId="0" fontId="39" fillId="0" borderId="8" xfId="0" applyFont="1" applyFill="1" applyBorder="1" applyAlignment="1">
      <alignment horizontal="center" vertical="center" wrapText="1"/>
    </xf>
    <xf numFmtId="0" fontId="25" fillId="0" borderId="8" xfId="6" applyFont="1" applyFill="1" applyBorder="1" applyAlignment="1">
      <alignment horizontal="center" vertical="center" wrapText="1"/>
    </xf>
    <xf numFmtId="0" fontId="25" fillId="6" borderId="8" xfId="0" applyFont="1" applyFill="1" applyBorder="1" applyAlignment="1">
      <alignment horizontal="left" vertical="center" wrapText="1"/>
    </xf>
    <xf numFmtId="0" fontId="25" fillId="14" borderId="8" xfId="0" applyFont="1" applyFill="1" applyBorder="1" applyAlignment="1">
      <alignment vertical="center" wrapText="1"/>
    </xf>
    <xf numFmtId="0" fontId="25" fillId="0" borderId="8" xfId="6" applyFont="1" applyFill="1" applyBorder="1" applyAlignment="1">
      <alignment horizontal="left" vertical="center" wrapText="1"/>
    </xf>
    <xf numFmtId="0" fontId="24" fillId="6" borderId="8" xfId="6" applyNumberFormat="1" applyFont="1" applyFill="1" applyBorder="1" applyAlignment="1">
      <alignment horizontal="center" vertical="center" wrapText="1"/>
    </xf>
    <xf numFmtId="0" fontId="34" fillId="0" borderId="8" xfId="0" applyFont="1" applyFill="1" applyBorder="1" applyAlignment="1">
      <alignment horizontal="center" vertical="center" wrapText="1"/>
    </xf>
    <xf numFmtId="1" fontId="25" fillId="15" borderId="8" xfId="0" applyNumberFormat="1" applyFont="1" applyFill="1" applyBorder="1" applyAlignment="1">
      <alignment horizontal="center" vertical="center"/>
    </xf>
    <xf numFmtId="0" fontId="39" fillId="2" borderId="8" xfId="0" applyFont="1" applyFill="1" applyBorder="1" applyAlignment="1">
      <alignment horizontal="center" vertical="center" wrapText="1"/>
    </xf>
    <xf numFmtId="0" fontId="25" fillId="2" borderId="8" xfId="6" applyFont="1" applyFill="1" applyBorder="1" applyAlignment="1">
      <alignment horizontal="center" vertical="center" wrapText="1"/>
    </xf>
    <xf numFmtId="2" fontId="39" fillId="0" borderId="8" xfId="0" applyNumberFormat="1" applyFont="1" applyFill="1" applyBorder="1" applyAlignment="1">
      <alignment horizontal="center" vertical="center" wrapText="1"/>
    </xf>
    <xf numFmtId="0" fontId="41" fillId="0" borderId="8" xfId="0" applyFont="1" applyFill="1" applyBorder="1" applyAlignment="1">
      <alignment horizontal="center" vertical="center" wrapText="1"/>
    </xf>
    <xf numFmtId="0" fontId="24" fillId="0" borderId="8" xfId="0" applyFont="1" applyFill="1" applyBorder="1" applyAlignment="1" applyProtection="1">
      <alignment horizontal="left" vertical="center" wrapText="1"/>
      <protection locked="0"/>
    </xf>
    <xf numFmtId="0" fontId="42" fillId="0" borderId="8" xfId="0" applyFont="1" applyFill="1" applyBorder="1" applyAlignment="1">
      <alignment horizontal="justify" vertical="center" wrapText="1"/>
    </xf>
    <xf numFmtId="0" fontId="24" fillId="0" borderId="8" xfId="8" applyFont="1" applyFill="1" applyBorder="1" applyAlignment="1">
      <alignment horizontal="left" vertical="center" wrapText="1"/>
    </xf>
    <xf numFmtId="165" fontId="25" fillId="0" borderId="8" xfId="7" applyNumberFormat="1" applyFont="1" applyFill="1" applyBorder="1" applyAlignment="1">
      <alignment horizontal="center" vertical="center" wrapText="1"/>
    </xf>
    <xf numFmtId="0" fontId="34" fillId="0" borderId="8" xfId="8" applyFont="1" applyFill="1" applyBorder="1" applyAlignment="1">
      <alignment horizontal="left" vertical="center" wrapText="1"/>
    </xf>
    <xf numFmtId="0" fontId="25" fillId="2" borderId="8" xfId="6" applyFont="1" applyFill="1" applyBorder="1" applyAlignment="1">
      <alignment horizontal="left" vertical="center" wrapText="1"/>
    </xf>
    <xf numFmtId="0" fontId="34" fillId="2" borderId="8" xfId="0" applyFont="1" applyFill="1" applyBorder="1" applyAlignment="1">
      <alignment horizontal="center" vertical="center" wrapText="1"/>
    </xf>
    <xf numFmtId="0" fontId="46" fillId="0" borderId="8" xfId="0" applyFont="1" applyFill="1" applyBorder="1" applyAlignment="1">
      <alignment vertical="center" wrapText="1"/>
    </xf>
    <xf numFmtId="0" fontId="34" fillId="0" borderId="8" xfId="5" applyFont="1" applyFill="1" applyBorder="1" applyAlignment="1">
      <alignment vertical="center" wrapText="1"/>
    </xf>
    <xf numFmtId="0" fontId="24" fillId="0" borderId="8" xfId="5" applyFont="1" applyFill="1" applyBorder="1" applyAlignment="1">
      <alignment vertical="center" wrapText="1"/>
    </xf>
    <xf numFmtId="0" fontId="25" fillId="0" borderId="8" xfId="3" applyNumberFormat="1" applyFont="1" applyFill="1" applyBorder="1" applyAlignment="1" applyProtection="1">
      <alignment horizontal="justify" vertical="center" wrapText="1"/>
    </xf>
    <xf numFmtId="0" fontId="25" fillId="2" borderId="8" xfId="3" applyNumberFormat="1" applyFont="1" applyFill="1" applyBorder="1" applyAlignment="1" applyProtection="1">
      <alignment horizontal="justify" vertical="center" wrapText="1"/>
    </xf>
    <xf numFmtId="0" fontId="34" fillId="0" borderId="8" xfId="0" applyFont="1" applyFill="1" applyBorder="1" applyAlignment="1">
      <alignment horizontal="justify" vertical="center" wrapText="1"/>
    </xf>
    <xf numFmtId="0" fontId="24" fillId="0" borderId="8" xfId="6" applyFont="1" applyFill="1" applyBorder="1" applyAlignment="1">
      <alignment horizontal="center" vertical="center" wrapText="1"/>
    </xf>
    <xf numFmtId="0" fontId="24" fillId="0" borderId="8" xfId="6" applyFont="1" applyFill="1" applyBorder="1" applyAlignment="1">
      <alignment horizontal="justify" vertical="center" wrapText="1"/>
    </xf>
    <xf numFmtId="43" fontId="29" fillId="4" borderId="8" xfId="1" applyFont="1" applyFill="1" applyBorder="1" applyAlignment="1">
      <alignment horizontal="left" vertical="center" wrapText="1"/>
    </xf>
    <xf numFmtId="0" fontId="31" fillId="4" borderId="8" xfId="0" applyFont="1" applyFill="1" applyBorder="1" applyAlignment="1">
      <alignment horizontal="left" vertical="center" wrapText="1"/>
    </xf>
    <xf numFmtId="0" fontId="31" fillId="0" borderId="8" xfId="0" applyFont="1" applyFill="1" applyBorder="1" applyAlignment="1">
      <alignment vertical="center" wrapText="1"/>
    </xf>
    <xf numFmtId="43" fontId="29" fillId="3" borderId="8" xfId="1" applyFont="1" applyFill="1" applyBorder="1" applyAlignment="1">
      <alignment horizontal="left" vertical="center" wrapText="1" shrinkToFit="1"/>
    </xf>
    <xf numFmtId="43" fontId="31" fillId="4" borderId="8" xfId="1" applyFont="1" applyFill="1" applyBorder="1" applyAlignment="1">
      <alignment horizontal="left" vertical="center" wrapText="1"/>
    </xf>
    <xf numFmtId="0" fontId="34" fillId="0" borderId="8" xfId="0" applyFont="1" applyFill="1" applyBorder="1" applyAlignment="1">
      <alignment vertical="center" wrapText="1"/>
    </xf>
    <xf numFmtId="0" fontId="34" fillId="6" borderId="8" xfId="0" applyFont="1" applyFill="1" applyBorder="1" applyAlignment="1">
      <alignment horizontal="left" vertical="center" wrapText="1"/>
    </xf>
    <xf numFmtId="0" fontId="47" fillId="8" borderId="8" xfId="0" applyFont="1" applyFill="1" applyBorder="1" applyAlignment="1">
      <alignment vertical="center" wrapText="1"/>
    </xf>
    <xf numFmtId="0" fontId="29" fillId="8" borderId="8" xfId="0" applyFont="1" applyFill="1" applyBorder="1" applyAlignment="1">
      <alignment vertical="center" wrapText="1"/>
    </xf>
    <xf numFmtId="0" fontId="29" fillId="8" borderId="8" xfId="0" applyFont="1" applyFill="1" applyBorder="1" applyAlignment="1">
      <alignment horizontal="center" vertical="center" wrapText="1"/>
    </xf>
    <xf numFmtId="0" fontId="29" fillId="8" borderId="8" xfId="0" applyFont="1" applyFill="1" applyBorder="1" applyAlignment="1">
      <alignment vertical="center"/>
    </xf>
    <xf numFmtId="0" fontId="31" fillId="8" borderId="8" xfId="0" applyFont="1" applyFill="1" applyBorder="1" applyAlignment="1">
      <alignment vertical="center" wrapText="1"/>
    </xf>
    <xf numFmtId="0" fontId="31" fillId="8" borderId="8" xfId="0" applyFont="1" applyFill="1" applyBorder="1" applyAlignment="1">
      <alignment vertical="center"/>
    </xf>
    <xf numFmtId="43" fontId="31" fillId="8" borderId="8" xfId="1" applyFont="1" applyFill="1" applyBorder="1" applyAlignment="1">
      <alignment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0" fontId="29" fillId="0" borderId="0" xfId="0" applyFont="1" applyFill="1" applyBorder="1" applyAlignment="1">
      <alignment vertical="center"/>
    </xf>
    <xf numFmtId="0" fontId="31" fillId="0" borderId="0" xfId="0" applyFont="1" applyFill="1" applyBorder="1" applyAlignment="1">
      <alignment vertical="center" wrapText="1"/>
    </xf>
    <xf numFmtId="43" fontId="32" fillId="5" borderId="8" xfId="1" applyFont="1" applyFill="1" applyBorder="1" applyAlignment="1">
      <alignment horizontal="center" vertical="center" wrapText="1"/>
    </xf>
    <xf numFmtId="0" fontId="24" fillId="0" borderId="0" xfId="0" applyFont="1" applyAlignment="1">
      <alignment vertical="center" wrapText="1"/>
    </xf>
    <xf numFmtId="0" fontId="25" fillId="16" borderId="8" xfId="0" applyFont="1" applyFill="1" applyBorder="1" applyAlignment="1">
      <alignment horizontal="center" vertical="center" wrapText="1"/>
    </xf>
    <xf numFmtId="0" fontId="26" fillId="0" borderId="0" xfId="0" applyFont="1" applyAlignment="1">
      <alignment vertical="center"/>
    </xf>
    <xf numFmtId="0" fontId="26" fillId="0" borderId="0" xfId="0" applyFont="1" applyAlignment="1">
      <alignment vertical="center" wrapText="1"/>
    </xf>
    <xf numFmtId="43" fontId="26" fillId="0" borderId="0" xfId="1" applyFont="1" applyAlignment="1">
      <alignment vertical="center" wrapText="1"/>
    </xf>
    <xf numFmtId="0" fontId="26" fillId="0" borderId="3" xfId="0" applyFont="1" applyBorder="1" applyAlignment="1">
      <alignment vertical="center"/>
    </xf>
    <xf numFmtId="43" fontId="26" fillId="0" borderId="3" xfId="1" applyFont="1" applyBorder="1" applyAlignment="1">
      <alignment vertical="center" wrapText="1"/>
    </xf>
    <xf numFmtId="0" fontId="26" fillId="0" borderId="0" xfId="0" applyFont="1" applyBorder="1" applyAlignment="1">
      <alignment vertical="center"/>
    </xf>
    <xf numFmtId="0" fontId="26" fillId="0" borderId="0" xfId="0" applyFont="1" applyBorder="1" applyAlignment="1">
      <alignment vertical="center" wrapText="1"/>
    </xf>
    <xf numFmtId="43" fontId="26" fillId="0" borderId="0" xfId="1" applyFont="1" applyBorder="1" applyAlignment="1">
      <alignment vertical="center" wrapText="1"/>
    </xf>
    <xf numFmtId="0" fontId="25" fillId="2" borderId="8" xfId="0" applyNumberFormat="1" applyFont="1" applyFill="1" applyBorder="1" applyAlignment="1">
      <alignment horizontal="left" vertical="center" wrapText="1" shrinkToFit="1"/>
    </xf>
    <xf numFmtId="0" fontId="39" fillId="6" borderId="8" xfId="6" applyNumberFormat="1" applyFont="1" applyFill="1" applyBorder="1" applyAlignment="1" applyProtection="1">
      <alignment horizontal="left" vertical="center" wrapText="1"/>
    </xf>
    <xf numFmtId="0" fontId="25" fillId="2" borderId="8" xfId="0" applyFont="1" applyFill="1" applyBorder="1" applyAlignment="1">
      <alignment horizontal="justify" vertical="center" wrapText="1"/>
    </xf>
    <xf numFmtId="0" fontId="24" fillId="2" borderId="8" xfId="0" applyFont="1" applyFill="1" applyBorder="1" applyAlignment="1">
      <alignment horizontal="justify" vertical="center" wrapText="1"/>
    </xf>
    <xf numFmtId="0" fontId="25" fillId="6" borderId="8" xfId="10" applyNumberFormat="1" applyFont="1" applyFill="1" applyBorder="1" applyAlignment="1" applyProtection="1">
      <alignment horizontal="justify" vertical="center" wrapText="1"/>
    </xf>
    <xf numFmtId="0" fontId="26" fillId="0" borderId="0" xfId="0" applyFont="1" applyFill="1" applyAlignment="1">
      <alignment vertical="center" wrapText="1"/>
    </xf>
    <xf numFmtId="0" fontId="26" fillId="0" borderId="8" xfId="0" applyFont="1" applyBorder="1" applyAlignment="1">
      <alignment vertical="center" wrapText="1"/>
    </xf>
    <xf numFmtId="0" fontId="26" fillId="0" borderId="4" xfId="0" applyFont="1" applyBorder="1" applyAlignment="1">
      <alignment vertical="center" wrapText="1"/>
    </xf>
    <xf numFmtId="0" fontId="26" fillId="0" borderId="0" xfId="0" applyFont="1" applyFill="1" applyAlignment="1">
      <alignment vertical="center"/>
    </xf>
    <xf numFmtId="43" fontId="26" fillId="0" borderId="0" xfId="1" applyFont="1" applyFill="1" applyBorder="1" applyAlignment="1">
      <alignment vertical="center" wrapText="1"/>
    </xf>
    <xf numFmtId="0" fontId="26" fillId="0" borderId="0" xfId="0" applyFont="1" applyBorder="1" applyAlignment="1">
      <alignment horizontal="center" vertical="center" wrapText="1"/>
    </xf>
    <xf numFmtId="0" fontId="26" fillId="0" borderId="5" xfId="0" applyFont="1" applyBorder="1" applyAlignment="1">
      <alignment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wrapText="1"/>
    </xf>
    <xf numFmtId="43" fontId="26" fillId="0" borderId="6" xfId="1" applyFont="1" applyBorder="1" applyAlignment="1">
      <alignment vertical="center" wrapText="1"/>
    </xf>
    <xf numFmtId="0" fontId="26" fillId="0" borderId="0" xfId="0" applyFont="1" applyAlignment="1">
      <alignment horizontal="center" vertical="center" wrapText="1"/>
    </xf>
    <xf numFmtId="0" fontId="25" fillId="16" borderId="8" xfId="5"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3" xfId="0" applyFont="1" applyBorder="1" applyAlignment="1">
      <alignment vertical="center" wrapText="1"/>
    </xf>
    <xf numFmtId="0" fontId="24" fillId="0" borderId="3" xfId="0" applyFont="1" applyBorder="1" applyAlignment="1">
      <alignment vertical="center" wrapText="1" shrinkToFit="1"/>
    </xf>
    <xf numFmtId="0" fontId="29" fillId="0" borderId="11" xfId="0" applyFont="1" applyFill="1" applyBorder="1" applyAlignment="1">
      <alignment horizontal="left" vertical="center" wrapText="1"/>
    </xf>
    <xf numFmtId="0" fontId="29" fillId="0" borderId="34" xfId="0" applyFont="1" applyFill="1" applyBorder="1" applyAlignment="1">
      <alignment horizontal="left" vertical="center" wrapText="1"/>
    </xf>
    <xf numFmtId="0" fontId="24" fillId="0" borderId="34" xfId="0" applyFont="1" applyBorder="1" applyAlignment="1">
      <alignment vertical="center" wrapText="1"/>
    </xf>
    <xf numFmtId="0" fontId="48" fillId="9" borderId="8" xfId="0" applyFont="1" applyFill="1" applyBorder="1" applyAlignment="1">
      <alignment horizontal="center" vertical="center" wrapText="1"/>
    </xf>
    <xf numFmtId="0" fontId="37" fillId="0" borderId="0" xfId="0" applyFont="1" applyAlignment="1">
      <alignment vertical="center" wrapText="1"/>
    </xf>
    <xf numFmtId="0" fontId="31" fillId="2" borderId="8" xfId="0" applyFont="1" applyFill="1" applyBorder="1" applyAlignment="1">
      <alignment horizontal="center" vertical="center" wrapText="1"/>
    </xf>
    <xf numFmtId="0" fontId="32" fillId="2" borderId="8" xfId="6" applyFont="1" applyFill="1" applyBorder="1" applyAlignment="1">
      <alignment horizontal="center" vertical="center" wrapText="1"/>
    </xf>
    <xf numFmtId="0" fontId="25" fillId="2" borderId="8" xfId="14" applyFont="1" applyFill="1" applyBorder="1" applyAlignment="1">
      <alignment horizontal="justify" vertical="center" wrapText="1"/>
    </xf>
    <xf numFmtId="0" fontId="25" fillId="2" borderId="8" xfId="6" applyFont="1" applyFill="1" applyBorder="1" applyAlignment="1">
      <alignment horizontal="center" vertical="center" wrapText="1"/>
    </xf>
    <xf numFmtId="2" fontId="31" fillId="2" borderId="8" xfId="0" applyNumberFormat="1" applyFont="1" applyFill="1" applyBorder="1" applyAlignment="1">
      <alignment horizontal="center" vertical="center" wrapText="1"/>
    </xf>
    <xf numFmtId="0" fontId="37" fillId="0" borderId="8" xfId="0" applyFont="1" applyBorder="1" applyAlignment="1">
      <alignment vertical="center" wrapText="1"/>
    </xf>
    <xf numFmtId="0" fontId="31" fillId="2" borderId="8" xfId="0" applyFont="1" applyFill="1" applyBorder="1" applyAlignment="1">
      <alignment vertical="center" wrapText="1"/>
    </xf>
    <xf numFmtId="0" fontId="31" fillId="2" borderId="8" xfId="0" applyFont="1" applyFill="1" applyBorder="1" applyAlignment="1">
      <alignment vertical="center" wrapText="1" shrinkToFit="1"/>
    </xf>
    <xf numFmtId="0" fontId="25" fillId="2" borderId="8" xfId="14" applyFont="1" applyFill="1" applyBorder="1" applyAlignment="1">
      <alignment horizontal="center" vertical="center" wrapText="1"/>
    </xf>
    <xf numFmtId="0" fontId="49" fillId="2" borderId="8" xfId="14" applyFont="1" applyFill="1" applyBorder="1" applyAlignment="1">
      <alignment horizontal="center" vertical="top" wrapText="1"/>
    </xf>
    <xf numFmtId="0" fontId="32" fillId="2" borderId="8" xfId="14" applyFont="1" applyFill="1" applyBorder="1" applyAlignment="1">
      <alignment horizontal="center" vertical="center" wrapText="1"/>
    </xf>
    <xf numFmtId="0" fontId="32" fillId="2" borderId="8" xfId="14" applyFont="1" applyFill="1" applyBorder="1" applyAlignment="1">
      <alignment horizontal="left" vertical="center" wrapText="1"/>
    </xf>
    <xf numFmtId="0" fontId="37" fillId="2" borderId="8" xfId="0" applyFont="1" applyFill="1" applyBorder="1" applyAlignment="1">
      <alignment vertical="center" wrapText="1"/>
    </xf>
    <xf numFmtId="0" fontId="25" fillId="0" borderId="8" xfId="0" applyFont="1" applyBorder="1" applyAlignment="1">
      <alignment horizontal="center" vertical="center" wrapText="1"/>
    </xf>
    <xf numFmtId="0" fontId="32" fillId="2" borderId="8" xfId="14" applyFont="1" applyFill="1" applyBorder="1" applyAlignment="1">
      <alignment horizontal="justify" vertical="center" wrapText="1"/>
    </xf>
    <xf numFmtId="0" fontId="25" fillId="2" borderId="8" xfId="14" applyFont="1" applyFill="1" applyBorder="1" applyAlignment="1">
      <alignment horizontal="justify" vertical="top" wrapText="1"/>
    </xf>
    <xf numFmtId="2" fontId="29" fillId="10" borderId="8" xfId="0" applyNumberFormat="1" applyFont="1" applyFill="1" applyBorder="1" applyAlignment="1">
      <alignment horizontal="center" vertical="center" wrapText="1"/>
    </xf>
    <xf numFmtId="0" fontId="29" fillId="10" borderId="8" xfId="0" applyFont="1" applyFill="1" applyBorder="1" applyAlignment="1">
      <alignment horizontal="center" vertical="center" wrapText="1"/>
    </xf>
    <xf numFmtId="0" fontId="29" fillId="10" borderId="8" xfId="0" applyFont="1" applyFill="1" applyBorder="1" applyAlignment="1">
      <alignment vertical="center" wrapText="1"/>
    </xf>
    <xf numFmtId="0" fontId="29" fillId="10" borderId="8" xfId="0" applyFont="1" applyFill="1" applyBorder="1" applyAlignment="1">
      <alignment vertical="center" wrapText="1" shrinkToFit="1"/>
    </xf>
    <xf numFmtId="0" fontId="28" fillId="10" borderId="8" xfId="0" applyFont="1" applyFill="1" applyBorder="1" applyAlignment="1">
      <alignment horizontal="center" vertical="center" wrapText="1"/>
    </xf>
    <xf numFmtId="0" fontId="25" fillId="2" borderId="8" xfId="15" applyFont="1" applyFill="1" applyBorder="1" applyAlignment="1">
      <alignment horizontal="justify" vertical="center" wrapText="1"/>
    </xf>
    <xf numFmtId="0" fontId="25" fillId="2" borderId="8" xfId="15" applyFont="1" applyFill="1" applyBorder="1" applyAlignment="1">
      <alignment horizontal="center" vertical="center" wrapText="1"/>
    </xf>
    <xf numFmtId="0" fontId="24" fillId="2" borderId="8" xfId="0" applyFont="1" applyFill="1" applyBorder="1" applyAlignment="1">
      <alignment vertical="center" wrapText="1"/>
    </xf>
    <xf numFmtId="0" fontId="24" fillId="0" borderId="0" xfId="0" applyFont="1" applyAlignment="1">
      <alignment horizontal="center" vertical="center" wrapText="1"/>
    </xf>
    <xf numFmtId="0" fontId="24" fillId="0" borderId="0" xfId="0" applyFont="1" applyAlignment="1">
      <alignment vertical="center" wrapText="1" shrinkToFit="1"/>
    </xf>
    <xf numFmtId="3" fontId="50" fillId="2" borderId="8" xfId="16" applyNumberFormat="1" applyFont="1" applyFill="1" applyBorder="1" applyAlignment="1">
      <alignment horizontal="center" vertical="center"/>
    </xf>
    <xf numFmtId="3" fontId="25" fillId="0" borderId="8" xfId="1" applyNumberFormat="1" applyFont="1" applyBorder="1" applyAlignment="1">
      <alignment horizontal="center" vertical="center" wrapText="1"/>
    </xf>
    <xf numFmtId="3" fontId="25" fillId="0" borderId="8" xfId="0" applyNumberFormat="1" applyFont="1" applyBorder="1" applyAlignment="1">
      <alignment horizontal="center" vertical="center" wrapText="1"/>
    </xf>
    <xf numFmtId="3" fontId="30" fillId="5" borderId="8" xfId="0" applyNumberFormat="1" applyFont="1" applyFill="1" applyBorder="1" applyAlignment="1">
      <alignment horizontal="center" vertical="center" wrapText="1"/>
    </xf>
    <xf numFmtId="3" fontId="30" fillId="4" borderId="8" xfId="0" applyNumberFormat="1" applyFont="1" applyFill="1" applyBorder="1" applyAlignment="1">
      <alignment horizontal="center" vertical="center" wrapText="1"/>
    </xf>
    <xf numFmtId="3" fontId="30" fillId="10" borderId="8" xfId="0" applyNumberFormat="1" applyFont="1" applyFill="1" applyBorder="1" applyAlignment="1">
      <alignment horizontal="center" vertical="center" wrapText="1"/>
    </xf>
    <xf numFmtId="3" fontId="25" fillId="0" borderId="0" xfId="0" applyNumberFormat="1" applyFont="1" applyAlignment="1">
      <alignment horizontal="center" vertical="center" wrapText="1"/>
    </xf>
    <xf numFmtId="3" fontId="25" fillId="0" borderId="35" xfId="0" applyNumberFormat="1" applyFont="1" applyBorder="1" applyAlignment="1">
      <alignment horizontal="center" vertical="center" wrapText="1"/>
    </xf>
    <xf numFmtId="3" fontId="30" fillId="3" borderId="8" xfId="0" applyNumberFormat="1" applyFont="1" applyFill="1" applyBorder="1" applyAlignment="1">
      <alignment horizontal="center" vertical="center" wrapText="1"/>
    </xf>
    <xf numFmtId="3" fontId="27" fillId="5" borderId="8" xfId="0" applyNumberFormat="1" applyFont="1" applyFill="1" applyBorder="1" applyAlignment="1">
      <alignment horizontal="center" vertical="center" wrapText="1"/>
    </xf>
    <xf numFmtId="3" fontId="27" fillId="8" borderId="8" xfId="0" applyNumberFormat="1" applyFont="1" applyFill="1" applyBorder="1" applyAlignment="1">
      <alignment horizontal="center" vertical="center" wrapText="1"/>
    </xf>
    <xf numFmtId="3" fontId="25" fillId="2" borderId="8" xfId="1" applyNumberFormat="1" applyFont="1" applyFill="1" applyBorder="1" applyAlignment="1">
      <alignment horizontal="center" vertical="center" wrapText="1"/>
    </xf>
    <xf numFmtId="0" fontId="32" fillId="16" borderId="8" xfId="6"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4" fillId="17" borderId="8" xfId="6" applyNumberFormat="1" applyFont="1" applyFill="1" applyBorder="1" applyAlignment="1">
      <alignment horizontal="center" vertical="center" wrapText="1"/>
    </xf>
    <xf numFmtId="0" fontId="39" fillId="8" borderId="8" xfId="0" applyFont="1" applyFill="1" applyBorder="1" applyAlignment="1">
      <alignment horizontal="center" vertical="center" wrapText="1"/>
    </xf>
    <xf numFmtId="0" fontId="32" fillId="18" borderId="8" xfId="0" applyFont="1" applyFill="1" applyBorder="1" applyAlignment="1">
      <alignment horizontal="left" vertical="center" wrapText="1"/>
    </xf>
    <xf numFmtId="0" fontId="24" fillId="8" borderId="8" xfId="6" applyNumberFormat="1" applyFont="1" applyFill="1" applyBorder="1" applyAlignment="1">
      <alignment horizontal="center" vertical="center" wrapText="1"/>
    </xf>
    <xf numFmtId="43" fontId="25" fillId="8" borderId="8" xfId="1" applyFont="1" applyFill="1" applyBorder="1" applyAlignment="1">
      <alignment horizontal="center" vertical="center" wrapText="1"/>
    </xf>
    <xf numFmtId="0" fontId="25" fillId="18" borderId="8" xfId="0" applyFont="1" applyFill="1" applyBorder="1" applyAlignment="1">
      <alignment horizontal="left" vertical="center" wrapText="1"/>
    </xf>
    <xf numFmtId="1" fontId="25" fillId="0" borderId="11" xfId="0" applyNumberFormat="1" applyFont="1" applyFill="1" applyBorder="1" applyAlignment="1">
      <alignment horizontal="center" vertical="center"/>
    </xf>
    <xf numFmtId="0" fontId="25" fillId="18" borderId="11" xfId="0" applyFont="1" applyFill="1" applyBorder="1" applyAlignment="1">
      <alignment horizontal="left" vertical="center" wrapText="1"/>
    </xf>
    <xf numFmtId="0" fontId="25" fillId="18" borderId="11" xfId="0" applyFont="1" applyFill="1" applyBorder="1" applyAlignment="1">
      <alignment horizontal="center" vertical="center" wrapText="1"/>
    </xf>
    <xf numFmtId="1" fontId="25" fillId="19"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68" fontId="25" fillId="18" borderId="11" xfId="0" applyNumberFormat="1" applyFont="1" applyFill="1" applyBorder="1" applyAlignment="1">
      <alignment horizontal="center" vertical="center" wrapText="1"/>
    </xf>
    <xf numFmtId="1" fontId="25" fillId="18" borderId="11" xfId="0"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3" fontId="25" fillId="0" borderId="8" xfId="0" applyNumberFormat="1" applyFont="1" applyFill="1" applyBorder="1" applyAlignment="1">
      <alignment horizontal="center" vertical="center"/>
    </xf>
    <xf numFmtId="3" fontId="25" fillId="5" borderId="8" xfId="0" applyNumberFormat="1" applyFont="1" applyFill="1" applyBorder="1" applyAlignment="1">
      <alignment horizontal="center" vertical="center"/>
    </xf>
    <xf numFmtId="3" fontId="30" fillId="4" borderId="8" xfId="0" applyNumberFormat="1" applyFont="1" applyFill="1" applyBorder="1" applyAlignment="1">
      <alignment horizontal="center" vertical="center"/>
    </xf>
    <xf numFmtId="3" fontId="25" fillId="4" borderId="8" xfId="0" applyNumberFormat="1" applyFont="1" applyFill="1" applyBorder="1" applyAlignment="1">
      <alignment horizontal="center" vertical="center"/>
    </xf>
    <xf numFmtId="3" fontId="32" fillId="20" borderId="8" xfId="0" applyNumberFormat="1" applyFont="1" applyFill="1" applyBorder="1" applyAlignment="1">
      <alignment horizontal="center" vertical="center"/>
    </xf>
    <xf numFmtId="3" fontId="25" fillId="2" borderId="8" xfId="0" applyNumberFormat="1" applyFont="1" applyFill="1" applyBorder="1" applyAlignment="1">
      <alignment horizontal="center" vertical="center"/>
    </xf>
    <xf numFmtId="3" fontId="31" fillId="4" borderId="8" xfId="0" applyNumberFormat="1" applyFont="1" applyFill="1" applyBorder="1" applyAlignment="1">
      <alignment vertical="center"/>
    </xf>
    <xf numFmtId="3" fontId="31" fillId="5" borderId="8" xfId="0" applyNumberFormat="1" applyFont="1" applyFill="1" applyBorder="1" applyAlignment="1">
      <alignment vertical="center"/>
    </xf>
    <xf numFmtId="3" fontId="29" fillId="5" borderId="8" xfId="0" applyNumberFormat="1" applyFont="1" applyFill="1" applyBorder="1" applyAlignment="1">
      <alignment vertical="center"/>
    </xf>
    <xf numFmtId="3" fontId="29" fillId="3" borderId="8" xfId="0" applyNumberFormat="1" applyFont="1" applyFill="1" applyBorder="1" applyAlignment="1">
      <alignment horizontal="center" vertical="center" wrapText="1" shrinkToFit="1"/>
    </xf>
    <xf numFmtId="3" fontId="29" fillId="4" borderId="8" xfId="0" applyNumberFormat="1" applyFont="1" applyFill="1" applyBorder="1" applyAlignment="1">
      <alignment vertical="center"/>
    </xf>
    <xf numFmtId="3" fontId="31" fillId="4" borderId="8" xfId="0" applyNumberFormat="1" applyFont="1" applyFill="1" applyBorder="1" applyAlignment="1">
      <alignment horizontal="center" vertical="center"/>
    </xf>
    <xf numFmtId="3" fontId="25" fillId="0" borderId="8" xfId="1" applyNumberFormat="1" applyFont="1" applyFill="1" applyBorder="1" applyAlignment="1">
      <alignment horizontal="center" vertical="center" wrapText="1"/>
    </xf>
    <xf numFmtId="3" fontId="29" fillId="4" borderId="8" xfId="0" applyNumberFormat="1" applyFont="1" applyFill="1" applyBorder="1" applyAlignment="1">
      <alignment horizontal="center" vertical="center"/>
    </xf>
    <xf numFmtId="3" fontId="25" fillId="18" borderId="8" xfId="0" applyNumberFormat="1" applyFont="1" applyFill="1" applyBorder="1" applyAlignment="1">
      <alignment horizontal="left" vertical="center" wrapText="1"/>
    </xf>
    <xf numFmtId="3" fontId="32" fillId="21" borderId="8" xfId="0" applyNumberFormat="1" applyFont="1" applyFill="1" applyBorder="1" applyAlignment="1">
      <alignment horizontal="center" vertical="center" wrapText="1"/>
    </xf>
    <xf numFmtId="3" fontId="25" fillId="18" borderId="8" xfId="0" applyNumberFormat="1" applyFont="1" applyFill="1" applyBorder="1" applyAlignment="1">
      <alignment horizontal="center" vertical="center" wrapText="1"/>
    </xf>
    <xf numFmtId="3" fontId="29" fillId="4" borderId="8" xfId="0" applyNumberFormat="1" applyFont="1" applyFill="1" applyBorder="1" applyAlignment="1">
      <alignment horizontal="left" vertical="center"/>
    </xf>
    <xf numFmtId="3" fontId="29" fillId="3" borderId="8" xfId="0" applyNumberFormat="1" applyFont="1" applyFill="1" applyBorder="1" applyAlignment="1">
      <alignment horizontal="left" vertical="center" wrapText="1" shrinkToFit="1"/>
    </xf>
    <xf numFmtId="3" fontId="31" fillId="4" borderId="8" xfId="0" applyNumberFormat="1" applyFont="1" applyFill="1" applyBorder="1" applyAlignment="1">
      <alignment horizontal="left" vertical="center"/>
    </xf>
    <xf numFmtId="3" fontId="25" fillId="0" borderId="8" xfId="5" applyNumberFormat="1" applyFont="1" applyFill="1" applyBorder="1" applyAlignment="1">
      <alignment horizontal="center" vertical="center" wrapText="1"/>
    </xf>
    <xf numFmtId="43" fontId="26" fillId="0" borderId="13" xfId="1" applyFont="1" applyBorder="1" applyAlignment="1">
      <alignment vertical="center" wrapText="1"/>
    </xf>
    <xf numFmtId="43" fontId="26" fillId="0" borderId="14" xfId="1" applyFont="1" applyBorder="1" applyAlignment="1">
      <alignment vertical="center" wrapText="1"/>
    </xf>
    <xf numFmtId="0" fontId="24" fillId="0" borderId="5"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8" fillId="0" borderId="6" xfId="0" applyNumberFormat="1" applyFont="1" applyFill="1" applyBorder="1" applyAlignment="1">
      <alignment vertical="center" wrapText="1"/>
    </xf>
    <xf numFmtId="0" fontId="24" fillId="0" borderId="6" xfId="0" applyFont="1" applyFill="1" applyBorder="1" applyAlignment="1">
      <alignment vertical="center" wrapText="1" shrinkToFit="1"/>
    </xf>
    <xf numFmtId="0" fontId="26" fillId="0" borderId="6" xfId="0" applyFont="1" applyBorder="1" applyAlignment="1">
      <alignment vertical="center"/>
    </xf>
    <xf numFmtId="43" fontId="26" fillId="0" borderId="12" xfId="1" applyFont="1" applyBorder="1" applyAlignment="1">
      <alignment vertical="center" wrapText="1"/>
    </xf>
    <xf numFmtId="0" fontId="29" fillId="3" borderId="7" xfId="0" applyFont="1" applyFill="1" applyBorder="1" applyAlignment="1">
      <alignment horizontal="center" vertical="center" wrapText="1"/>
    </xf>
    <xf numFmtId="0" fontId="29" fillId="3" borderId="7" xfId="0" applyFont="1" applyFill="1" applyBorder="1" applyAlignment="1">
      <alignment horizontal="center" vertical="center" wrapText="1" shrinkToFit="1"/>
    </xf>
    <xf numFmtId="0" fontId="27" fillId="3" borderId="7" xfId="0" applyFont="1" applyFill="1" applyBorder="1" applyAlignment="1">
      <alignment horizontal="center" vertical="center" wrapText="1"/>
    </xf>
    <xf numFmtId="43" fontId="27" fillId="3" borderId="7" xfId="1" applyFont="1" applyFill="1" applyBorder="1" applyAlignment="1">
      <alignment horizontal="center" vertical="center" wrapText="1"/>
    </xf>
    <xf numFmtId="43" fontId="29" fillId="0" borderId="19" xfId="1" applyFont="1" applyFill="1" applyBorder="1" applyAlignment="1">
      <alignment horizontal="center" vertical="center" wrapText="1"/>
    </xf>
    <xf numFmtId="43" fontId="29" fillId="0" borderId="19" xfId="1" applyFont="1" applyFill="1" applyBorder="1" applyAlignment="1">
      <alignment vertical="center" wrapText="1"/>
    </xf>
    <xf numFmtId="43" fontId="29" fillId="0" borderId="20" xfId="1" applyFont="1" applyFill="1" applyBorder="1" applyAlignment="1">
      <alignment vertical="center" wrapText="1"/>
    </xf>
    <xf numFmtId="0" fontId="25" fillId="14" borderId="8"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32" fillId="22" borderId="8"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5" fillId="23" borderId="8" xfId="0" applyNumberFormat="1" applyFont="1" applyFill="1" applyBorder="1" applyAlignment="1">
      <alignment horizontal="justify" vertical="center" wrapText="1" shrinkToFit="1"/>
    </xf>
    <xf numFmtId="0" fontId="31" fillId="19"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25" fillId="22" borderId="8" xfId="0" applyNumberFormat="1" applyFont="1" applyFill="1" applyBorder="1" applyAlignment="1">
      <alignment horizontal="justify" vertical="center" wrapText="1" shrinkToFit="1"/>
    </xf>
    <xf numFmtId="0" fontId="25" fillId="19" borderId="8" xfId="0" applyFont="1" applyFill="1" applyBorder="1" applyAlignment="1">
      <alignment horizontal="center" vertical="center" wrapText="1"/>
    </xf>
    <xf numFmtId="0" fontId="25" fillId="19" borderId="8" xfId="0" applyFont="1" applyFill="1" applyBorder="1" applyAlignment="1">
      <alignment horizontal="center" vertical="center"/>
    </xf>
    <xf numFmtId="0" fontId="31" fillId="14" borderId="8" xfId="0" applyFont="1" applyFill="1" applyBorder="1" applyAlignment="1">
      <alignment horizontal="center" vertical="center" wrapText="1"/>
    </xf>
    <xf numFmtId="0" fontId="24" fillId="24" borderId="8" xfId="0" applyFont="1" applyFill="1" applyBorder="1" applyAlignment="1">
      <alignment horizontal="center" vertical="center" wrapText="1"/>
    </xf>
    <xf numFmtId="0" fontId="24" fillId="25" borderId="8" xfId="0" applyFont="1" applyFill="1" applyBorder="1" applyAlignment="1">
      <alignment horizontal="justify" vertical="center" wrapText="1" shrinkToFit="1"/>
    </xf>
    <xf numFmtId="0" fontId="24" fillId="24" borderId="8" xfId="0" applyFont="1" applyFill="1" applyBorder="1" applyAlignment="1">
      <alignment horizontal="justify" vertical="center" wrapText="1" shrinkToFit="1"/>
    </xf>
    <xf numFmtId="0" fontId="31" fillId="25" borderId="8" xfId="0" applyFont="1" applyFill="1" applyBorder="1" applyAlignment="1">
      <alignment horizontal="center" vertical="center" wrapText="1"/>
    </xf>
    <xf numFmtId="0" fontId="24" fillId="25" borderId="8" xfId="0" applyFont="1" applyFill="1" applyBorder="1" applyAlignment="1">
      <alignment horizontal="center" vertical="center" wrapText="1"/>
    </xf>
    <xf numFmtId="0" fontId="24" fillId="25" borderId="8" xfId="0" applyFont="1" applyFill="1" applyBorder="1" applyAlignment="1">
      <alignment horizontal="left" vertical="center" wrapText="1"/>
    </xf>
    <xf numFmtId="0" fontId="25" fillId="25" borderId="8" xfId="0" applyFont="1" applyFill="1" applyBorder="1" applyAlignment="1">
      <alignment horizontal="center" vertical="center" wrapText="1"/>
    </xf>
    <xf numFmtId="0" fontId="25" fillId="25" borderId="8" xfId="0" applyFont="1" applyFill="1" applyBorder="1" applyAlignment="1">
      <alignment horizontal="justify" vertical="center" wrapText="1" shrinkToFit="1"/>
    </xf>
    <xf numFmtId="0" fontId="52" fillId="0" borderId="0" xfId="0" applyFont="1" applyFill="1" applyBorder="1"/>
    <xf numFmtId="0" fontId="6" fillId="27" borderId="10" xfId="0" applyFont="1" applyFill="1" applyBorder="1" applyAlignment="1">
      <alignment horizontal="center"/>
    </xf>
    <xf numFmtId="0" fontId="6" fillId="27" borderId="8" xfId="0" applyFont="1" applyFill="1" applyBorder="1" applyAlignment="1">
      <alignment horizontal="center"/>
    </xf>
    <xf numFmtId="0" fontId="6" fillId="27" borderId="8" xfId="0" applyFont="1" applyFill="1" applyBorder="1"/>
    <xf numFmtId="0" fontId="6" fillId="27" borderId="9" xfId="0" applyFont="1" applyFill="1" applyBorder="1" applyAlignment="1">
      <alignment horizontal="center"/>
    </xf>
    <xf numFmtId="0" fontId="52" fillId="0" borderId="4" xfId="0" applyFont="1" applyFill="1" applyBorder="1"/>
    <xf numFmtId="0" fontId="52" fillId="0" borderId="14" xfId="0" applyFont="1" applyFill="1" applyBorder="1"/>
    <xf numFmtId="0" fontId="6" fillId="26" borderId="18" xfId="0" applyFont="1" applyFill="1" applyBorder="1" applyAlignment="1">
      <alignment horizontal="center"/>
    </xf>
    <xf numFmtId="0" fontId="52" fillId="28" borderId="10" xfId="0" applyFont="1" applyFill="1" applyBorder="1" applyAlignment="1">
      <alignment horizontal="center" vertical="center"/>
    </xf>
    <xf numFmtId="0" fontId="52" fillId="28" borderId="8" xfId="0" applyFont="1" applyFill="1" applyBorder="1" applyAlignment="1">
      <alignment vertical="center"/>
    </xf>
    <xf numFmtId="0" fontId="52" fillId="28" borderId="8" xfId="0" applyFont="1" applyFill="1" applyBorder="1" applyAlignment="1">
      <alignment horizontal="center" vertical="center"/>
    </xf>
    <xf numFmtId="0" fontId="52" fillId="28" borderId="8" xfId="0" applyFont="1" applyFill="1" applyBorder="1" applyAlignment="1">
      <alignment horizontal="left" vertical="center" wrapText="1"/>
    </xf>
    <xf numFmtId="0" fontId="52" fillId="28" borderId="8" xfId="0" applyFont="1" applyFill="1" applyBorder="1" applyAlignment="1">
      <alignment horizontal="left" vertical="center"/>
    </xf>
    <xf numFmtId="0" fontId="52" fillId="28" borderId="9" xfId="0" applyFont="1" applyFill="1" applyBorder="1" applyAlignment="1">
      <alignment horizontal="left" vertical="center"/>
    </xf>
    <xf numFmtId="0" fontId="52" fillId="0" borderId="0" xfId="0" applyFont="1" applyFill="1" applyBorder="1" applyAlignment="1">
      <alignment vertical="center"/>
    </xf>
    <xf numFmtId="0" fontId="52" fillId="28" borderId="8" xfId="0" applyFont="1" applyFill="1" applyBorder="1" applyAlignment="1">
      <alignment vertical="center" wrapText="1"/>
    </xf>
    <xf numFmtId="0" fontId="52" fillId="28" borderId="8" xfId="0" applyFont="1" applyFill="1" applyBorder="1"/>
    <xf numFmtId="0" fontId="52" fillId="28" borderId="8" xfId="0" applyFont="1" applyFill="1" applyBorder="1" applyAlignment="1">
      <alignment horizontal="center"/>
    </xf>
    <xf numFmtId="0" fontId="52" fillId="28" borderId="10" xfId="0" applyFont="1" applyFill="1" applyBorder="1" applyAlignment="1">
      <alignment horizontal="center"/>
    </xf>
    <xf numFmtId="0" fontId="52" fillId="28" borderId="8" xfId="0" applyFont="1" applyFill="1" applyBorder="1" applyAlignment="1">
      <alignment horizontal="center" wrapText="1"/>
    </xf>
    <xf numFmtId="0" fontId="52" fillId="28" borderId="8" xfId="0" applyFont="1" applyFill="1" applyBorder="1" applyAlignment="1">
      <alignment horizontal="left" vertical="top" wrapText="1"/>
    </xf>
    <xf numFmtId="0" fontId="52" fillId="28" borderId="8" xfId="0" applyFont="1" applyFill="1" applyBorder="1" applyAlignment="1">
      <alignment horizontal="left" wrapText="1"/>
    </xf>
    <xf numFmtId="0" fontId="52" fillId="0" borderId="4" xfId="0" applyFont="1" applyFill="1" applyBorder="1" applyAlignment="1">
      <alignment horizontal="center"/>
    </xf>
    <xf numFmtId="0" fontId="52" fillId="0" borderId="0" xfId="0" applyFont="1" applyFill="1" applyBorder="1" applyAlignment="1">
      <alignment horizontal="center"/>
    </xf>
    <xf numFmtId="0" fontId="52" fillId="0" borderId="14" xfId="0" applyFont="1" applyFill="1" applyBorder="1" applyAlignment="1">
      <alignment horizontal="left"/>
    </xf>
    <xf numFmtId="0" fontId="52" fillId="28" borderId="8" xfId="0" applyFont="1" applyFill="1" applyBorder="1" applyAlignment="1">
      <alignment wrapText="1"/>
    </xf>
    <xf numFmtId="0" fontId="52" fillId="28" borderId="9" xfId="0" applyFont="1" applyFill="1" applyBorder="1" applyAlignment="1">
      <alignment horizontal="left"/>
    </xf>
    <xf numFmtId="0" fontId="52" fillId="28" borderId="15" xfId="0" applyFont="1" applyFill="1" applyBorder="1" applyAlignment="1">
      <alignment horizontal="center"/>
    </xf>
    <xf numFmtId="0" fontId="52" fillId="28" borderId="7" xfId="0" applyFont="1" applyFill="1" applyBorder="1"/>
    <xf numFmtId="0" fontId="52" fillId="28" borderId="7" xfId="0" applyFont="1" applyFill="1" applyBorder="1" applyAlignment="1">
      <alignment horizontal="center"/>
    </xf>
    <xf numFmtId="0" fontId="52" fillId="28" borderId="7" xfId="0" applyFont="1" applyFill="1" applyBorder="1" applyAlignment="1">
      <alignment horizontal="left" wrapText="1"/>
    </xf>
    <xf numFmtId="0" fontId="52" fillId="28" borderId="16" xfId="0" applyFont="1" applyFill="1" applyBorder="1" applyAlignment="1">
      <alignment horizontal="left"/>
    </xf>
    <xf numFmtId="0" fontId="52" fillId="0" borderId="8" xfId="0" applyFont="1" applyFill="1" applyBorder="1" applyAlignment="1">
      <alignment horizontal="center"/>
    </xf>
    <xf numFmtId="0" fontId="52" fillId="28" borderId="15" xfId="0" applyFont="1" applyFill="1" applyBorder="1" applyAlignment="1">
      <alignment horizontal="center" vertical="center"/>
    </xf>
    <xf numFmtId="0" fontId="52" fillId="29" borderId="7" xfId="0" applyFont="1" applyFill="1" applyBorder="1" applyAlignment="1">
      <alignment vertical="center"/>
    </xf>
    <xf numFmtId="0" fontId="52" fillId="29" borderId="7" xfId="0" applyFont="1" applyFill="1" applyBorder="1" applyAlignment="1">
      <alignment horizontal="center"/>
    </xf>
    <xf numFmtId="0" fontId="52" fillId="29" borderId="8" xfId="0" applyFont="1" applyFill="1" applyBorder="1" applyAlignment="1">
      <alignment horizontal="left" vertical="center" wrapText="1"/>
    </xf>
    <xf numFmtId="0" fontId="52" fillId="28" borderId="16" xfId="0" applyFont="1" applyFill="1" applyBorder="1" applyAlignment="1">
      <alignment horizontal="left" vertical="center"/>
    </xf>
    <xf numFmtId="0" fontId="52" fillId="29" borderId="8" xfId="0" applyFont="1" applyFill="1" applyBorder="1" applyAlignment="1">
      <alignment vertical="center"/>
    </xf>
    <xf numFmtId="0" fontId="52" fillId="29" borderId="8" xfId="0" applyFont="1" applyFill="1" applyBorder="1" applyAlignment="1">
      <alignment horizontal="center"/>
    </xf>
    <xf numFmtId="0" fontId="52" fillId="29" borderId="8" xfId="0" applyFont="1" applyFill="1" applyBorder="1"/>
    <xf numFmtId="0" fontId="52" fillId="29" borderId="8" xfId="0" applyFont="1" applyFill="1" applyBorder="1" applyAlignment="1">
      <alignment horizontal="left" vertical="center"/>
    </xf>
    <xf numFmtId="0" fontId="52" fillId="28" borderId="8" xfId="0" applyFont="1" applyFill="1" applyBorder="1" applyAlignment="1">
      <alignment horizontal="left"/>
    </xf>
    <xf numFmtId="0" fontId="52" fillId="28" borderId="4" xfId="0" applyFont="1" applyFill="1" applyBorder="1"/>
    <xf numFmtId="0" fontId="52" fillId="28" borderId="0" xfId="0" applyFont="1" applyFill="1" applyBorder="1"/>
    <xf numFmtId="0" fontId="52" fillId="28" borderId="0" xfId="0" applyFont="1" applyFill="1" applyBorder="1" applyAlignment="1">
      <alignment horizontal="center"/>
    </xf>
    <xf numFmtId="0" fontId="52" fillId="28" borderId="14" xfId="0" applyFont="1" applyFill="1" applyBorder="1"/>
    <xf numFmtId="0" fontId="6" fillId="30" borderId="4" xfId="0" applyFont="1" applyFill="1" applyBorder="1" applyAlignment="1">
      <alignment horizontal="center"/>
    </xf>
    <xf numFmtId="0" fontId="6" fillId="30" borderId="0" xfId="0" applyFont="1" applyFill="1" applyBorder="1" applyAlignment="1">
      <alignment horizontal="center"/>
    </xf>
    <xf numFmtId="0" fontId="6" fillId="30" borderId="14" xfId="0" applyFont="1" applyFill="1" applyBorder="1" applyAlignment="1">
      <alignment horizontal="center"/>
    </xf>
    <xf numFmtId="0" fontId="52" fillId="28" borderId="9" xfId="0" applyFont="1" applyFill="1" applyBorder="1"/>
    <xf numFmtId="0" fontId="52" fillId="28" borderId="9" xfId="0" applyFont="1" applyFill="1" applyBorder="1" applyAlignment="1">
      <alignment vertical="center"/>
    </xf>
    <xf numFmtId="0" fontId="52" fillId="0" borderId="8" xfId="0" applyFont="1" applyFill="1" applyBorder="1"/>
    <xf numFmtId="0" fontId="52" fillId="31" borderId="8" xfId="0" applyFont="1" applyFill="1" applyBorder="1" applyAlignment="1">
      <alignment horizontal="center" vertical="center"/>
    </xf>
    <xf numFmtId="0" fontId="52" fillId="31" borderId="8" xfId="0" applyFont="1" applyFill="1" applyBorder="1" applyAlignment="1">
      <alignment horizontal="left" vertical="center"/>
    </xf>
    <xf numFmtId="0" fontId="52" fillId="31" borderId="8" xfId="0" applyFont="1" applyFill="1" applyBorder="1"/>
    <xf numFmtId="0" fontId="52" fillId="31" borderId="8" xfId="0" applyFont="1" applyFill="1" applyBorder="1" applyAlignment="1">
      <alignment horizontal="left" vertical="center" wrapText="1"/>
    </xf>
    <xf numFmtId="0" fontId="52" fillId="31" borderId="8" xfId="0" applyFont="1" applyFill="1" applyBorder="1" applyAlignment="1">
      <alignment vertical="center"/>
    </xf>
    <xf numFmtId="0" fontId="52" fillId="0" borderId="0" xfId="0" applyFont="1" applyFill="1" applyBorder="1" applyAlignment="1">
      <alignment horizontal="center" vertical="center"/>
    </xf>
    <xf numFmtId="0" fontId="6" fillId="28" borderId="2" xfId="0" applyFont="1" applyFill="1" applyBorder="1" applyAlignment="1">
      <alignment horizontal="center"/>
    </xf>
    <xf numFmtId="0" fontId="6" fillId="28" borderId="3" xfId="0" applyFont="1" applyFill="1" applyBorder="1" applyAlignment="1">
      <alignment horizontal="left" wrapText="1"/>
    </xf>
    <xf numFmtId="0" fontId="6" fillId="28" borderId="13" xfId="0" applyFont="1" applyFill="1" applyBorder="1" applyAlignment="1">
      <alignment horizontal="left" wrapText="1"/>
    </xf>
    <xf numFmtId="0" fontId="6" fillId="28" borderId="10" xfId="0" applyFont="1" applyFill="1" applyBorder="1" applyAlignment="1">
      <alignment horizontal="center" vertical="center"/>
    </xf>
    <xf numFmtId="0" fontId="6" fillId="28" borderId="8" xfId="0" applyFont="1" applyFill="1" applyBorder="1" applyAlignment="1">
      <alignment horizontal="left" wrapText="1"/>
    </xf>
    <xf numFmtId="0" fontId="6" fillId="28" borderId="9" xfId="0" applyFont="1" applyFill="1" applyBorder="1" applyAlignment="1">
      <alignment horizontal="left" wrapText="1"/>
    </xf>
    <xf numFmtId="0" fontId="6" fillId="28" borderId="10" xfId="0" applyFont="1" applyFill="1" applyBorder="1" applyAlignment="1">
      <alignment horizontal="center"/>
    </xf>
    <xf numFmtId="0" fontId="6" fillId="28" borderId="5" xfId="0" applyFont="1" applyFill="1" applyBorder="1" applyAlignment="1">
      <alignment horizontal="center"/>
    </xf>
    <xf numFmtId="0" fontId="6" fillId="28" borderId="6" xfId="0" applyFont="1" applyFill="1" applyBorder="1" applyAlignment="1">
      <alignment horizontal="left" wrapText="1"/>
    </xf>
    <xf numFmtId="0" fontId="6" fillId="28" borderId="12" xfId="0" applyFont="1" applyFill="1" applyBorder="1" applyAlignment="1">
      <alignment horizontal="left" wrapText="1"/>
    </xf>
    <xf numFmtId="0" fontId="52" fillId="28" borderId="10" xfId="0" applyFont="1" applyFill="1" applyBorder="1" applyAlignment="1">
      <alignment vertical="center"/>
    </xf>
    <xf numFmtId="0" fontId="52" fillId="31" borderId="10" xfId="0" applyFont="1" applyFill="1" applyBorder="1" applyAlignment="1">
      <alignment vertical="center"/>
    </xf>
    <xf numFmtId="0" fontId="52" fillId="31" borderId="9" xfId="0" applyFont="1" applyFill="1" applyBorder="1" applyAlignment="1">
      <alignment vertical="center"/>
    </xf>
    <xf numFmtId="0" fontId="54" fillId="28" borderId="10" xfId="0" applyFont="1" applyFill="1" applyBorder="1"/>
    <xf numFmtId="0" fontId="54" fillId="28" borderId="8" xfId="0" applyFont="1" applyFill="1" applyBorder="1" applyAlignment="1">
      <alignment vertical="center"/>
    </xf>
    <xf numFmtId="0" fontId="54" fillId="28" borderId="8" xfId="0" applyFont="1" applyFill="1" applyBorder="1" applyAlignment="1">
      <alignment horizontal="center" vertical="center"/>
    </xf>
    <xf numFmtId="0" fontId="54" fillId="28" borderId="8" xfId="0" applyFont="1" applyFill="1" applyBorder="1"/>
    <xf numFmtId="0" fontId="54" fillId="28" borderId="8" xfId="0" applyFont="1" applyFill="1" applyBorder="1" applyAlignment="1">
      <alignment horizontal="left" vertical="center" wrapText="1"/>
    </xf>
    <xf numFmtId="0" fontId="54" fillId="28" borderId="0" xfId="0" applyFont="1" applyFill="1" applyBorder="1"/>
    <xf numFmtId="0" fontId="54" fillId="28" borderId="9" xfId="0" applyFont="1" applyFill="1" applyBorder="1" applyAlignment="1">
      <alignment vertical="center"/>
    </xf>
    <xf numFmtId="0" fontId="54" fillId="31" borderId="10" xfId="0" applyFont="1" applyFill="1" applyBorder="1"/>
    <xf numFmtId="0" fontId="23" fillId="31" borderId="8" xfId="0" applyFont="1" applyFill="1" applyBorder="1" applyAlignment="1">
      <alignment vertical="center"/>
    </xf>
    <xf numFmtId="0" fontId="54" fillId="31" borderId="8" xfId="0" applyFont="1" applyFill="1" applyBorder="1" applyAlignment="1">
      <alignment horizontal="center" vertical="center"/>
    </xf>
    <xf numFmtId="0" fontId="54" fillId="31" borderId="8" xfId="0" applyFont="1" applyFill="1" applyBorder="1"/>
    <xf numFmtId="0" fontId="23" fillId="31" borderId="8" xfId="0" applyFont="1" applyFill="1" applyBorder="1" applyAlignment="1">
      <alignment horizontal="left" vertical="center" wrapText="1"/>
    </xf>
    <xf numFmtId="0" fontId="54" fillId="31" borderId="0" xfId="0" applyFont="1" applyFill="1" applyBorder="1"/>
    <xf numFmtId="0" fontId="54" fillId="31" borderId="9" xfId="0" applyFont="1" applyFill="1" applyBorder="1" applyAlignment="1">
      <alignment vertical="center"/>
    </xf>
    <xf numFmtId="0" fontId="52" fillId="28" borderId="10" xfId="0" applyFont="1" applyFill="1" applyBorder="1"/>
    <xf numFmtId="0" fontId="6" fillId="28" borderId="17" xfId="0" applyFont="1" applyFill="1" applyBorder="1" applyAlignment="1">
      <alignment horizontal="center" vertical="center" wrapText="1"/>
    </xf>
    <xf numFmtId="0" fontId="6" fillId="28" borderId="20" xfId="0" applyFont="1" applyFill="1" applyBorder="1" applyAlignment="1">
      <alignment horizontal="center" vertical="center" wrapText="1"/>
    </xf>
    <xf numFmtId="0" fontId="6" fillId="28" borderId="19" xfId="0" applyFont="1" applyFill="1" applyBorder="1" applyAlignment="1">
      <alignment horizontal="center" vertical="center" wrapText="1"/>
    </xf>
    <xf numFmtId="0" fontId="6" fillId="0" borderId="8" xfId="0" applyFont="1" applyFill="1" applyBorder="1" applyAlignment="1">
      <alignment horizontal="center"/>
    </xf>
    <xf numFmtId="0" fontId="6" fillId="28" borderId="9" xfId="0" applyFont="1" applyFill="1" applyBorder="1" applyAlignment="1">
      <alignment horizontal="center" vertical="center" wrapText="1"/>
    </xf>
    <xf numFmtId="0" fontId="11" fillId="28" borderId="21" xfId="0" applyFont="1" applyFill="1" applyBorder="1" applyAlignment="1">
      <alignment horizontal="center" vertical="center" wrapText="1"/>
    </xf>
    <xf numFmtId="0" fontId="11" fillId="28" borderId="12" xfId="0" applyFont="1" applyFill="1" applyBorder="1" applyAlignment="1">
      <alignment vertical="center" wrapText="1"/>
    </xf>
    <xf numFmtId="0" fontId="11" fillId="28" borderId="12" xfId="0" applyFont="1" applyFill="1" applyBorder="1" applyAlignment="1">
      <alignment horizontal="center" vertical="center" wrapText="1"/>
    </xf>
    <xf numFmtId="0" fontId="9" fillId="28" borderId="12" xfId="0" applyFont="1" applyFill="1" applyBorder="1" applyAlignment="1">
      <alignment horizontal="center" vertical="center" wrapText="1"/>
    </xf>
    <xf numFmtId="0" fontId="23" fillId="28" borderId="6" xfId="0" applyFont="1" applyFill="1" applyBorder="1" applyAlignment="1">
      <alignment horizontal="center" vertical="center" wrapText="1"/>
    </xf>
    <xf numFmtId="0" fontId="52" fillId="0" borderId="8" xfId="0" applyFont="1" applyFill="1" applyBorder="1" applyAlignment="1">
      <alignment horizontal="center" vertical="center"/>
    </xf>
    <xf numFmtId="0" fontId="17" fillId="28" borderId="9" xfId="0" applyFont="1" applyFill="1" applyBorder="1" applyAlignment="1">
      <alignment horizontal="center" vertical="top" wrapText="1"/>
    </xf>
    <xf numFmtId="0" fontId="52" fillId="0" borderId="9" xfId="0" applyFont="1" applyFill="1" applyBorder="1" applyAlignment="1">
      <alignment horizontal="center"/>
    </xf>
    <xf numFmtId="0" fontId="11" fillId="28" borderId="6" xfId="0" applyFont="1" applyFill="1" applyBorder="1" applyAlignment="1">
      <alignment horizontal="center" vertical="center" wrapText="1"/>
    </xf>
    <xf numFmtId="0" fontId="11" fillId="28" borderId="9" xfId="0" applyFont="1" applyFill="1" applyBorder="1" applyAlignment="1">
      <alignment horizontal="center" vertical="center" wrapText="1"/>
    </xf>
    <xf numFmtId="0" fontId="52" fillId="0" borderId="9" xfId="0" applyFont="1" applyFill="1" applyBorder="1" applyAlignment="1">
      <alignment horizontal="center" vertical="center"/>
    </xf>
    <xf numFmtId="0" fontId="52" fillId="0" borderId="2" xfId="0" applyFont="1" applyFill="1" applyBorder="1"/>
    <xf numFmtId="0" fontId="52" fillId="0" borderId="3" xfId="0" applyFont="1" applyFill="1" applyBorder="1"/>
    <xf numFmtId="0" fontId="52" fillId="0" borderId="13" xfId="0" applyFont="1" applyFill="1" applyBorder="1"/>
    <xf numFmtId="0" fontId="52" fillId="28" borderId="25" xfId="0" applyFont="1" applyFill="1" applyBorder="1"/>
    <xf numFmtId="0" fontId="52" fillId="28" borderId="26" xfId="0" applyFont="1" applyFill="1" applyBorder="1" applyAlignment="1">
      <alignment wrapText="1"/>
    </xf>
    <xf numFmtId="3" fontId="32" fillId="2" borderId="8" xfId="0" applyNumberFormat="1" applyFont="1" applyFill="1" applyBorder="1" applyAlignment="1">
      <alignment horizontal="center" vertical="center"/>
    </xf>
    <xf numFmtId="167" fontId="29" fillId="0" borderId="19" xfId="1"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0" fontId="55" fillId="0" borderId="0" xfId="0" applyFont="1" applyAlignment="1">
      <alignment vertical="center" wrapText="1"/>
    </xf>
    <xf numFmtId="0" fontId="56" fillId="3" borderId="8" xfId="0" applyFont="1" applyFill="1" applyBorder="1" applyAlignment="1">
      <alignment horizontal="left" vertical="center" wrapText="1" shrinkToFit="1"/>
    </xf>
    <xf numFmtId="0" fontId="56" fillId="4" borderId="8" xfId="0" applyFont="1" applyFill="1" applyBorder="1" applyAlignment="1">
      <alignment horizontal="left" vertical="center"/>
    </xf>
    <xf numFmtId="0" fontId="57" fillId="0" borderId="8" xfId="0" applyFont="1" applyFill="1" applyBorder="1" applyAlignment="1">
      <alignment horizontal="left" vertical="center" wrapText="1"/>
    </xf>
    <xf numFmtId="0" fontId="55" fillId="0" borderId="8" xfId="12" applyFont="1" applyFill="1" applyBorder="1" applyAlignment="1">
      <alignment horizontal="left" vertical="center" wrapText="1"/>
    </xf>
    <xf numFmtId="0" fontId="57" fillId="0" borderId="8" xfId="12" applyFont="1" applyFill="1" applyBorder="1" applyAlignment="1">
      <alignment horizontal="left" vertical="center" wrapText="1"/>
    </xf>
    <xf numFmtId="0" fontId="56" fillId="5" borderId="8" xfId="0" applyFont="1" applyFill="1" applyBorder="1" applyAlignment="1">
      <alignment vertical="center"/>
    </xf>
    <xf numFmtId="0" fontId="57" fillId="0" borderId="8" xfId="12" applyFont="1" applyFill="1" applyBorder="1" applyAlignment="1">
      <alignment horizontal="left" vertical="center" wrapText="1" shrinkToFit="1"/>
    </xf>
    <xf numFmtId="0" fontId="55" fillId="0" borderId="8" xfId="0" applyFont="1" applyFill="1" applyBorder="1" applyAlignment="1">
      <alignment horizontal="left" vertical="center" wrapText="1"/>
    </xf>
    <xf numFmtId="0" fontId="55" fillId="0" borderId="8" xfId="13" applyFont="1" applyFill="1" applyBorder="1" applyAlignment="1">
      <alignment horizontal="left" vertical="center" wrapText="1"/>
    </xf>
    <xf numFmtId="0" fontId="57" fillId="0" borderId="8" xfId="9" applyFont="1" applyFill="1" applyBorder="1" applyAlignment="1">
      <alignment horizontal="left" vertical="center" wrapText="1"/>
    </xf>
    <xf numFmtId="0" fontId="55" fillId="0" borderId="8" xfId="0" applyFont="1" applyFill="1" applyBorder="1" applyAlignment="1">
      <alignment horizontal="justify" vertical="center" wrapText="1" shrinkToFit="1"/>
    </xf>
    <xf numFmtId="0" fontId="57" fillId="0" borderId="8" xfId="0" applyFont="1" applyFill="1" applyBorder="1" applyAlignment="1">
      <alignment horizontal="justify" vertical="center" wrapText="1" shrinkToFit="1"/>
    </xf>
    <xf numFmtId="0" fontId="55" fillId="0" borderId="8" xfId="0" applyFont="1" applyFill="1" applyBorder="1" applyAlignment="1">
      <alignment horizontal="left" vertical="center" wrapText="1" shrinkToFit="1"/>
    </xf>
    <xf numFmtId="0" fontId="59" fillId="0" borderId="0" xfId="0" applyFont="1"/>
    <xf numFmtId="0" fontId="39" fillId="0" borderId="8" xfId="0" applyFont="1" applyFill="1" applyBorder="1" applyAlignment="1">
      <alignment horizontal="center" vertical="center" wrapText="1"/>
    </xf>
    <xf numFmtId="0" fontId="56" fillId="14" borderId="8" xfId="0" applyFont="1" applyFill="1" applyBorder="1" applyAlignment="1">
      <alignment horizontal="center" vertical="center" wrapText="1" shrinkToFit="1"/>
    </xf>
    <xf numFmtId="0" fontId="56" fillId="14" borderId="8" xfId="0" applyFont="1" applyFill="1" applyBorder="1" applyAlignment="1">
      <alignment horizontal="left" vertical="center" wrapText="1" shrinkToFit="1"/>
    </xf>
    <xf numFmtId="3" fontId="56" fillId="14" borderId="8" xfId="0" applyNumberFormat="1" applyFont="1" applyFill="1" applyBorder="1" applyAlignment="1">
      <alignment horizontal="center" vertical="center" wrapText="1" shrinkToFit="1"/>
    </xf>
    <xf numFmtId="43" fontId="56" fillId="14" borderId="8" xfId="1" applyFont="1" applyFill="1" applyBorder="1" applyAlignment="1">
      <alignment horizontal="center" vertical="center" wrapText="1" shrinkToFit="1"/>
    </xf>
    <xf numFmtId="43" fontId="29" fillId="0" borderId="18" xfId="1" applyFont="1" applyFill="1" applyBorder="1" applyAlignment="1">
      <alignment horizontal="left" vertical="center" wrapText="1"/>
    </xf>
    <xf numFmtId="43" fontId="29" fillId="0" borderId="19" xfId="1" applyFont="1" applyFill="1" applyBorder="1" applyAlignment="1">
      <alignment horizontal="left" vertical="center" wrapText="1"/>
    </xf>
    <xf numFmtId="0" fontId="52" fillId="28" borderId="8" xfId="0" applyFont="1" applyFill="1" applyBorder="1" applyAlignment="1">
      <alignment horizontal="left" vertical="center" wrapText="1"/>
    </xf>
    <xf numFmtId="0" fontId="52" fillId="28" borderId="9" xfId="0" applyFont="1" applyFill="1" applyBorder="1" applyAlignment="1">
      <alignment horizontal="left" vertical="center" wrapText="1"/>
    </xf>
    <xf numFmtId="0" fontId="52" fillId="28" borderId="27" xfId="0" applyFont="1" applyFill="1" applyBorder="1" applyAlignment="1">
      <alignment horizontal="left" vertical="center" wrapText="1"/>
    </xf>
    <xf numFmtId="0" fontId="52" fillId="28" borderId="28" xfId="0" applyFont="1" applyFill="1" applyBorder="1" applyAlignment="1">
      <alignment horizontal="left" vertical="center" wrapText="1"/>
    </xf>
    <xf numFmtId="0" fontId="52" fillId="28" borderId="29" xfId="0" applyFont="1" applyFill="1" applyBorder="1" applyAlignment="1">
      <alignment horizontal="left" vertical="center" wrapText="1"/>
    </xf>
    <xf numFmtId="0" fontId="51" fillId="26" borderId="2" xfId="0" applyFont="1" applyFill="1" applyBorder="1" applyAlignment="1">
      <alignment horizontal="center" vertical="center" wrapText="1"/>
    </xf>
    <xf numFmtId="0" fontId="51" fillId="26" borderId="3" xfId="0" applyFont="1" applyFill="1" applyBorder="1" applyAlignment="1">
      <alignment horizontal="center" vertical="center" wrapText="1"/>
    </xf>
    <xf numFmtId="0" fontId="51" fillId="26" borderId="13" xfId="0" applyFont="1" applyFill="1" applyBorder="1" applyAlignment="1">
      <alignment horizontal="center" vertical="center" wrapText="1"/>
    </xf>
    <xf numFmtId="0" fontId="6" fillId="26" borderId="19" xfId="0" applyFont="1" applyFill="1" applyBorder="1" applyAlignment="1">
      <alignment horizontal="left"/>
    </xf>
    <xf numFmtId="0" fontId="6" fillId="26" borderId="20" xfId="0" applyFont="1" applyFill="1" applyBorder="1" applyAlignment="1">
      <alignment horizontal="left"/>
    </xf>
    <xf numFmtId="0" fontId="6" fillId="26" borderId="19" xfId="0" applyFont="1" applyFill="1" applyBorder="1" applyAlignment="1">
      <alignment horizontal="left" wrapText="1"/>
    </xf>
    <xf numFmtId="0" fontId="6" fillId="26" borderId="20" xfId="0" applyFont="1" applyFill="1" applyBorder="1" applyAlignment="1">
      <alignment horizontal="left" wrapText="1"/>
    </xf>
    <xf numFmtId="0" fontId="6" fillId="26" borderId="22" xfId="0" applyFont="1" applyFill="1" applyBorder="1" applyAlignment="1">
      <alignment horizontal="left" wrapText="1"/>
    </xf>
    <xf numFmtId="0" fontId="6" fillId="26" borderId="23" xfId="0" applyFont="1" applyFill="1" applyBorder="1" applyAlignment="1">
      <alignment horizontal="left" wrapText="1"/>
    </xf>
    <xf numFmtId="0" fontId="6" fillId="26" borderId="24" xfId="0" applyFont="1" applyFill="1" applyBorder="1" applyAlignment="1">
      <alignment horizontal="left" wrapText="1"/>
    </xf>
    <xf numFmtId="0" fontId="18" fillId="0" borderId="1" xfId="0" applyFont="1" applyBorder="1" applyAlignment="1">
      <alignment horizontal="center" vertical="top" wrapText="1"/>
    </xf>
    <xf numFmtId="0" fontId="18" fillId="0" borderId="30" xfId="0" applyFont="1" applyBorder="1" applyAlignment="1">
      <alignment horizontal="center" vertical="top" wrapText="1"/>
    </xf>
    <xf numFmtId="0" fontId="18" fillId="0" borderId="31" xfId="0" applyFont="1" applyBorder="1" applyAlignment="1">
      <alignment horizontal="center" vertical="top" wrapText="1"/>
    </xf>
    <xf numFmtId="0" fontId="20" fillId="0" borderId="8" xfId="0" applyFont="1" applyBorder="1" applyAlignment="1">
      <alignment horizontal="justify" vertical="center" wrapText="1"/>
    </xf>
    <xf numFmtId="0" fontId="14" fillId="12" borderId="8" xfId="6" applyFont="1" applyFill="1" applyBorder="1" applyAlignment="1">
      <alignment horizontal="center" vertical="center"/>
    </xf>
    <xf numFmtId="0" fontId="39" fillId="0" borderId="8"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6" borderId="8" xfId="0" applyFont="1" applyFill="1" applyBorder="1" applyAlignment="1">
      <alignment horizontal="center" vertical="center" wrapText="1"/>
    </xf>
    <xf numFmtId="166" fontId="25" fillId="0" borderId="8" xfId="0"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 fillId="0" borderId="8" xfId="0" applyFont="1" applyBorder="1" applyAlignment="1">
      <alignment horizontal="center" vertical="center" wrapText="1"/>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32" fillId="18" borderId="1" xfId="0" applyFont="1" applyFill="1" applyBorder="1" applyAlignment="1">
      <alignment horizontal="center" vertical="center" wrapText="1"/>
    </xf>
    <xf numFmtId="0" fontId="32" fillId="18" borderId="31" xfId="0" applyFont="1" applyFill="1" applyBorder="1" applyAlignment="1">
      <alignment horizontal="center" vertical="center" wrapText="1"/>
    </xf>
    <xf numFmtId="0" fontId="32" fillId="18" borderId="36" xfId="0" applyFont="1" applyFill="1" applyBorder="1" applyAlignment="1">
      <alignment horizontal="center" vertical="center" wrapText="1"/>
    </xf>
    <xf numFmtId="0" fontId="32" fillId="18" borderId="37" xfId="0" applyFont="1" applyFill="1" applyBorder="1" applyAlignment="1">
      <alignment horizontal="center" vertical="center" wrapText="1"/>
    </xf>
    <xf numFmtId="0" fontId="39" fillId="8" borderId="1" xfId="0" applyFont="1" applyFill="1" applyBorder="1" applyAlignment="1">
      <alignment horizontal="center" vertical="center" wrapText="1"/>
    </xf>
    <xf numFmtId="0" fontId="39" fillId="8" borderId="31" xfId="0" applyFont="1" applyFill="1" applyBorder="1" applyAlignment="1">
      <alignment horizontal="center" vertical="center" wrapText="1"/>
    </xf>
    <xf numFmtId="0" fontId="39" fillId="8" borderId="36" xfId="0" applyFont="1" applyFill="1" applyBorder="1" applyAlignment="1">
      <alignment horizontal="center" vertical="center" wrapText="1"/>
    </xf>
    <xf numFmtId="0" fontId="39" fillId="8" borderId="37" xfId="0" applyFont="1" applyFill="1" applyBorder="1" applyAlignment="1">
      <alignment horizontal="center" vertical="center" wrapText="1"/>
    </xf>
  </cellXfs>
  <cellStyles count="17">
    <cellStyle name="Comma" xfId="1" builtinId="3"/>
    <cellStyle name="Comma 12 3" xfId="7"/>
    <cellStyle name="Comma 2" xfId="4"/>
    <cellStyle name="Comma 3" xfId="16"/>
    <cellStyle name="Comma 6" xfId="3"/>
    <cellStyle name="Comma 6 2" xfId="10"/>
    <cellStyle name="Excel Built-in Normal 2" xfId="12"/>
    <cellStyle name="Normal" xfId="0" builtinId="0"/>
    <cellStyle name="Normal - Style1" xfId="6"/>
    <cellStyle name="Normal 10 3 2 2" xfId="11"/>
    <cellStyle name="Normal 2 2" xfId="13"/>
    <cellStyle name="Normal 2 3" xfId="9"/>
    <cellStyle name="Normal 3 3" xfId="5"/>
    <cellStyle name="Normal 5" xfId="14"/>
    <cellStyle name="Normal 5 2" xfId="8"/>
    <cellStyle name="Normal_Estimate" xfId="1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emf"/><Relationship Id="rId22"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30.emf"/><Relationship Id="rId21" Type="http://schemas.openxmlformats.org/officeDocument/2006/relationships/image" Target="../media/image48.png"/><Relationship Id="rId7" Type="http://schemas.openxmlformats.org/officeDocument/2006/relationships/image" Target="../media/image34.emf"/><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29.emf"/><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8.emf"/><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emf"/><Relationship Id="rId15" Type="http://schemas.openxmlformats.org/officeDocument/2006/relationships/image" Target="../media/image42.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1.emf"/><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49.JP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149</xdr:row>
      <xdr:rowOff>0</xdr:rowOff>
    </xdr:from>
    <xdr:to>
      <xdr:col>4</xdr:col>
      <xdr:colOff>9525</xdr:colOff>
      <xdr:row>150</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3517700"/>
          <a:ext cx="16668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87" name="Picture 8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88" name="Picture 8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89" name="Picture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90" name="Picture 8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2007870</xdr:colOff>
      <xdr:row>38</xdr:row>
      <xdr:rowOff>502285</xdr:rowOff>
    </xdr:from>
    <xdr:to>
      <xdr:col>5</xdr:col>
      <xdr:colOff>2672715</xdr:colOff>
      <xdr:row>38</xdr:row>
      <xdr:rowOff>906145</xdr:rowOff>
    </xdr:to>
    <xdr:pic>
      <xdr:nvPicPr>
        <xdr:cNvPr id="91" name="Picture 9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60670" y="15970885"/>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92" name="Picture 91"/>
        <xdr:cNvPicPr>
          <a:picLocks noChangeAspect="1"/>
        </xdr:cNvPicPr>
      </xdr:nvPicPr>
      <xdr:blipFill rotWithShape="1">
        <a:blip xmlns:r="http://schemas.openxmlformats.org/officeDocument/2006/relationships" r:embed="rId6"/>
        <a:srcRect l="29503" t="13038" r="52262" b="64224"/>
        <a:stretch/>
      </xdr:blipFill>
      <xdr:spPr>
        <a:xfrm>
          <a:off x="5393055" y="1500949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93" name="Picture 9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9460815"/>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4" name="Picture 93"/>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65445" y="216979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95" name="Picture 9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96" name="Picture 9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97" name="Picture 9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98" name="Picture 9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99" name="Picture 98" descr="https://www.somanyceramics.com/pub/media/catalog/product/cache/a95ad56dd2a79ef00be2f8cdc9ab0431/e/t/ethosgrey-tagtile.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00" name="Picture 9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01" name="Picture 100"/>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02" name="Picture 10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03" name="Picture 10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04" name="Picture 10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105" name="Picture 10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106" name="Picture 10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107"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108" name="Picture 10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109" name="Picture 10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882268" y="128168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110" name="Picture 10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0845" y="127635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111" name="Picture 11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00" y="127635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112" name="Picture 1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60142" y="10743565"/>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113" name="Picture 11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334000" y="2006917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114" name="Picture 11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267325" y="20707351"/>
          <a:ext cx="657226" cy="552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 name="Picture 1">
          <a:extLst>
            <a:ext uri="{FF2B5EF4-FFF2-40B4-BE49-F238E27FC236}">
              <a16:creationId xmlns:a16="http://schemas.microsoft.com/office/drawing/2014/main" id="{E5306E50-5986-431F-AEA0-4EC4A1CBC9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3" name="Picture 2">
          <a:extLst>
            <a:ext uri="{FF2B5EF4-FFF2-40B4-BE49-F238E27FC236}">
              <a16:creationId xmlns:a16="http://schemas.microsoft.com/office/drawing/2014/main" id="{6FAB9148-1C82-455C-86A2-82B9BC4047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4" name="Picture 3">
          <a:extLst>
            <a:ext uri="{FF2B5EF4-FFF2-40B4-BE49-F238E27FC236}">
              <a16:creationId xmlns:a16="http://schemas.microsoft.com/office/drawing/2014/main" id="{EB409101-29E5-4A9A-B149-627568CCCB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5" name="Picture 4">
          <a:extLst>
            <a:ext uri="{FF2B5EF4-FFF2-40B4-BE49-F238E27FC236}">
              <a16:creationId xmlns:a16="http://schemas.microsoft.com/office/drawing/2014/main" id="{D492DB6F-6D22-453E-8D5A-F3E1F8770D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6" name="Picture 5">
          <a:extLst>
            <a:ext uri="{FF2B5EF4-FFF2-40B4-BE49-F238E27FC236}">
              <a16:creationId xmlns:a16="http://schemas.microsoft.com/office/drawing/2014/main" id="{80DF3BCC-B5DB-415B-9B46-64E2C17D066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7" name="Picture 6">
          <a:extLst>
            <a:ext uri="{FF2B5EF4-FFF2-40B4-BE49-F238E27FC236}">
              <a16:creationId xmlns:a16="http://schemas.microsoft.com/office/drawing/2014/main" id="{9FF836EA-6179-40CC-846E-277282B7C323}"/>
            </a:ext>
          </a:extLst>
        </xdr:cNvPr>
        <xdr:cNvPicPr>
          <a:picLocks noChangeAspect="1"/>
        </xdr:cNvPicPr>
      </xdr:nvPicPr>
      <xdr:blipFill>
        <a:blip xmlns:r="http://schemas.openxmlformats.org/officeDocument/2006/relationships" r:embed="rId6"/>
        <a:stretch>
          <a:fillRect/>
        </a:stretch>
      </xdr:blipFill>
      <xdr:spPr>
        <a:xfrm>
          <a:off x="1516380" y="15468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8" name="Picture 7">
          <a:extLst>
            <a:ext uri="{FF2B5EF4-FFF2-40B4-BE49-F238E27FC236}">
              <a16:creationId xmlns:a16="http://schemas.microsoft.com/office/drawing/2014/main" id="{F9B016E0-6789-4937-B8DE-7F3AA7BD01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10" name="Picture 9">
          <a:extLst>
            <a:ext uri="{FF2B5EF4-FFF2-40B4-BE49-F238E27FC236}">
              <a16:creationId xmlns:a16="http://schemas.microsoft.com/office/drawing/2014/main" id="{6FFDE18A-50A7-468F-9747-BB8E3E80F8DD}"/>
            </a:ext>
          </a:extLst>
        </xdr:cNvPr>
        <xdr:cNvPicPr>
          <a:picLocks noChangeAspect="1"/>
        </xdr:cNvPicPr>
      </xdr:nvPicPr>
      <xdr:blipFill>
        <a:blip xmlns:r="http://schemas.openxmlformats.org/officeDocument/2006/relationships" r:embed="rId8"/>
        <a:stretch>
          <a:fillRect/>
        </a:stretch>
      </xdr:blipFill>
      <xdr:spPr>
        <a:xfrm>
          <a:off x="1889760" y="15316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11" name="Picture 10">
          <a:extLst>
            <a:ext uri="{FF2B5EF4-FFF2-40B4-BE49-F238E27FC236}">
              <a16:creationId xmlns:a16="http://schemas.microsoft.com/office/drawing/2014/main" id="{41C200A9-A829-455A-8915-782A2A8CC9D8}"/>
            </a:ext>
          </a:extLst>
        </xdr:cNvPr>
        <xdr:cNvPicPr>
          <a:picLocks noChangeAspect="1"/>
        </xdr:cNvPicPr>
      </xdr:nvPicPr>
      <xdr:blipFill>
        <a:blip xmlns:r="http://schemas.openxmlformats.org/officeDocument/2006/relationships" r:embed="rId9"/>
        <a:stretch>
          <a:fillRect/>
        </a:stretch>
      </xdr:blipFill>
      <xdr:spPr>
        <a:xfrm>
          <a:off x="2567941" y="15392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12" name="Picture 11">
          <a:extLst>
            <a:ext uri="{FF2B5EF4-FFF2-40B4-BE49-F238E27FC236}">
              <a16:creationId xmlns:a16="http://schemas.microsoft.com/office/drawing/2014/main" id="{D5430A4F-0F66-4BA2-9BF0-AD7E59CD4A8D}"/>
            </a:ext>
          </a:extLst>
        </xdr:cNvPr>
        <xdr:cNvPicPr>
          <a:picLocks noChangeAspect="1"/>
        </xdr:cNvPicPr>
      </xdr:nvPicPr>
      <xdr:blipFill>
        <a:blip xmlns:r="http://schemas.openxmlformats.org/officeDocument/2006/relationships" r:embed="rId10"/>
        <a:stretch>
          <a:fillRect/>
        </a:stretch>
      </xdr:blipFill>
      <xdr:spPr>
        <a:xfrm>
          <a:off x="1824990" y="1402080"/>
          <a:ext cx="980875" cy="914400"/>
        </a:xfrm>
        <a:prstGeom prst="rect">
          <a:avLst/>
        </a:prstGeom>
      </xdr:spPr>
    </xdr:pic>
    <xdr:clientData/>
  </xdr:oneCellAnchor>
  <xdr:oneCellAnchor>
    <xdr:from>
      <xdr:col>4</xdr:col>
      <xdr:colOff>15241</xdr:colOff>
      <xdr:row>7</xdr:row>
      <xdr:rowOff>68580</xdr:rowOff>
    </xdr:from>
    <xdr:ext cx="1691640" cy="947798"/>
    <xdr:pic>
      <xdr:nvPicPr>
        <xdr:cNvPr id="13" name="Picture 12">
          <a:extLst>
            <a:ext uri="{FF2B5EF4-FFF2-40B4-BE49-F238E27FC236}">
              <a16:creationId xmlns:a16="http://schemas.microsoft.com/office/drawing/2014/main" id="{AAD7C21F-EDDF-48AA-83AA-7E09FB624DF8}"/>
            </a:ext>
          </a:extLst>
        </xdr:cNvPr>
        <xdr:cNvPicPr>
          <a:picLocks noChangeAspect="1"/>
        </xdr:cNvPicPr>
      </xdr:nvPicPr>
      <xdr:blipFill>
        <a:blip xmlns:r="http://schemas.openxmlformats.org/officeDocument/2006/relationships" r:embed="rId11"/>
        <a:stretch>
          <a:fillRect/>
        </a:stretch>
      </xdr:blipFill>
      <xdr:spPr>
        <a:xfrm>
          <a:off x="2453641" y="1402080"/>
          <a:ext cx="1691640" cy="947798"/>
        </a:xfrm>
        <a:prstGeom prst="rect">
          <a:avLst/>
        </a:prstGeom>
      </xdr:spPr>
    </xdr:pic>
    <xdr:clientData/>
  </xdr:oneCellAnchor>
  <xdr:oneCellAnchor>
    <xdr:from>
      <xdr:col>3</xdr:col>
      <xdr:colOff>45720</xdr:colOff>
      <xdr:row>7</xdr:row>
      <xdr:rowOff>15241</xdr:rowOff>
    </xdr:from>
    <xdr:ext cx="1348740" cy="968660"/>
    <xdr:pic>
      <xdr:nvPicPr>
        <xdr:cNvPr id="14" name="Picture 13">
          <a:extLst>
            <a:ext uri="{FF2B5EF4-FFF2-40B4-BE49-F238E27FC236}">
              <a16:creationId xmlns:a16="http://schemas.microsoft.com/office/drawing/2014/main" id="{1BE3BA93-C578-481D-97AF-8E911845A604}"/>
            </a:ext>
          </a:extLst>
        </xdr:cNvPr>
        <xdr:cNvPicPr>
          <a:picLocks noChangeAspect="1"/>
        </xdr:cNvPicPr>
      </xdr:nvPicPr>
      <xdr:blipFill>
        <a:blip xmlns:r="http://schemas.openxmlformats.org/officeDocument/2006/relationships" r:embed="rId12"/>
        <a:stretch>
          <a:fillRect/>
        </a:stretch>
      </xdr:blipFill>
      <xdr:spPr>
        <a:xfrm>
          <a:off x="1874520" y="1348741"/>
          <a:ext cx="1348740" cy="968660"/>
        </a:xfrm>
        <a:prstGeom prst="rect">
          <a:avLst/>
        </a:prstGeom>
      </xdr:spPr>
    </xdr:pic>
    <xdr:clientData/>
  </xdr:oneCellAnchor>
  <xdr:oneCellAnchor>
    <xdr:from>
      <xdr:col>3</xdr:col>
      <xdr:colOff>297180</xdr:colOff>
      <xdr:row>3</xdr:row>
      <xdr:rowOff>15241</xdr:rowOff>
    </xdr:from>
    <xdr:ext cx="830580" cy="769806"/>
    <xdr:pic>
      <xdr:nvPicPr>
        <xdr:cNvPr id="15" name="Picture 14">
          <a:extLst>
            <a:ext uri="{FF2B5EF4-FFF2-40B4-BE49-F238E27FC236}">
              <a16:creationId xmlns:a16="http://schemas.microsoft.com/office/drawing/2014/main" id="{1D7CAFF7-D706-4925-B8BD-5D2713641E75}"/>
            </a:ext>
          </a:extLst>
        </xdr:cNvPr>
        <xdr:cNvPicPr>
          <a:picLocks noChangeAspect="1"/>
        </xdr:cNvPicPr>
      </xdr:nvPicPr>
      <xdr:blipFill>
        <a:blip xmlns:r="http://schemas.openxmlformats.org/officeDocument/2006/relationships" r:embed="rId13"/>
        <a:stretch>
          <a:fillRect/>
        </a:stretch>
      </xdr:blipFill>
      <xdr:spPr>
        <a:xfrm>
          <a:off x="2125980" y="586741"/>
          <a:ext cx="830580" cy="769806"/>
        </a:xfrm>
        <a:prstGeom prst="rect">
          <a:avLst/>
        </a:prstGeom>
      </xdr:spPr>
    </xdr:pic>
    <xdr:clientData/>
  </xdr:oneCellAnchor>
  <xdr:oneCellAnchor>
    <xdr:from>
      <xdr:col>4</xdr:col>
      <xdr:colOff>259081</xdr:colOff>
      <xdr:row>3</xdr:row>
      <xdr:rowOff>38100</xdr:rowOff>
    </xdr:from>
    <xdr:ext cx="1005839" cy="878839"/>
    <xdr:pic>
      <xdr:nvPicPr>
        <xdr:cNvPr id="16" name="Picture 15">
          <a:extLst>
            <a:ext uri="{FF2B5EF4-FFF2-40B4-BE49-F238E27FC236}">
              <a16:creationId xmlns:a16="http://schemas.microsoft.com/office/drawing/2014/main" id="{7AB2460C-81AB-4711-A675-D1F848DCE5DD}"/>
            </a:ext>
          </a:extLst>
        </xdr:cNvPr>
        <xdr:cNvPicPr>
          <a:picLocks noChangeAspect="1"/>
        </xdr:cNvPicPr>
      </xdr:nvPicPr>
      <xdr:blipFill>
        <a:blip xmlns:r="http://schemas.openxmlformats.org/officeDocument/2006/relationships" r:embed="rId14"/>
        <a:stretch>
          <a:fillRect/>
        </a:stretch>
      </xdr:blipFill>
      <xdr:spPr>
        <a:xfrm>
          <a:off x="2697481" y="609600"/>
          <a:ext cx="1005839" cy="878839"/>
        </a:xfrm>
        <a:prstGeom prst="rect">
          <a:avLst/>
        </a:prstGeom>
      </xdr:spPr>
    </xdr:pic>
    <xdr:clientData/>
  </xdr:oneCellAnchor>
  <xdr:oneCellAnchor>
    <xdr:from>
      <xdr:col>4</xdr:col>
      <xdr:colOff>472440</xdr:colOff>
      <xdr:row>4</xdr:row>
      <xdr:rowOff>38689</xdr:rowOff>
    </xdr:from>
    <xdr:ext cx="746872" cy="850312"/>
    <xdr:pic>
      <xdr:nvPicPr>
        <xdr:cNvPr id="17" name="Picture 16">
          <a:extLst>
            <a:ext uri="{FF2B5EF4-FFF2-40B4-BE49-F238E27FC236}">
              <a16:creationId xmlns:a16="http://schemas.microsoft.com/office/drawing/2014/main" id="{9D49729E-67D5-4A97-9906-6F119D2524C3}"/>
            </a:ext>
          </a:extLst>
        </xdr:cNvPr>
        <xdr:cNvPicPr>
          <a:picLocks noChangeAspect="1"/>
        </xdr:cNvPicPr>
      </xdr:nvPicPr>
      <xdr:blipFill>
        <a:blip xmlns:r="http://schemas.openxmlformats.org/officeDocument/2006/relationships" r:embed="rId15"/>
        <a:stretch>
          <a:fillRect/>
        </a:stretch>
      </xdr:blipFill>
      <xdr:spPr>
        <a:xfrm>
          <a:off x="2910840" y="800689"/>
          <a:ext cx="746872" cy="850312"/>
        </a:xfrm>
        <a:prstGeom prst="rect">
          <a:avLst/>
        </a:prstGeom>
      </xdr:spPr>
    </xdr:pic>
    <xdr:clientData/>
  </xdr:oneCellAnchor>
  <xdr:oneCellAnchor>
    <xdr:from>
      <xdr:col>3</xdr:col>
      <xdr:colOff>289560</xdr:colOff>
      <xdr:row>4</xdr:row>
      <xdr:rowOff>15241</xdr:rowOff>
    </xdr:from>
    <xdr:ext cx="1150620" cy="809622"/>
    <xdr:pic>
      <xdr:nvPicPr>
        <xdr:cNvPr id="18" name="Picture 17">
          <a:extLst>
            <a:ext uri="{FF2B5EF4-FFF2-40B4-BE49-F238E27FC236}">
              <a16:creationId xmlns:a16="http://schemas.microsoft.com/office/drawing/2014/main" id="{49A96B34-D44B-4037-A056-AE84BCAED497}"/>
            </a:ext>
          </a:extLst>
        </xdr:cNvPr>
        <xdr:cNvPicPr>
          <a:picLocks noChangeAspect="1"/>
        </xdr:cNvPicPr>
      </xdr:nvPicPr>
      <xdr:blipFill>
        <a:blip xmlns:r="http://schemas.openxmlformats.org/officeDocument/2006/relationships" r:embed="rId16"/>
        <a:stretch>
          <a:fillRect/>
        </a:stretch>
      </xdr:blipFill>
      <xdr:spPr>
        <a:xfrm>
          <a:off x="2118360" y="777241"/>
          <a:ext cx="1150620" cy="809622"/>
        </a:xfrm>
        <a:prstGeom prst="rect">
          <a:avLst/>
        </a:prstGeom>
      </xdr:spPr>
    </xdr:pic>
    <xdr:clientData/>
  </xdr:oneCellAnchor>
  <xdr:oneCellAnchor>
    <xdr:from>
      <xdr:col>3</xdr:col>
      <xdr:colOff>739141</xdr:colOff>
      <xdr:row>5</xdr:row>
      <xdr:rowOff>45721</xdr:rowOff>
    </xdr:from>
    <xdr:ext cx="706089" cy="883919"/>
    <xdr:pic>
      <xdr:nvPicPr>
        <xdr:cNvPr id="19" name="Picture 18">
          <a:extLst>
            <a:ext uri="{FF2B5EF4-FFF2-40B4-BE49-F238E27FC236}">
              <a16:creationId xmlns:a16="http://schemas.microsoft.com/office/drawing/2014/main" id="{8624DC8E-A21A-40D6-A0CC-016097A0E985}"/>
            </a:ext>
          </a:extLst>
        </xdr:cNvPr>
        <xdr:cNvPicPr>
          <a:picLocks noChangeAspect="1"/>
        </xdr:cNvPicPr>
      </xdr:nvPicPr>
      <xdr:blipFill>
        <a:blip xmlns:r="http://schemas.openxmlformats.org/officeDocument/2006/relationships" r:embed="rId17"/>
        <a:stretch>
          <a:fillRect/>
        </a:stretch>
      </xdr:blipFill>
      <xdr:spPr>
        <a:xfrm>
          <a:off x="2434591" y="998221"/>
          <a:ext cx="706089" cy="883919"/>
        </a:xfrm>
        <a:prstGeom prst="rect">
          <a:avLst/>
        </a:prstGeom>
      </xdr:spPr>
    </xdr:pic>
    <xdr:clientData/>
  </xdr:oneCellAnchor>
  <xdr:oneCellAnchor>
    <xdr:from>
      <xdr:col>4</xdr:col>
      <xdr:colOff>619324</xdr:colOff>
      <xdr:row>5</xdr:row>
      <xdr:rowOff>61584</xdr:rowOff>
    </xdr:from>
    <xdr:ext cx="595888" cy="773988"/>
    <xdr:pic>
      <xdr:nvPicPr>
        <xdr:cNvPr id="20" name="Picture 19">
          <a:extLst>
            <a:ext uri="{FF2B5EF4-FFF2-40B4-BE49-F238E27FC236}">
              <a16:creationId xmlns:a16="http://schemas.microsoft.com/office/drawing/2014/main" id="{C8047858-B18A-478D-8102-7B2A7B669188}"/>
            </a:ext>
          </a:extLst>
        </xdr:cNvPr>
        <xdr:cNvPicPr>
          <a:picLocks noChangeAspect="1"/>
        </xdr:cNvPicPr>
      </xdr:nvPicPr>
      <xdr:blipFill rotWithShape="1">
        <a:blip xmlns:r="http://schemas.openxmlformats.org/officeDocument/2006/relationships" r:embed="rId18"/>
        <a:srcRect t="4735"/>
        <a:stretch/>
      </xdr:blipFill>
      <xdr:spPr>
        <a:xfrm>
          <a:off x="3048199" y="1014084"/>
          <a:ext cx="595888" cy="773988"/>
        </a:xfrm>
        <a:prstGeom prst="rect">
          <a:avLst/>
        </a:prstGeom>
      </xdr:spPr>
    </xdr:pic>
    <xdr:clientData/>
  </xdr:oneCellAnchor>
  <xdr:oneCellAnchor>
    <xdr:from>
      <xdr:col>4</xdr:col>
      <xdr:colOff>574041</xdr:colOff>
      <xdr:row>6</xdr:row>
      <xdr:rowOff>190500</xdr:rowOff>
    </xdr:from>
    <xdr:ext cx="913659" cy="883920"/>
    <xdr:pic>
      <xdr:nvPicPr>
        <xdr:cNvPr id="22" name="Picture 21">
          <a:extLst>
            <a:ext uri="{FF2B5EF4-FFF2-40B4-BE49-F238E27FC236}">
              <a16:creationId xmlns:a16="http://schemas.microsoft.com/office/drawing/2014/main" id="{D9B2AC7D-FE16-47B7-B404-FEDA80DDCB9B}"/>
            </a:ext>
          </a:extLst>
        </xdr:cNvPr>
        <xdr:cNvPicPr>
          <a:picLocks noChangeAspect="1"/>
        </xdr:cNvPicPr>
      </xdr:nvPicPr>
      <xdr:blipFill>
        <a:blip xmlns:r="http://schemas.openxmlformats.org/officeDocument/2006/relationships" r:embed="rId19"/>
        <a:stretch>
          <a:fillRect/>
        </a:stretch>
      </xdr:blipFill>
      <xdr:spPr>
        <a:xfrm>
          <a:off x="3012441" y="1333500"/>
          <a:ext cx="913659" cy="883920"/>
        </a:xfrm>
        <a:prstGeom prst="rect">
          <a:avLst/>
        </a:prstGeom>
      </xdr:spPr>
    </xdr:pic>
    <xdr:clientData/>
  </xdr:oneCellAnchor>
  <xdr:oneCellAnchor>
    <xdr:from>
      <xdr:col>3</xdr:col>
      <xdr:colOff>845821</xdr:colOff>
      <xdr:row>9</xdr:row>
      <xdr:rowOff>38100</xdr:rowOff>
    </xdr:from>
    <xdr:ext cx="533400" cy="747039"/>
    <xdr:pic>
      <xdr:nvPicPr>
        <xdr:cNvPr id="23" name="Picture 22">
          <a:extLst>
            <a:ext uri="{FF2B5EF4-FFF2-40B4-BE49-F238E27FC236}">
              <a16:creationId xmlns:a16="http://schemas.microsoft.com/office/drawing/2014/main" id="{E306FBD2-DD85-4FD4-AD8C-FFA9532591EB}"/>
            </a:ext>
          </a:extLst>
        </xdr:cNvPr>
        <xdr:cNvPicPr>
          <a:picLocks noChangeAspect="1"/>
        </xdr:cNvPicPr>
      </xdr:nvPicPr>
      <xdr:blipFill>
        <a:blip xmlns:r="http://schemas.openxmlformats.org/officeDocument/2006/relationships" r:embed="rId20"/>
        <a:stretch>
          <a:fillRect/>
        </a:stretch>
      </xdr:blipFill>
      <xdr:spPr>
        <a:xfrm>
          <a:off x="2436496" y="1752600"/>
          <a:ext cx="533400" cy="747039"/>
        </a:xfrm>
        <a:prstGeom prst="rect">
          <a:avLst/>
        </a:prstGeom>
      </xdr:spPr>
    </xdr:pic>
    <xdr:clientData/>
  </xdr:oneCellAnchor>
  <xdr:oneCellAnchor>
    <xdr:from>
      <xdr:col>4</xdr:col>
      <xdr:colOff>624841</xdr:colOff>
      <xdr:row>9</xdr:row>
      <xdr:rowOff>15240</xdr:rowOff>
    </xdr:from>
    <xdr:ext cx="610028" cy="769620"/>
    <xdr:pic>
      <xdr:nvPicPr>
        <xdr:cNvPr id="24" name="Picture 23">
          <a:extLst>
            <a:ext uri="{FF2B5EF4-FFF2-40B4-BE49-F238E27FC236}">
              <a16:creationId xmlns:a16="http://schemas.microsoft.com/office/drawing/2014/main" id="{C16359F3-6792-40F8-BD6E-3E5A2BE99FD0}"/>
            </a:ext>
          </a:extLst>
        </xdr:cNvPr>
        <xdr:cNvPicPr>
          <a:picLocks noChangeAspect="1"/>
        </xdr:cNvPicPr>
      </xdr:nvPicPr>
      <xdr:blipFill>
        <a:blip xmlns:r="http://schemas.openxmlformats.org/officeDocument/2006/relationships" r:embed="rId21"/>
        <a:stretch>
          <a:fillRect/>
        </a:stretch>
      </xdr:blipFill>
      <xdr:spPr>
        <a:xfrm>
          <a:off x="3044191" y="172974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36" name="Picture 3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4"/>
  <sheetViews>
    <sheetView topLeftCell="A244" zoomScale="80" zoomScaleNormal="80" workbookViewId="0">
      <selection activeCell="A252" sqref="A252:I491"/>
    </sheetView>
  </sheetViews>
  <sheetFormatPr defaultRowHeight="15"/>
  <cols>
    <col min="1" max="1" width="11" style="205" customWidth="1"/>
    <col min="2" max="2" width="9.140625" style="205"/>
    <col min="3" max="3" width="9.140625" style="227"/>
    <col min="4" max="4" width="24.85546875" style="227" customWidth="1"/>
    <col min="5" max="5" width="95.85546875" style="205" customWidth="1"/>
    <col min="6" max="6" width="12.7109375" style="205" customWidth="1"/>
    <col min="7" max="7" width="12.85546875" style="204" customWidth="1"/>
    <col min="8" max="9" width="16.28515625" style="206" customWidth="1"/>
    <col min="10" max="16384" width="9.140625" style="205"/>
  </cols>
  <sheetData>
    <row r="1" spans="1:9" ht="15.75" thickBot="1">
      <c r="A1" s="48"/>
      <c r="B1" s="48"/>
      <c r="C1" s="48"/>
      <c r="D1" s="48"/>
      <c r="E1" s="49"/>
    </row>
    <row r="2" spans="1:9" ht="19.5" customHeight="1">
      <c r="A2" s="50"/>
      <c r="B2" s="51"/>
      <c r="C2" s="51"/>
      <c r="D2" s="51"/>
      <c r="E2" s="52" t="s">
        <v>1070</v>
      </c>
      <c r="F2" s="53"/>
      <c r="G2" s="207"/>
      <c r="H2" s="208"/>
      <c r="I2" s="318"/>
    </row>
    <row r="3" spans="1:9" ht="26.25" customHeight="1">
      <c r="A3" s="54"/>
      <c r="B3" s="48"/>
      <c r="C3" s="48"/>
      <c r="D3" s="48"/>
      <c r="E3" s="55" t="s">
        <v>0</v>
      </c>
      <c r="F3" s="49"/>
      <c r="G3" s="209"/>
      <c r="H3" s="211"/>
      <c r="I3" s="319"/>
    </row>
    <row r="4" spans="1:9" ht="18" customHeight="1">
      <c r="A4" s="54"/>
      <c r="B4" s="48"/>
      <c r="C4" s="48"/>
      <c r="D4" s="48"/>
      <c r="E4" s="55" t="s">
        <v>1</v>
      </c>
      <c r="F4" s="49"/>
      <c r="G4" s="209"/>
      <c r="H4" s="211"/>
      <c r="I4" s="319"/>
    </row>
    <row r="5" spans="1:9" ht="18" customHeight="1">
      <c r="A5" s="54"/>
      <c r="B5" s="48"/>
      <c r="C5" s="48"/>
      <c r="D5" s="48"/>
      <c r="E5" s="55" t="s">
        <v>2</v>
      </c>
      <c r="F5" s="49"/>
      <c r="G5" s="209"/>
      <c r="H5" s="211"/>
      <c r="I5" s="319"/>
    </row>
    <row r="6" spans="1:9" ht="15.75" customHeight="1">
      <c r="A6" s="54"/>
      <c r="B6" s="48"/>
      <c r="C6" s="48"/>
      <c r="D6" s="48"/>
      <c r="E6" s="55" t="s">
        <v>3</v>
      </c>
      <c r="F6" s="49"/>
      <c r="G6" s="209"/>
      <c r="H6" s="211"/>
      <c r="I6" s="319"/>
    </row>
    <row r="7" spans="1:9" ht="15.75" customHeight="1">
      <c r="A7" s="54"/>
      <c r="B7" s="48"/>
      <c r="C7" s="48"/>
      <c r="D7" s="48"/>
      <c r="E7" s="55" t="s">
        <v>4</v>
      </c>
      <c r="F7" s="49"/>
      <c r="G7" s="209"/>
      <c r="H7" s="211"/>
      <c r="I7" s="319"/>
    </row>
    <row r="8" spans="1:9" ht="20.25" customHeight="1">
      <c r="A8" s="54"/>
      <c r="B8" s="48"/>
      <c r="C8" s="48"/>
      <c r="D8" s="48"/>
      <c r="E8" s="55" t="s">
        <v>5</v>
      </c>
      <c r="F8" s="49"/>
      <c r="G8" s="209"/>
      <c r="H8" s="211"/>
      <c r="I8" s="319"/>
    </row>
    <row r="9" spans="1:9" ht="35.25" customHeight="1">
      <c r="A9" s="54"/>
      <c r="B9" s="48"/>
      <c r="C9" s="48"/>
      <c r="D9" s="48"/>
      <c r="E9" s="55" t="s">
        <v>1071</v>
      </c>
      <c r="F9" s="49"/>
      <c r="G9" s="209"/>
      <c r="H9" s="211"/>
      <c r="I9" s="319"/>
    </row>
    <row r="10" spans="1:9" ht="23.25" customHeight="1" thickBot="1">
      <c r="A10" s="320"/>
      <c r="B10" s="321"/>
      <c r="C10" s="321"/>
      <c r="D10" s="321"/>
      <c r="E10" s="322" t="s">
        <v>6</v>
      </c>
      <c r="F10" s="323"/>
      <c r="G10" s="324"/>
      <c r="H10" s="226"/>
      <c r="I10" s="325"/>
    </row>
    <row r="11" spans="1:9" ht="15.75" customHeight="1" thickBot="1">
      <c r="A11" s="485" t="s">
        <v>1278</v>
      </c>
      <c r="B11" s="486"/>
      <c r="C11" s="486"/>
      <c r="D11" s="486"/>
      <c r="E11" s="486"/>
      <c r="F11" s="330" t="s">
        <v>1244</v>
      </c>
      <c r="G11" s="462">
        <v>631</v>
      </c>
      <c r="H11" s="331"/>
      <c r="I11" s="332"/>
    </row>
    <row r="12" spans="1:9" ht="54.75" customHeight="1">
      <c r="A12" s="326" t="s">
        <v>512</v>
      </c>
      <c r="B12" s="326"/>
      <c r="C12" s="326" t="s">
        <v>513</v>
      </c>
      <c r="D12" s="326" t="s">
        <v>7</v>
      </c>
      <c r="E12" s="327" t="s">
        <v>8</v>
      </c>
      <c r="F12" s="328" t="s">
        <v>10</v>
      </c>
      <c r="G12" s="328" t="s">
        <v>9</v>
      </c>
      <c r="H12" s="329" t="s">
        <v>1243</v>
      </c>
      <c r="I12" s="329" t="s">
        <v>1119</v>
      </c>
    </row>
    <row r="13" spans="1:9" ht="15.75">
      <c r="A13" s="56" t="s">
        <v>11</v>
      </c>
      <c r="B13" s="56"/>
      <c r="C13" s="56"/>
      <c r="D13" s="56"/>
      <c r="E13" s="59" t="s">
        <v>12</v>
      </c>
      <c r="F13" s="60"/>
      <c r="G13" s="61"/>
      <c r="H13" s="58"/>
      <c r="I13" s="58"/>
    </row>
    <row r="14" spans="1:9" ht="15.75">
      <c r="A14" s="62"/>
      <c r="B14" s="63" t="s">
        <v>13</v>
      </c>
      <c r="C14" s="63"/>
      <c r="D14" s="63"/>
      <c r="E14" s="64" t="s">
        <v>14</v>
      </c>
      <c r="F14" s="65"/>
      <c r="G14" s="66"/>
      <c r="H14" s="67"/>
      <c r="I14" s="67"/>
    </row>
    <row r="15" spans="1:9" ht="50.25" customHeight="1">
      <c r="A15" s="69"/>
      <c r="B15" s="69"/>
      <c r="C15" s="70" t="s">
        <v>15</v>
      </c>
      <c r="D15" s="69" t="s">
        <v>16</v>
      </c>
      <c r="E15" s="71" t="s">
        <v>17</v>
      </c>
      <c r="F15" s="148"/>
      <c r="G15" s="72"/>
      <c r="H15" s="73"/>
      <c r="I15" s="73"/>
    </row>
    <row r="16" spans="1:9" ht="33" customHeight="1">
      <c r="A16" s="69"/>
      <c r="B16" s="69"/>
      <c r="C16" s="69" t="s">
        <v>18</v>
      </c>
      <c r="D16" s="69"/>
      <c r="E16" s="74" t="s">
        <v>19</v>
      </c>
      <c r="F16" s="148" t="s">
        <v>20</v>
      </c>
      <c r="G16" s="277">
        <f>56.53/100*G11</f>
        <v>356.70429999999999</v>
      </c>
      <c r="H16" s="297"/>
      <c r="I16" s="73">
        <f t="shared" ref="I16:I22" si="0">H16*$G16</f>
        <v>0</v>
      </c>
    </row>
    <row r="17" spans="1:9">
      <c r="A17" s="69"/>
      <c r="B17" s="69"/>
      <c r="C17" s="69" t="s">
        <v>21</v>
      </c>
      <c r="D17" s="76"/>
      <c r="E17" s="74" t="s">
        <v>22</v>
      </c>
      <c r="F17" s="148" t="s">
        <v>20</v>
      </c>
      <c r="G17" s="277">
        <f>2.48/100*G11</f>
        <v>15.6488</v>
      </c>
      <c r="H17" s="297"/>
      <c r="I17" s="73">
        <f t="shared" si="0"/>
        <v>0</v>
      </c>
    </row>
    <row r="18" spans="1:9">
      <c r="A18" s="69"/>
      <c r="B18" s="69"/>
      <c r="C18" s="69" t="s">
        <v>23</v>
      </c>
      <c r="D18" s="76"/>
      <c r="E18" s="74" t="s">
        <v>24</v>
      </c>
      <c r="F18" s="148" t="s">
        <v>20</v>
      </c>
      <c r="G18" s="277">
        <v>0</v>
      </c>
      <c r="H18" s="297"/>
      <c r="I18" s="73">
        <f t="shared" si="0"/>
        <v>0</v>
      </c>
    </row>
    <row r="19" spans="1:9">
      <c r="A19" s="69"/>
      <c r="B19" s="69"/>
      <c r="C19" s="69" t="s">
        <v>25</v>
      </c>
      <c r="D19" s="69"/>
      <c r="E19" s="74" t="s">
        <v>26</v>
      </c>
      <c r="F19" s="148" t="s">
        <v>20</v>
      </c>
      <c r="G19" s="277">
        <v>0</v>
      </c>
      <c r="H19" s="297"/>
      <c r="I19" s="73">
        <f t="shared" si="0"/>
        <v>0</v>
      </c>
    </row>
    <row r="20" spans="1:9">
      <c r="A20" s="69"/>
      <c r="B20" s="69"/>
      <c r="C20" s="69" t="s">
        <v>27</v>
      </c>
      <c r="D20" s="69"/>
      <c r="E20" s="77" t="s">
        <v>28</v>
      </c>
      <c r="F20" s="148" t="s">
        <v>20</v>
      </c>
      <c r="G20" s="277">
        <v>0</v>
      </c>
      <c r="H20" s="297"/>
      <c r="I20" s="73">
        <f t="shared" si="0"/>
        <v>0</v>
      </c>
    </row>
    <row r="21" spans="1:9">
      <c r="A21" s="69"/>
      <c r="B21" s="69"/>
      <c r="C21" s="69" t="s">
        <v>29</v>
      </c>
      <c r="D21" s="69"/>
      <c r="E21" s="77" t="s">
        <v>30</v>
      </c>
      <c r="F21" s="148" t="s">
        <v>20</v>
      </c>
      <c r="G21" s="277">
        <v>0</v>
      </c>
      <c r="H21" s="297"/>
      <c r="I21" s="73">
        <f t="shared" si="0"/>
        <v>0</v>
      </c>
    </row>
    <row r="22" spans="1:9">
      <c r="A22" s="69"/>
      <c r="B22" s="69"/>
      <c r="C22" s="69" t="s">
        <v>31</v>
      </c>
      <c r="D22" s="69"/>
      <c r="E22" s="77" t="s">
        <v>32</v>
      </c>
      <c r="F22" s="148" t="s">
        <v>20</v>
      </c>
      <c r="G22" s="277">
        <v>0</v>
      </c>
      <c r="H22" s="297"/>
      <c r="I22" s="73">
        <f t="shared" si="0"/>
        <v>0</v>
      </c>
    </row>
    <row r="23" spans="1:9">
      <c r="A23" s="69"/>
      <c r="B23" s="69"/>
      <c r="C23" s="70" t="s">
        <v>33</v>
      </c>
      <c r="D23" s="69" t="s">
        <v>34</v>
      </c>
      <c r="E23" s="78" t="s">
        <v>35</v>
      </c>
      <c r="F23" s="148"/>
      <c r="G23" s="277"/>
      <c r="H23" s="297"/>
      <c r="I23" s="73"/>
    </row>
    <row r="24" spans="1:9">
      <c r="A24" s="69"/>
      <c r="B24" s="69"/>
      <c r="C24" s="69" t="s">
        <v>36</v>
      </c>
      <c r="D24" s="76"/>
      <c r="E24" s="74" t="s">
        <v>37</v>
      </c>
      <c r="F24" s="148" t="s">
        <v>39</v>
      </c>
      <c r="G24" s="277">
        <f>0.04/100*G11</f>
        <v>0.25240000000000001</v>
      </c>
      <c r="H24" s="297"/>
      <c r="I24" s="73">
        <f>H24*$G24</f>
        <v>0</v>
      </c>
    </row>
    <row r="25" spans="1:9">
      <c r="A25" s="69"/>
      <c r="B25" s="69"/>
      <c r="C25" s="69" t="s">
        <v>40</v>
      </c>
      <c r="D25" s="69"/>
      <c r="E25" s="77" t="s">
        <v>41</v>
      </c>
      <c r="F25" s="148" t="s">
        <v>39</v>
      </c>
      <c r="G25" s="277">
        <v>0</v>
      </c>
      <c r="H25" s="297"/>
      <c r="I25" s="73">
        <f>H25*$G25</f>
        <v>0</v>
      </c>
    </row>
    <row r="26" spans="1:9">
      <c r="A26" s="69"/>
      <c r="B26" s="69"/>
      <c r="C26" s="69" t="s">
        <v>43</v>
      </c>
      <c r="D26" s="69"/>
      <c r="E26" s="79" t="s">
        <v>38</v>
      </c>
      <c r="F26" s="148" t="s">
        <v>39</v>
      </c>
      <c r="G26" s="277">
        <f>0.08/100*G11</f>
        <v>0.50480000000000003</v>
      </c>
      <c r="H26" s="297"/>
      <c r="I26" s="73">
        <f>H26*$G26</f>
        <v>0</v>
      </c>
    </row>
    <row r="27" spans="1:9">
      <c r="A27" s="69"/>
      <c r="B27" s="69"/>
      <c r="C27" s="69" t="s">
        <v>44</v>
      </c>
      <c r="D27" s="69"/>
      <c r="E27" s="79" t="s">
        <v>42</v>
      </c>
      <c r="F27" s="148" t="s">
        <v>39</v>
      </c>
      <c r="G27" s="277">
        <v>0</v>
      </c>
      <c r="H27" s="297"/>
      <c r="I27" s="73">
        <f>H27*$G27</f>
        <v>0</v>
      </c>
    </row>
    <row r="28" spans="1:9" ht="36.75" customHeight="1">
      <c r="A28" s="69"/>
      <c r="B28" s="69"/>
      <c r="C28" s="70" t="s">
        <v>45</v>
      </c>
      <c r="D28" s="69" t="s">
        <v>46</v>
      </c>
      <c r="E28" s="77" t="s">
        <v>47</v>
      </c>
      <c r="F28" s="148" t="s">
        <v>39</v>
      </c>
      <c r="G28" s="277">
        <f>0.04/100*G11</f>
        <v>0.25240000000000001</v>
      </c>
      <c r="H28" s="297"/>
      <c r="I28" s="73">
        <f>H28*$G28</f>
        <v>0</v>
      </c>
    </row>
    <row r="29" spans="1:9" ht="31.5">
      <c r="A29" s="80" t="s">
        <v>48</v>
      </c>
      <c r="B29" s="81"/>
      <c r="C29" s="82"/>
      <c r="D29" s="82"/>
      <c r="E29" s="83"/>
      <c r="F29" s="84"/>
      <c r="G29" s="85"/>
      <c r="H29" s="298"/>
      <c r="I29" s="201">
        <f>SUM(I16:I28)</f>
        <v>0</v>
      </c>
    </row>
    <row r="30" spans="1:9" ht="15.75">
      <c r="A30" s="62"/>
      <c r="B30" s="63" t="s">
        <v>49</v>
      </c>
      <c r="C30" s="63"/>
      <c r="D30" s="63"/>
      <c r="E30" s="64" t="s">
        <v>50</v>
      </c>
      <c r="F30" s="65"/>
      <c r="G30" s="66"/>
      <c r="H30" s="299"/>
      <c r="I30" s="67"/>
    </row>
    <row r="31" spans="1:9" ht="32.25" customHeight="1">
      <c r="A31" s="86"/>
      <c r="B31" s="86"/>
      <c r="C31" s="70" t="s">
        <v>15</v>
      </c>
      <c r="D31" s="69" t="s">
        <v>51</v>
      </c>
      <c r="E31" s="87" t="s">
        <v>52</v>
      </c>
      <c r="F31" s="148" t="s">
        <v>53</v>
      </c>
      <c r="G31" s="142">
        <f>38.6/100*G11</f>
        <v>243.566</v>
      </c>
      <c r="H31" s="297"/>
      <c r="I31" s="73">
        <f>H31*$G31</f>
        <v>0</v>
      </c>
    </row>
    <row r="32" spans="1:9" ht="45.75" customHeight="1">
      <c r="A32" s="86"/>
      <c r="B32" s="86"/>
      <c r="C32" s="70" t="s">
        <v>33</v>
      </c>
      <c r="D32" s="69" t="s">
        <v>54</v>
      </c>
      <c r="E32" s="88" t="s">
        <v>55</v>
      </c>
      <c r="F32" s="148"/>
      <c r="G32" s="277"/>
      <c r="H32" s="297"/>
      <c r="I32" s="73"/>
    </row>
    <row r="33" spans="1:9" ht="33" customHeight="1">
      <c r="A33" s="86"/>
      <c r="B33" s="86"/>
      <c r="C33" s="89" t="s">
        <v>36</v>
      </c>
      <c r="D33" s="69"/>
      <c r="E33" s="88" t="s">
        <v>56</v>
      </c>
      <c r="F33" s="148" t="s">
        <v>53</v>
      </c>
      <c r="G33" s="142">
        <f>1/100*G11</f>
        <v>6.3100000000000005</v>
      </c>
      <c r="H33" s="297"/>
      <c r="I33" s="73">
        <f>H33*$G33</f>
        <v>0</v>
      </c>
    </row>
    <row r="34" spans="1:9" ht="31.5">
      <c r="A34" s="80" t="s">
        <v>514</v>
      </c>
      <c r="B34" s="81"/>
      <c r="C34" s="82"/>
      <c r="D34" s="82"/>
      <c r="E34" s="83"/>
      <c r="F34" s="84"/>
      <c r="G34" s="85"/>
      <c r="H34" s="298"/>
      <c r="I34" s="201">
        <f>SUM(I31:I33)</f>
        <v>0</v>
      </c>
    </row>
    <row r="35" spans="1:9" ht="15.75">
      <c r="A35" s="63"/>
      <c r="B35" s="63" t="s">
        <v>57</v>
      </c>
      <c r="C35" s="90"/>
      <c r="D35" s="63"/>
      <c r="E35" s="64" t="s">
        <v>58</v>
      </c>
      <c r="F35" s="68"/>
      <c r="G35" s="91"/>
      <c r="H35" s="300"/>
      <c r="I35" s="92"/>
    </row>
    <row r="36" spans="1:9">
      <c r="A36" s="70"/>
      <c r="B36" s="70"/>
      <c r="C36" s="69" t="s">
        <v>15</v>
      </c>
      <c r="D36" s="70"/>
      <c r="E36" s="93" t="s">
        <v>515</v>
      </c>
      <c r="F36" s="148"/>
      <c r="G36" s="277"/>
      <c r="H36" s="297"/>
      <c r="I36" s="73"/>
    </row>
    <row r="37" spans="1:9" ht="44.25" customHeight="1">
      <c r="A37" s="86"/>
      <c r="B37" s="86"/>
      <c r="C37" s="69" t="s">
        <v>18</v>
      </c>
      <c r="D37" s="69" t="s">
        <v>59</v>
      </c>
      <c r="E37" s="94" t="s">
        <v>60</v>
      </c>
      <c r="F37" s="148" t="s">
        <v>61</v>
      </c>
      <c r="G37" s="277">
        <v>0</v>
      </c>
      <c r="H37" s="297"/>
      <c r="I37" s="73">
        <f>H37*$G37</f>
        <v>0</v>
      </c>
    </row>
    <row r="38" spans="1:9" ht="48.75" customHeight="1">
      <c r="A38" s="86"/>
      <c r="B38" s="86"/>
      <c r="C38" s="69" t="s">
        <v>21</v>
      </c>
      <c r="D38" s="69" t="s">
        <v>62</v>
      </c>
      <c r="E38" s="94" t="s">
        <v>63</v>
      </c>
      <c r="F38" s="148" t="s">
        <v>61</v>
      </c>
      <c r="G38" s="277">
        <v>0</v>
      </c>
      <c r="H38" s="297"/>
      <c r="I38" s="73">
        <f>H38*$G38</f>
        <v>0</v>
      </c>
    </row>
    <row r="39" spans="1:9">
      <c r="A39" s="86"/>
      <c r="B39" s="86"/>
      <c r="C39" s="69" t="s">
        <v>33</v>
      </c>
      <c r="D39" s="69"/>
      <c r="E39" s="95" t="s">
        <v>516</v>
      </c>
      <c r="F39" s="148"/>
      <c r="G39" s="277"/>
      <c r="H39" s="297"/>
      <c r="I39" s="73"/>
    </row>
    <row r="40" spans="1:9" ht="79.5" customHeight="1">
      <c r="A40" s="86"/>
      <c r="B40" s="86"/>
      <c r="C40" s="69" t="s">
        <v>36</v>
      </c>
      <c r="D40" s="69" t="s">
        <v>65</v>
      </c>
      <c r="E40" s="96" t="s">
        <v>1064</v>
      </c>
      <c r="F40" s="148" t="s">
        <v>61</v>
      </c>
      <c r="G40" s="277">
        <f>49.71/100*G11</f>
        <v>313.67009999999999</v>
      </c>
      <c r="H40" s="297"/>
      <c r="I40" s="73">
        <f>H40*$G40</f>
        <v>0</v>
      </c>
    </row>
    <row r="41" spans="1:9" ht="75" customHeight="1">
      <c r="A41" s="86"/>
      <c r="B41" s="86"/>
      <c r="C41" s="69" t="s">
        <v>40</v>
      </c>
      <c r="D41" s="69" t="s">
        <v>67</v>
      </c>
      <c r="E41" s="94" t="s">
        <v>68</v>
      </c>
      <c r="F41" s="148" t="s">
        <v>53</v>
      </c>
      <c r="G41" s="277">
        <f>2.02/100*G11</f>
        <v>12.7462</v>
      </c>
      <c r="H41" s="297"/>
      <c r="I41" s="73">
        <f>H41*$G41</f>
        <v>0</v>
      </c>
    </row>
    <row r="42" spans="1:9">
      <c r="A42" s="86"/>
      <c r="B42" s="86"/>
      <c r="C42" s="70" t="s">
        <v>45</v>
      </c>
      <c r="D42" s="70"/>
      <c r="E42" s="94" t="s">
        <v>517</v>
      </c>
      <c r="F42" s="148"/>
      <c r="G42" s="277"/>
      <c r="H42" s="297"/>
      <c r="I42" s="73"/>
    </row>
    <row r="43" spans="1:9" ht="47.25" customHeight="1">
      <c r="A43" s="86"/>
      <c r="B43" s="86"/>
      <c r="C43" s="69" t="s">
        <v>75</v>
      </c>
      <c r="D43" s="69" t="s">
        <v>518</v>
      </c>
      <c r="E43" s="96" t="s">
        <v>1065</v>
      </c>
      <c r="F43" s="148" t="s">
        <v>61</v>
      </c>
      <c r="G43" s="277">
        <f>(G40+G41)*2</f>
        <v>652.83259999999996</v>
      </c>
      <c r="H43" s="461"/>
      <c r="I43" s="73">
        <f>H43*$G43</f>
        <v>0</v>
      </c>
    </row>
    <row r="44" spans="1:9" ht="31.5">
      <c r="A44" s="80" t="s">
        <v>69</v>
      </c>
      <c r="B44" s="80"/>
      <c r="C44" s="82"/>
      <c r="D44" s="82"/>
      <c r="E44" s="80"/>
      <c r="F44" s="97"/>
      <c r="G44" s="85"/>
      <c r="H44" s="298"/>
      <c r="I44" s="201">
        <f>SUM(I37:I43)</f>
        <v>0</v>
      </c>
    </row>
    <row r="45" spans="1:9" ht="15.75">
      <c r="A45" s="63"/>
      <c r="B45" s="63" t="s">
        <v>70</v>
      </c>
      <c r="C45" s="90"/>
      <c r="D45" s="63"/>
      <c r="E45" s="64" t="s">
        <v>71</v>
      </c>
      <c r="F45" s="68"/>
      <c r="G45" s="91"/>
      <c r="H45" s="300"/>
      <c r="I45" s="92"/>
    </row>
    <row r="46" spans="1:9" ht="102" customHeight="1">
      <c r="A46" s="69"/>
      <c r="B46" s="69"/>
      <c r="C46" s="70" t="s">
        <v>15</v>
      </c>
      <c r="D46" s="69" t="s">
        <v>72</v>
      </c>
      <c r="E46" s="98" t="s">
        <v>1066</v>
      </c>
      <c r="F46" s="148" t="s">
        <v>53</v>
      </c>
      <c r="G46" s="277">
        <v>0</v>
      </c>
      <c r="H46" s="297"/>
      <c r="I46" s="73">
        <f>H46*$G46</f>
        <v>0</v>
      </c>
    </row>
    <row r="47" spans="1:9" ht="106.5" customHeight="1">
      <c r="A47" s="69"/>
      <c r="B47" s="69"/>
      <c r="C47" s="70" t="s">
        <v>33</v>
      </c>
      <c r="D47" s="69" t="s">
        <v>73</v>
      </c>
      <c r="E47" s="77" t="s">
        <v>74</v>
      </c>
      <c r="F47" s="148" t="s">
        <v>53</v>
      </c>
      <c r="G47" s="142">
        <v>0</v>
      </c>
      <c r="H47" s="302"/>
      <c r="I47" s="73">
        <f>H47*$G47</f>
        <v>0</v>
      </c>
    </row>
    <row r="48" spans="1:9" ht="59.25" customHeight="1">
      <c r="A48" s="69"/>
      <c r="B48" s="69"/>
      <c r="C48" s="70" t="s">
        <v>45</v>
      </c>
      <c r="D48" s="69" t="s">
        <v>76</v>
      </c>
      <c r="E48" s="99" t="s">
        <v>77</v>
      </c>
      <c r="F48" s="148" t="s">
        <v>78</v>
      </c>
      <c r="G48" s="277">
        <v>0</v>
      </c>
      <c r="H48" s="461"/>
      <c r="I48" s="73">
        <f>H48*$G48</f>
        <v>0</v>
      </c>
    </row>
    <row r="49" spans="1:9" ht="106.5" customHeight="1">
      <c r="A49" s="69"/>
      <c r="B49" s="69"/>
      <c r="C49" s="70" t="s">
        <v>64</v>
      </c>
      <c r="D49" s="69" t="s">
        <v>80</v>
      </c>
      <c r="E49" s="78" t="s">
        <v>1067</v>
      </c>
      <c r="F49" s="148" t="s">
        <v>78</v>
      </c>
      <c r="G49" s="277">
        <f>61.42/100*G11</f>
        <v>387.56019999999995</v>
      </c>
      <c r="H49" s="461"/>
      <c r="I49" s="73">
        <f>H49*$G49</f>
        <v>0</v>
      </c>
    </row>
    <row r="50" spans="1:9" ht="102.75" customHeight="1">
      <c r="A50" s="69"/>
      <c r="B50" s="69"/>
      <c r="C50" s="70" t="s">
        <v>66</v>
      </c>
      <c r="D50" s="76" t="s">
        <v>80</v>
      </c>
      <c r="E50" s="78" t="s">
        <v>1152</v>
      </c>
      <c r="F50" s="148" t="s">
        <v>78</v>
      </c>
      <c r="G50" s="277">
        <v>0</v>
      </c>
      <c r="H50" s="461"/>
      <c r="I50" s="73">
        <f>H50*$G50</f>
        <v>0</v>
      </c>
    </row>
    <row r="51" spans="1:9" ht="31.5">
      <c r="A51" s="80" t="s">
        <v>519</v>
      </c>
      <c r="B51" s="80"/>
      <c r="C51" s="82"/>
      <c r="D51" s="82"/>
      <c r="E51" s="80"/>
      <c r="F51" s="97"/>
      <c r="G51" s="85"/>
      <c r="H51" s="298"/>
      <c r="I51" s="201">
        <f>SUM(I46:I50)</f>
        <v>0</v>
      </c>
    </row>
    <row r="52" spans="1:9" ht="15.75">
      <c r="A52" s="100"/>
      <c r="B52" s="100" t="s">
        <v>82</v>
      </c>
      <c r="C52" s="63"/>
      <c r="D52" s="63"/>
      <c r="E52" s="101" t="s">
        <v>83</v>
      </c>
      <c r="F52" s="102"/>
      <c r="G52" s="103"/>
      <c r="H52" s="303"/>
      <c r="I52" s="104"/>
    </row>
    <row r="53" spans="1:9" ht="61.5" customHeight="1">
      <c r="A53" s="69"/>
      <c r="B53" s="69"/>
      <c r="C53" s="70" t="s">
        <v>15</v>
      </c>
      <c r="D53" s="69" t="s">
        <v>84</v>
      </c>
      <c r="E53" s="79" t="s">
        <v>1153</v>
      </c>
      <c r="F53" s="148" t="s">
        <v>78</v>
      </c>
      <c r="G53" s="277">
        <v>0</v>
      </c>
      <c r="H53" s="461"/>
      <c r="I53" s="73">
        <f t="shared" ref="I53:I58" si="1">H53*$G53</f>
        <v>0</v>
      </c>
    </row>
    <row r="54" spans="1:9" ht="58.5" customHeight="1">
      <c r="A54" s="69"/>
      <c r="B54" s="69"/>
      <c r="C54" s="70" t="s">
        <v>33</v>
      </c>
      <c r="D54" s="76" t="s">
        <v>85</v>
      </c>
      <c r="E54" s="79" t="s">
        <v>1154</v>
      </c>
      <c r="F54" s="148" t="s">
        <v>78</v>
      </c>
      <c r="G54" s="142">
        <v>0</v>
      </c>
      <c r="H54" s="461"/>
      <c r="I54" s="73">
        <f t="shared" si="1"/>
        <v>0</v>
      </c>
    </row>
    <row r="55" spans="1:9" ht="66.75" customHeight="1">
      <c r="A55" s="69"/>
      <c r="B55" s="69"/>
      <c r="C55" s="70" t="s">
        <v>45</v>
      </c>
      <c r="D55" s="69" t="s">
        <v>86</v>
      </c>
      <c r="E55" s="99" t="s">
        <v>87</v>
      </c>
      <c r="F55" s="148" t="s">
        <v>88</v>
      </c>
      <c r="G55" s="277">
        <f>48.43/100*G11</f>
        <v>305.5933</v>
      </c>
      <c r="H55" s="461"/>
      <c r="I55" s="73">
        <f t="shared" si="1"/>
        <v>0</v>
      </c>
    </row>
    <row r="56" spans="1:9" ht="37.5" customHeight="1">
      <c r="A56" s="69"/>
      <c r="B56" s="69"/>
      <c r="C56" s="70" t="s">
        <v>64</v>
      </c>
      <c r="D56" s="76" t="s">
        <v>89</v>
      </c>
      <c r="E56" s="77" t="s">
        <v>90</v>
      </c>
      <c r="F56" s="148" t="s">
        <v>88</v>
      </c>
      <c r="G56" s="277">
        <v>0</v>
      </c>
      <c r="H56" s="461"/>
      <c r="I56" s="73">
        <f t="shared" si="1"/>
        <v>0</v>
      </c>
    </row>
    <row r="57" spans="1:9" ht="40.5" customHeight="1">
      <c r="A57" s="69"/>
      <c r="B57" s="69"/>
      <c r="C57" s="70" t="s">
        <v>66</v>
      </c>
      <c r="D57" s="76" t="s">
        <v>91</v>
      </c>
      <c r="E57" s="77" t="s">
        <v>92</v>
      </c>
      <c r="F57" s="148" t="s">
        <v>88</v>
      </c>
      <c r="G57" s="277">
        <v>0</v>
      </c>
      <c r="H57" s="461"/>
      <c r="I57" s="73">
        <f t="shared" si="1"/>
        <v>0</v>
      </c>
    </row>
    <row r="58" spans="1:9" ht="65.25" customHeight="1">
      <c r="A58" s="70"/>
      <c r="B58" s="70"/>
      <c r="C58" s="70" t="s">
        <v>99</v>
      </c>
      <c r="D58" s="76" t="s">
        <v>94</v>
      </c>
      <c r="E58" s="77" t="s">
        <v>95</v>
      </c>
      <c r="F58" s="148" t="s">
        <v>78</v>
      </c>
      <c r="G58" s="277">
        <v>0</v>
      </c>
      <c r="H58" s="461"/>
      <c r="I58" s="73">
        <f t="shared" si="1"/>
        <v>0</v>
      </c>
    </row>
    <row r="59" spans="1:9" ht="31.5">
      <c r="A59" s="80" t="s">
        <v>96</v>
      </c>
      <c r="B59" s="80"/>
      <c r="C59" s="82"/>
      <c r="D59" s="82"/>
      <c r="E59" s="105"/>
      <c r="F59" s="106"/>
      <c r="G59" s="107"/>
      <c r="H59" s="304"/>
      <c r="I59" s="108">
        <f>SUM(I53:I58)</f>
        <v>0</v>
      </c>
    </row>
    <row r="60" spans="1:9" ht="15.75">
      <c r="A60" s="100"/>
      <c r="B60" s="100" t="s">
        <v>97</v>
      </c>
      <c r="C60" s="63"/>
      <c r="D60" s="63"/>
      <c r="E60" s="101" t="s">
        <v>98</v>
      </c>
      <c r="F60" s="102"/>
      <c r="G60" s="103"/>
      <c r="H60" s="303"/>
      <c r="I60" s="104"/>
    </row>
    <row r="61" spans="1:9" ht="111" customHeight="1">
      <c r="A61" s="69"/>
      <c r="B61" s="69"/>
      <c r="C61" s="109" t="s">
        <v>15</v>
      </c>
      <c r="D61" s="148" t="s">
        <v>1155</v>
      </c>
      <c r="E61" s="78" t="s">
        <v>1084</v>
      </c>
      <c r="F61" s="148" t="s">
        <v>78</v>
      </c>
      <c r="G61" s="277">
        <v>0</v>
      </c>
      <c r="H61" s="461"/>
      <c r="I61" s="73">
        <f t="shared" ref="I61:I83" si="2">H61*$G61</f>
        <v>0</v>
      </c>
    </row>
    <row r="62" spans="1:9" ht="114.75" customHeight="1">
      <c r="A62" s="69"/>
      <c r="B62" s="69"/>
      <c r="C62" s="70" t="s">
        <v>33</v>
      </c>
      <c r="D62" s="69" t="s">
        <v>1156</v>
      </c>
      <c r="E62" s="78" t="s">
        <v>1085</v>
      </c>
      <c r="F62" s="148" t="s">
        <v>78</v>
      </c>
      <c r="G62" s="277">
        <v>0</v>
      </c>
      <c r="H62" s="461"/>
      <c r="I62" s="73">
        <f t="shared" si="2"/>
        <v>0</v>
      </c>
    </row>
    <row r="63" spans="1:9" ht="108.75" customHeight="1">
      <c r="A63" s="69"/>
      <c r="B63" s="69"/>
      <c r="C63" s="70" t="s">
        <v>45</v>
      </c>
      <c r="D63" s="69" t="s">
        <v>1157</v>
      </c>
      <c r="E63" s="78" t="s">
        <v>1086</v>
      </c>
      <c r="F63" s="148" t="s">
        <v>78</v>
      </c>
      <c r="G63" s="290">
        <v>0</v>
      </c>
      <c r="H63" s="461"/>
      <c r="I63" s="73">
        <f t="shared" si="2"/>
        <v>0</v>
      </c>
    </row>
    <row r="64" spans="1:9" ht="102" customHeight="1">
      <c r="A64" s="70"/>
      <c r="B64" s="70"/>
      <c r="C64" s="70" t="s">
        <v>64</v>
      </c>
      <c r="D64" s="69" t="s">
        <v>1158</v>
      </c>
      <c r="E64" s="78" t="s">
        <v>1087</v>
      </c>
      <c r="F64" s="148" t="s">
        <v>78</v>
      </c>
      <c r="G64" s="277">
        <v>0</v>
      </c>
      <c r="H64" s="461"/>
      <c r="I64" s="73">
        <f t="shared" si="2"/>
        <v>0</v>
      </c>
    </row>
    <row r="65" spans="1:9" ht="98.25" customHeight="1">
      <c r="A65" s="70"/>
      <c r="B65" s="70"/>
      <c r="C65" s="70" t="s">
        <v>520</v>
      </c>
      <c r="D65" s="110" t="s">
        <v>1159</v>
      </c>
      <c r="E65" s="111" t="s">
        <v>1137</v>
      </c>
      <c r="F65" s="148" t="s">
        <v>78</v>
      </c>
      <c r="G65" s="277">
        <v>540</v>
      </c>
      <c r="H65" s="461"/>
      <c r="I65" s="73">
        <f t="shared" si="2"/>
        <v>0</v>
      </c>
    </row>
    <row r="66" spans="1:9" ht="89.25">
      <c r="A66" s="70"/>
      <c r="B66" s="70"/>
      <c r="C66" s="70" t="s">
        <v>66</v>
      </c>
      <c r="D66" s="69" t="s">
        <v>1160</v>
      </c>
      <c r="E66" s="78" t="s">
        <v>1121</v>
      </c>
      <c r="F66" s="148" t="s">
        <v>78</v>
      </c>
      <c r="G66" s="277">
        <v>0</v>
      </c>
      <c r="H66" s="461"/>
      <c r="I66" s="73">
        <f t="shared" si="2"/>
        <v>0</v>
      </c>
    </row>
    <row r="67" spans="1:9" ht="103.5" customHeight="1">
      <c r="A67" s="69"/>
      <c r="B67" s="69"/>
      <c r="C67" s="70" t="s">
        <v>99</v>
      </c>
      <c r="D67" s="69" t="s">
        <v>1161</v>
      </c>
      <c r="E67" s="112" t="s">
        <v>1122</v>
      </c>
      <c r="F67" s="148" t="s">
        <v>78</v>
      </c>
      <c r="G67" s="277">
        <v>0</v>
      </c>
      <c r="H67" s="461"/>
      <c r="I67" s="73">
        <f t="shared" si="2"/>
        <v>0</v>
      </c>
    </row>
    <row r="68" spans="1:9" ht="90" customHeight="1">
      <c r="A68" s="69"/>
      <c r="B68" s="69"/>
      <c r="C68" s="70" t="s">
        <v>93</v>
      </c>
      <c r="D68" s="69" t="s">
        <v>100</v>
      </c>
      <c r="E68" s="78" t="s">
        <v>1135</v>
      </c>
      <c r="F68" s="148" t="s">
        <v>78</v>
      </c>
      <c r="G68" s="277">
        <v>0</v>
      </c>
      <c r="H68" s="461"/>
      <c r="I68" s="73">
        <f t="shared" si="2"/>
        <v>0</v>
      </c>
    </row>
    <row r="69" spans="1:9" ht="84.75" customHeight="1">
      <c r="A69" s="69"/>
      <c r="B69" s="69"/>
      <c r="C69" s="70" t="s">
        <v>101</v>
      </c>
      <c r="D69" s="69" t="s">
        <v>102</v>
      </c>
      <c r="E69" s="78" t="s">
        <v>1136</v>
      </c>
      <c r="F69" s="148" t="s">
        <v>103</v>
      </c>
      <c r="G69" s="277">
        <v>0</v>
      </c>
      <c r="H69" s="461"/>
      <c r="I69" s="73">
        <f t="shared" si="2"/>
        <v>0</v>
      </c>
    </row>
    <row r="70" spans="1:9" ht="105" customHeight="1">
      <c r="A70" s="69"/>
      <c r="B70" s="69"/>
      <c r="C70" s="109" t="s">
        <v>104</v>
      </c>
      <c r="D70" s="69" t="s">
        <v>1162</v>
      </c>
      <c r="E70" s="78" t="s">
        <v>1047</v>
      </c>
      <c r="F70" s="148" t="s">
        <v>103</v>
      </c>
      <c r="G70" s="277">
        <v>0</v>
      </c>
      <c r="H70" s="461"/>
      <c r="I70" s="73">
        <f t="shared" si="2"/>
        <v>0</v>
      </c>
    </row>
    <row r="71" spans="1:9" ht="99.75" customHeight="1">
      <c r="A71" s="69"/>
      <c r="B71" s="69"/>
      <c r="C71" s="70" t="s">
        <v>105</v>
      </c>
      <c r="D71" s="69" t="s">
        <v>1163</v>
      </c>
      <c r="E71" s="78" t="s">
        <v>1048</v>
      </c>
      <c r="F71" s="148" t="s">
        <v>103</v>
      </c>
      <c r="G71" s="277">
        <v>110</v>
      </c>
      <c r="H71" s="461"/>
      <c r="I71" s="73">
        <f t="shared" si="2"/>
        <v>0</v>
      </c>
    </row>
    <row r="72" spans="1:9" ht="91.5" customHeight="1">
      <c r="A72" s="69"/>
      <c r="B72" s="69"/>
      <c r="C72" s="70" t="s">
        <v>717</v>
      </c>
      <c r="D72" s="110" t="s">
        <v>1164</v>
      </c>
      <c r="E72" s="111" t="s">
        <v>1048</v>
      </c>
      <c r="F72" s="148" t="s">
        <v>103</v>
      </c>
      <c r="G72" s="277">
        <v>0</v>
      </c>
      <c r="H72" s="461"/>
      <c r="I72" s="73">
        <f t="shared" si="2"/>
        <v>0</v>
      </c>
    </row>
    <row r="73" spans="1:9" ht="96" customHeight="1">
      <c r="A73" s="69"/>
      <c r="B73" s="69"/>
      <c r="C73" s="70" t="s">
        <v>106</v>
      </c>
      <c r="D73" s="69" t="s">
        <v>1165</v>
      </c>
      <c r="E73" s="78" t="s">
        <v>1049</v>
      </c>
      <c r="F73" s="148" t="s">
        <v>103</v>
      </c>
      <c r="G73" s="277">
        <v>0</v>
      </c>
      <c r="H73" s="461"/>
      <c r="I73" s="73">
        <f t="shared" si="2"/>
        <v>0</v>
      </c>
    </row>
    <row r="74" spans="1:9" ht="89.25" customHeight="1">
      <c r="A74" s="69"/>
      <c r="B74" s="69"/>
      <c r="C74" s="70" t="s">
        <v>107</v>
      </c>
      <c r="D74" s="69" t="s">
        <v>1166</v>
      </c>
      <c r="E74" s="212" t="s">
        <v>1123</v>
      </c>
      <c r="F74" s="148" t="s">
        <v>78</v>
      </c>
      <c r="G74" s="277">
        <f>47.79/100*G11</f>
        <v>301.55489999999998</v>
      </c>
      <c r="H74" s="461"/>
      <c r="I74" s="73">
        <f t="shared" si="2"/>
        <v>0</v>
      </c>
    </row>
    <row r="75" spans="1:9" ht="87" customHeight="1">
      <c r="A75" s="69"/>
      <c r="B75" s="69"/>
      <c r="C75" s="70" t="s">
        <v>108</v>
      </c>
      <c r="D75" s="69" t="s">
        <v>1167</v>
      </c>
      <c r="E75" s="212" t="s">
        <v>1124</v>
      </c>
      <c r="F75" s="148" t="s">
        <v>78</v>
      </c>
      <c r="G75" s="277">
        <f>55.7/100*G11</f>
        <v>351.46700000000004</v>
      </c>
      <c r="H75" s="461"/>
      <c r="I75" s="73">
        <f t="shared" si="2"/>
        <v>0</v>
      </c>
    </row>
    <row r="76" spans="1:9" ht="88.5" customHeight="1">
      <c r="A76" s="69"/>
      <c r="B76" s="69"/>
      <c r="C76" s="70" t="s">
        <v>109</v>
      </c>
      <c r="D76" s="333" t="s">
        <v>1245</v>
      </c>
      <c r="E76" s="147" t="s">
        <v>1050</v>
      </c>
      <c r="F76" s="148" t="s">
        <v>78</v>
      </c>
      <c r="G76" s="277">
        <v>0</v>
      </c>
      <c r="H76" s="461"/>
      <c r="I76" s="73">
        <f t="shared" si="2"/>
        <v>0</v>
      </c>
    </row>
    <row r="77" spans="1:9" ht="87" customHeight="1">
      <c r="A77" s="69"/>
      <c r="B77" s="69"/>
      <c r="C77" s="70" t="s">
        <v>110</v>
      </c>
      <c r="D77" s="148" t="s">
        <v>112</v>
      </c>
      <c r="E77" s="78" t="s">
        <v>1051</v>
      </c>
      <c r="F77" s="148" t="s">
        <v>78</v>
      </c>
      <c r="G77" s="277">
        <v>0</v>
      </c>
      <c r="H77" s="461"/>
      <c r="I77" s="73">
        <f t="shared" si="2"/>
        <v>0</v>
      </c>
    </row>
    <row r="78" spans="1:9" ht="77.25" customHeight="1">
      <c r="A78" s="69"/>
      <c r="B78" s="69"/>
      <c r="C78" s="70" t="s">
        <v>111</v>
      </c>
      <c r="D78" s="69" t="s">
        <v>1168</v>
      </c>
      <c r="E78" s="113" t="s">
        <v>1144</v>
      </c>
      <c r="F78" s="148" t="s">
        <v>78</v>
      </c>
      <c r="G78" s="277">
        <v>0</v>
      </c>
      <c r="H78" s="461"/>
      <c r="I78" s="73">
        <f t="shared" si="2"/>
        <v>0</v>
      </c>
    </row>
    <row r="79" spans="1:9" ht="87" customHeight="1">
      <c r="A79" s="69"/>
      <c r="B79" s="69"/>
      <c r="C79" s="70" t="s">
        <v>113</v>
      </c>
      <c r="D79" s="69" t="s">
        <v>1099</v>
      </c>
      <c r="E79" s="212" t="s">
        <v>1098</v>
      </c>
      <c r="F79" s="148" t="s">
        <v>78</v>
      </c>
      <c r="G79" s="277">
        <f>7.019/100*G11</f>
        <v>44.28989</v>
      </c>
      <c r="H79" s="461"/>
      <c r="I79" s="73">
        <f t="shared" si="2"/>
        <v>0</v>
      </c>
    </row>
    <row r="80" spans="1:9" ht="52.5" customHeight="1">
      <c r="A80" s="86"/>
      <c r="B80" s="86"/>
      <c r="C80" s="70" t="s">
        <v>114</v>
      </c>
      <c r="D80" s="69" t="s">
        <v>116</v>
      </c>
      <c r="E80" s="78" t="s">
        <v>521</v>
      </c>
      <c r="F80" s="148" t="s">
        <v>117</v>
      </c>
      <c r="G80" s="142">
        <f>1.64/100*G11</f>
        <v>10.348399999999998</v>
      </c>
      <c r="H80" s="461"/>
      <c r="I80" s="73">
        <f t="shared" si="2"/>
        <v>0</v>
      </c>
    </row>
    <row r="81" spans="1:9" ht="52.5" customHeight="1">
      <c r="A81" s="86"/>
      <c r="B81" s="86"/>
      <c r="C81" s="70" t="s">
        <v>115</v>
      </c>
      <c r="D81" s="69" t="s">
        <v>1102</v>
      </c>
      <c r="E81" s="96" t="s">
        <v>1101</v>
      </c>
      <c r="F81" s="148" t="s">
        <v>117</v>
      </c>
      <c r="G81" s="277">
        <v>0</v>
      </c>
      <c r="H81" s="461"/>
      <c r="I81" s="73">
        <f t="shared" si="2"/>
        <v>0</v>
      </c>
    </row>
    <row r="82" spans="1:9" ht="46.5" customHeight="1">
      <c r="A82" s="86"/>
      <c r="B82" s="86"/>
      <c r="C82" s="70" t="s">
        <v>118</v>
      </c>
      <c r="D82" s="69" t="s">
        <v>778</v>
      </c>
      <c r="E82" s="114" t="s">
        <v>120</v>
      </c>
      <c r="F82" s="148" t="s">
        <v>121</v>
      </c>
      <c r="G82" s="277">
        <v>0</v>
      </c>
      <c r="H82" s="461"/>
      <c r="I82" s="73">
        <f t="shared" si="2"/>
        <v>0</v>
      </c>
    </row>
    <row r="83" spans="1:9" ht="112.5" customHeight="1">
      <c r="A83" s="69"/>
      <c r="B83" s="69"/>
      <c r="C83" s="70" t="s">
        <v>119</v>
      </c>
      <c r="D83" s="334" t="s">
        <v>1246</v>
      </c>
      <c r="E83" s="111" t="s">
        <v>1169</v>
      </c>
      <c r="F83" s="148" t="s">
        <v>78</v>
      </c>
      <c r="G83" s="277">
        <f>14.05/100*G11</f>
        <v>88.655500000000004</v>
      </c>
      <c r="H83" s="461"/>
      <c r="I83" s="73">
        <f t="shared" si="2"/>
        <v>0</v>
      </c>
    </row>
    <row r="84" spans="1:9" ht="31.5">
      <c r="A84" s="80" t="s">
        <v>522</v>
      </c>
      <c r="B84" s="80"/>
      <c r="C84" s="82"/>
      <c r="D84" s="82"/>
      <c r="E84" s="105"/>
      <c r="F84" s="80"/>
      <c r="G84" s="105"/>
      <c r="H84" s="305"/>
      <c r="I84" s="115">
        <f>SUM(I61:I83)</f>
        <v>0</v>
      </c>
    </row>
    <row r="85" spans="1:9" ht="15.75">
      <c r="A85" s="57" t="s">
        <v>123</v>
      </c>
      <c r="B85" s="57"/>
      <c r="C85" s="57"/>
      <c r="D85" s="57"/>
      <c r="E85" s="116" t="s">
        <v>124</v>
      </c>
      <c r="F85" s="57"/>
      <c r="G85" s="57"/>
      <c r="H85" s="306"/>
      <c r="I85" s="117"/>
    </row>
    <row r="86" spans="1:9" ht="15.75">
      <c r="A86" s="100"/>
      <c r="B86" s="100" t="s">
        <v>125</v>
      </c>
      <c r="C86" s="63"/>
      <c r="D86" s="63"/>
      <c r="E86" s="101" t="s">
        <v>126</v>
      </c>
      <c r="F86" s="100"/>
      <c r="G86" s="101"/>
      <c r="H86" s="307"/>
      <c r="I86" s="118"/>
    </row>
    <row r="87" spans="1:9" ht="99.75" customHeight="1">
      <c r="A87" s="69"/>
      <c r="B87" s="69"/>
      <c r="C87" s="70" t="s">
        <v>15</v>
      </c>
      <c r="D87" s="69" t="s">
        <v>127</v>
      </c>
      <c r="E87" s="86" t="s">
        <v>128</v>
      </c>
      <c r="F87" s="148" t="s">
        <v>78</v>
      </c>
      <c r="G87" s="277">
        <v>0</v>
      </c>
      <c r="H87" s="297"/>
      <c r="I87" s="73">
        <f>H87*$G87</f>
        <v>0</v>
      </c>
    </row>
    <row r="88" spans="1:9" ht="82.5" customHeight="1">
      <c r="A88" s="69"/>
      <c r="B88" s="69"/>
      <c r="C88" s="70" t="s">
        <v>33</v>
      </c>
      <c r="D88" s="69" t="s">
        <v>129</v>
      </c>
      <c r="E88" s="119" t="s">
        <v>1170</v>
      </c>
      <c r="F88" s="148" t="s">
        <v>130</v>
      </c>
      <c r="G88" s="277">
        <v>0</v>
      </c>
      <c r="H88" s="297"/>
      <c r="I88" s="73">
        <f>H88*$G88</f>
        <v>0</v>
      </c>
    </row>
    <row r="89" spans="1:9" ht="66.75" customHeight="1">
      <c r="A89" s="69"/>
      <c r="B89" s="69"/>
      <c r="C89" s="70" t="s">
        <v>45</v>
      </c>
      <c r="D89" s="76" t="s">
        <v>1171</v>
      </c>
      <c r="E89" s="120" t="s">
        <v>1172</v>
      </c>
      <c r="F89" s="148" t="s">
        <v>130</v>
      </c>
      <c r="G89" s="277">
        <v>0</v>
      </c>
      <c r="H89" s="461"/>
      <c r="I89" s="73">
        <f>H89*$G89</f>
        <v>0</v>
      </c>
    </row>
    <row r="90" spans="1:9" ht="31.5">
      <c r="A90" s="80" t="s">
        <v>523</v>
      </c>
      <c r="B90" s="80"/>
      <c r="C90" s="82"/>
      <c r="D90" s="82"/>
      <c r="E90" s="105"/>
      <c r="F90" s="106"/>
      <c r="G90" s="107"/>
      <c r="H90" s="304"/>
      <c r="I90" s="108">
        <f>SUM(I87:I89)</f>
        <v>0</v>
      </c>
    </row>
    <row r="91" spans="1:9" ht="15.75">
      <c r="A91" s="63"/>
      <c r="B91" s="63" t="s">
        <v>131</v>
      </c>
      <c r="C91" s="63"/>
      <c r="D91" s="63"/>
      <c r="E91" s="121" t="s">
        <v>132</v>
      </c>
      <c r="F91" s="122"/>
      <c r="G91" s="123"/>
      <c r="H91" s="308"/>
      <c r="I91" s="124"/>
    </row>
    <row r="92" spans="1:9" ht="82.5" customHeight="1">
      <c r="A92" s="69"/>
      <c r="B92" s="69"/>
      <c r="C92" s="70" t="s">
        <v>15</v>
      </c>
      <c r="D92" s="69" t="s">
        <v>133</v>
      </c>
      <c r="E92" s="79" t="s">
        <v>1173</v>
      </c>
      <c r="F92" s="148" t="s">
        <v>78</v>
      </c>
      <c r="G92" s="277">
        <v>0</v>
      </c>
      <c r="H92" s="461"/>
      <c r="I92" s="73">
        <f>H92*$G92</f>
        <v>0</v>
      </c>
    </row>
    <row r="93" spans="1:9" ht="48.75" customHeight="1">
      <c r="A93" s="69"/>
      <c r="B93" s="69"/>
      <c r="C93" s="125" t="s">
        <v>33</v>
      </c>
      <c r="D93" s="148" t="s">
        <v>134</v>
      </c>
      <c r="E93" s="111" t="s">
        <v>524</v>
      </c>
      <c r="F93" s="148" t="s">
        <v>135</v>
      </c>
      <c r="G93" s="277">
        <v>0</v>
      </c>
      <c r="H93" s="297"/>
      <c r="I93" s="73">
        <f>H93*$G93</f>
        <v>0</v>
      </c>
    </row>
    <row r="94" spans="1:9" ht="48.75" customHeight="1">
      <c r="A94" s="69"/>
      <c r="B94" s="69"/>
      <c r="C94" s="335" t="s">
        <v>45</v>
      </c>
      <c r="D94" s="336" t="s">
        <v>1247</v>
      </c>
      <c r="E94" s="337" t="s">
        <v>1248</v>
      </c>
      <c r="F94" s="336" t="s">
        <v>78</v>
      </c>
      <c r="G94" s="295">
        <v>0</v>
      </c>
      <c r="H94" s="297"/>
      <c r="I94" s="73"/>
    </row>
    <row r="95" spans="1:9" ht="48.75" customHeight="1">
      <c r="A95" s="69"/>
      <c r="B95" s="69"/>
      <c r="C95" s="335" t="s">
        <v>64</v>
      </c>
      <c r="D95" s="336" t="s">
        <v>1249</v>
      </c>
      <c r="E95" s="337" t="s">
        <v>1250</v>
      </c>
      <c r="F95" s="336" t="s">
        <v>78</v>
      </c>
      <c r="G95" s="295">
        <v>0</v>
      </c>
      <c r="H95" s="297"/>
      <c r="I95" s="73"/>
    </row>
    <row r="96" spans="1:9" ht="31.5">
      <c r="A96" s="80" t="s">
        <v>525</v>
      </c>
      <c r="B96" s="80"/>
      <c r="C96" s="82"/>
      <c r="D96" s="82"/>
      <c r="E96" s="105"/>
      <c r="F96" s="106"/>
      <c r="G96" s="107"/>
      <c r="H96" s="304"/>
      <c r="I96" s="108">
        <f>SUM(I92:I93)</f>
        <v>0</v>
      </c>
    </row>
    <row r="97" spans="1:9" ht="15.75">
      <c r="A97" s="63"/>
      <c r="B97" s="126" t="s">
        <v>136</v>
      </c>
      <c r="C97" s="63"/>
      <c r="D97" s="63"/>
      <c r="E97" s="121" t="s">
        <v>137</v>
      </c>
      <c r="F97" s="122"/>
      <c r="G97" s="123"/>
      <c r="H97" s="308"/>
      <c r="I97" s="124"/>
    </row>
    <row r="98" spans="1:9" ht="75.75" customHeight="1">
      <c r="A98" s="69"/>
      <c r="B98" s="69"/>
      <c r="C98" s="70" t="s">
        <v>15</v>
      </c>
      <c r="D98" s="76" t="s">
        <v>1174</v>
      </c>
      <c r="E98" s="98" t="s">
        <v>1052</v>
      </c>
      <c r="F98" s="148" t="s">
        <v>78</v>
      </c>
      <c r="G98" s="287">
        <v>0</v>
      </c>
      <c r="H98" s="297"/>
      <c r="I98" s="73">
        <f>H98*$G98</f>
        <v>0</v>
      </c>
    </row>
    <row r="99" spans="1:9" ht="64.5" customHeight="1">
      <c r="A99" s="69"/>
      <c r="B99" s="69"/>
      <c r="C99" s="70" t="s">
        <v>528</v>
      </c>
      <c r="D99" s="76"/>
      <c r="E99" s="111" t="s">
        <v>1175</v>
      </c>
      <c r="F99" s="148"/>
      <c r="G99" s="277"/>
      <c r="H99" s="297"/>
      <c r="I99" s="73"/>
    </row>
    <row r="100" spans="1:9" ht="39" customHeight="1">
      <c r="A100" s="69"/>
      <c r="B100" s="69"/>
      <c r="C100" s="70" t="s">
        <v>18</v>
      </c>
      <c r="D100" s="109"/>
      <c r="E100" s="111" t="s">
        <v>529</v>
      </c>
      <c r="F100" s="148" t="s">
        <v>78</v>
      </c>
      <c r="G100" s="287">
        <v>0</v>
      </c>
      <c r="H100" s="297"/>
      <c r="I100" s="73">
        <f>H100*$G100</f>
        <v>0</v>
      </c>
    </row>
    <row r="101" spans="1:9" ht="36" customHeight="1">
      <c r="A101" s="69"/>
      <c r="B101" s="69"/>
      <c r="C101" s="70" t="s">
        <v>21</v>
      </c>
      <c r="D101" s="109"/>
      <c r="E101" s="111" t="s">
        <v>530</v>
      </c>
      <c r="F101" s="148" t="s">
        <v>78</v>
      </c>
      <c r="G101" s="277">
        <v>0</v>
      </c>
      <c r="H101" s="297"/>
      <c r="I101" s="73">
        <f>H101*$G101</f>
        <v>0</v>
      </c>
    </row>
    <row r="102" spans="1:9" ht="75" customHeight="1">
      <c r="A102" s="69"/>
      <c r="B102" s="69"/>
      <c r="C102" s="70" t="s">
        <v>33</v>
      </c>
      <c r="D102" s="76" t="s">
        <v>527</v>
      </c>
      <c r="E102" s="111" t="s">
        <v>1053</v>
      </c>
      <c r="F102" s="148" t="s">
        <v>78</v>
      </c>
      <c r="G102" s="277">
        <v>0</v>
      </c>
      <c r="H102" s="297"/>
      <c r="I102" s="73">
        <f>H102*$G102</f>
        <v>0</v>
      </c>
    </row>
    <row r="103" spans="1:9" ht="48.75" customHeight="1">
      <c r="A103" s="69"/>
      <c r="B103" s="69"/>
      <c r="C103" s="70" t="s">
        <v>45</v>
      </c>
      <c r="D103" s="76" t="s">
        <v>138</v>
      </c>
      <c r="E103" s="111" t="s">
        <v>532</v>
      </c>
      <c r="F103" s="148" t="s">
        <v>78</v>
      </c>
      <c r="G103" s="277">
        <v>0</v>
      </c>
      <c r="H103" s="297"/>
      <c r="I103" s="73">
        <f>H103*$G103</f>
        <v>0</v>
      </c>
    </row>
    <row r="104" spans="1:9" ht="69" customHeight="1">
      <c r="A104" s="69"/>
      <c r="B104" s="69"/>
      <c r="C104" s="70" t="s">
        <v>531</v>
      </c>
      <c r="D104" s="76"/>
      <c r="E104" s="111" t="s">
        <v>526</v>
      </c>
      <c r="F104" s="148"/>
      <c r="G104" s="277"/>
      <c r="H104" s="297"/>
      <c r="I104" s="73"/>
    </row>
    <row r="105" spans="1:9" ht="37.5" customHeight="1">
      <c r="A105" s="69"/>
      <c r="B105" s="69"/>
      <c r="C105" s="70" t="s">
        <v>64</v>
      </c>
      <c r="D105" s="76" t="s">
        <v>139</v>
      </c>
      <c r="E105" s="111" t="s">
        <v>140</v>
      </c>
      <c r="F105" s="148" t="s">
        <v>141</v>
      </c>
      <c r="G105" s="277">
        <v>0</v>
      </c>
      <c r="H105" s="297"/>
      <c r="I105" s="73">
        <f t="shared" ref="I105:I127" si="3">H105*$G105</f>
        <v>0</v>
      </c>
    </row>
    <row r="106" spans="1:9" ht="33.75" customHeight="1">
      <c r="A106" s="69"/>
      <c r="B106" s="69"/>
      <c r="C106" s="70" t="s">
        <v>177</v>
      </c>
      <c r="D106" s="76" t="s">
        <v>139</v>
      </c>
      <c r="E106" s="111" t="s">
        <v>143</v>
      </c>
      <c r="F106" s="148" t="s">
        <v>20</v>
      </c>
      <c r="G106" s="287">
        <v>0</v>
      </c>
      <c r="H106" s="297"/>
      <c r="I106" s="73">
        <f t="shared" si="3"/>
        <v>0</v>
      </c>
    </row>
    <row r="107" spans="1:9" ht="33.75" customHeight="1">
      <c r="A107" s="69"/>
      <c r="B107" s="69"/>
      <c r="C107" s="70" t="s">
        <v>341</v>
      </c>
      <c r="D107" s="76" t="s">
        <v>139</v>
      </c>
      <c r="E107" s="127" t="s">
        <v>533</v>
      </c>
      <c r="F107" s="148" t="s">
        <v>141</v>
      </c>
      <c r="G107" s="277">
        <v>0</v>
      </c>
      <c r="H107" s="297"/>
      <c r="I107" s="73">
        <f t="shared" si="3"/>
        <v>0</v>
      </c>
    </row>
    <row r="108" spans="1:9" ht="66" customHeight="1">
      <c r="A108" s="69"/>
      <c r="B108" s="69"/>
      <c r="C108" s="70" t="s">
        <v>66</v>
      </c>
      <c r="D108" s="76" t="s">
        <v>145</v>
      </c>
      <c r="E108" s="98" t="s">
        <v>1112</v>
      </c>
      <c r="F108" s="148" t="s">
        <v>78</v>
      </c>
      <c r="G108" s="277">
        <v>0</v>
      </c>
      <c r="H108" s="297"/>
      <c r="I108" s="73">
        <f t="shared" si="3"/>
        <v>0</v>
      </c>
    </row>
    <row r="109" spans="1:9" ht="59.25" customHeight="1">
      <c r="A109" s="69"/>
      <c r="B109" s="69"/>
      <c r="C109" s="70" t="s">
        <v>99</v>
      </c>
      <c r="D109" s="76" t="s">
        <v>146</v>
      </c>
      <c r="E109" s="98" t="s">
        <v>1054</v>
      </c>
      <c r="F109" s="148" t="s">
        <v>78</v>
      </c>
      <c r="G109" s="277">
        <v>0</v>
      </c>
      <c r="H109" s="297"/>
      <c r="I109" s="73">
        <f t="shared" si="3"/>
        <v>0</v>
      </c>
    </row>
    <row r="110" spans="1:9" ht="55.5" customHeight="1">
      <c r="A110" s="69"/>
      <c r="B110" s="69"/>
      <c r="C110" s="70" t="s">
        <v>93</v>
      </c>
      <c r="D110" s="76" t="s">
        <v>147</v>
      </c>
      <c r="E110" s="98" t="s">
        <v>1055</v>
      </c>
      <c r="F110" s="148" t="s">
        <v>78</v>
      </c>
      <c r="G110" s="277">
        <v>0</v>
      </c>
      <c r="H110" s="297"/>
      <c r="I110" s="73">
        <f t="shared" si="3"/>
        <v>0</v>
      </c>
    </row>
    <row r="111" spans="1:9" ht="50.25" customHeight="1">
      <c r="A111" s="69"/>
      <c r="B111" s="69"/>
      <c r="C111" s="70" t="s">
        <v>101</v>
      </c>
      <c r="D111" s="76" t="s">
        <v>148</v>
      </c>
      <c r="E111" s="98" t="s">
        <v>535</v>
      </c>
      <c r="F111" s="148" t="s">
        <v>149</v>
      </c>
      <c r="G111" s="277">
        <v>0</v>
      </c>
      <c r="H111" s="297"/>
      <c r="I111" s="73">
        <f t="shared" si="3"/>
        <v>0</v>
      </c>
    </row>
    <row r="112" spans="1:9" ht="48" customHeight="1">
      <c r="A112" s="69"/>
      <c r="B112" s="69"/>
      <c r="C112" s="70" t="s">
        <v>534</v>
      </c>
      <c r="D112" s="76" t="s">
        <v>150</v>
      </c>
      <c r="E112" s="111" t="s">
        <v>1056</v>
      </c>
      <c r="F112" s="148" t="s">
        <v>149</v>
      </c>
      <c r="G112" s="277">
        <v>0</v>
      </c>
      <c r="H112" s="297"/>
      <c r="I112" s="73">
        <f t="shared" si="3"/>
        <v>0</v>
      </c>
    </row>
    <row r="113" spans="1:9" ht="63" customHeight="1">
      <c r="A113" s="69"/>
      <c r="B113" s="69"/>
      <c r="C113" s="70" t="s">
        <v>104</v>
      </c>
      <c r="D113" s="76" t="s">
        <v>1176</v>
      </c>
      <c r="E113" s="77" t="s">
        <v>151</v>
      </c>
      <c r="F113" s="148" t="s">
        <v>78</v>
      </c>
      <c r="G113" s="277">
        <v>0</v>
      </c>
      <c r="H113" s="297"/>
      <c r="I113" s="73">
        <f t="shared" si="3"/>
        <v>0</v>
      </c>
    </row>
    <row r="114" spans="1:9" ht="58.5" customHeight="1">
      <c r="A114" s="69"/>
      <c r="B114" s="69"/>
      <c r="C114" s="70" t="s">
        <v>105</v>
      </c>
      <c r="D114" s="76" t="s">
        <v>1138</v>
      </c>
      <c r="E114" s="98" t="s">
        <v>152</v>
      </c>
      <c r="F114" s="148" t="s">
        <v>78</v>
      </c>
      <c r="G114" s="287">
        <v>0</v>
      </c>
      <c r="H114" s="297"/>
      <c r="I114" s="73">
        <f t="shared" si="3"/>
        <v>0</v>
      </c>
    </row>
    <row r="115" spans="1:9" ht="55.5" customHeight="1">
      <c r="A115" s="69"/>
      <c r="B115" s="69"/>
      <c r="C115" s="70" t="s">
        <v>106</v>
      </c>
      <c r="D115" s="76" t="s">
        <v>153</v>
      </c>
      <c r="E115" s="98" t="s">
        <v>154</v>
      </c>
      <c r="F115" s="148" t="s">
        <v>78</v>
      </c>
      <c r="G115" s="277">
        <v>0</v>
      </c>
      <c r="H115" s="297"/>
      <c r="I115" s="73">
        <f t="shared" si="3"/>
        <v>0</v>
      </c>
    </row>
    <row r="116" spans="1:9" ht="33.75" customHeight="1">
      <c r="A116" s="69"/>
      <c r="B116" s="69"/>
      <c r="C116" s="70" t="s">
        <v>107</v>
      </c>
      <c r="D116" s="76" t="s">
        <v>1113</v>
      </c>
      <c r="E116" s="98" t="s">
        <v>1082</v>
      </c>
      <c r="F116" s="148" t="s">
        <v>155</v>
      </c>
      <c r="G116" s="277">
        <f>12.26/100*G11</f>
        <v>77.360600000000005</v>
      </c>
      <c r="H116" s="297"/>
      <c r="I116" s="73">
        <f t="shared" si="3"/>
        <v>0</v>
      </c>
    </row>
    <row r="117" spans="1:9" ht="33.75" customHeight="1">
      <c r="A117" s="69"/>
      <c r="B117" s="69"/>
      <c r="C117" s="70" t="s">
        <v>108</v>
      </c>
      <c r="D117" s="76" t="s">
        <v>1115</v>
      </c>
      <c r="E117" s="128" t="s">
        <v>1114</v>
      </c>
      <c r="F117" s="148" t="s">
        <v>155</v>
      </c>
      <c r="G117" s="277">
        <f>8.01/100*G11</f>
        <v>50.543100000000003</v>
      </c>
      <c r="H117" s="297"/>
      <c r="I117" s="73">
        <f t="shared" si="3"/>
        <v>0</v>
      </c>
    </row>
    <row r="118" spans="1:9" ht="16.5" customHeight="1">
      <c r="A118" s="69"/>
      <c r="B118" s="69"/>
      <c r="C118" s="70" t="s">
        <v>109</v>
      </c>
      <c r="D118" s="76" t="s">
        <v>156</v>
      </c>
      <c r="E118" s="98" t="s">
        <v>1083</v>
      </c>
      <c r="F118" s="148" t="s">
        <v>155</v>
      </c>
      <c r="G118" s="277">
        <f>4/100*G11</f>
        <v>25.240000000000002</v>
      </c>
      <c r="H118" s="297"/>
      <c r="I118" s="73">
        <f t="shared" si="3"/>
        <v>0</v>
      </c>
    </row>
    <row r="119" spans="1:9" ht="72" customHeight="1">
      <c r="A119" s="69"/>
      <c r="B119" s="69"/>
      <c r="C119" s="70" t="s">
        <v>1139</v>
      </c>
      <c r="D119" s="76" t="s">
        <v>1177</v>
      </c>
      <c r="E119" s="111" t="s">
        <v>536</v>
      </c>
      <c r="F119" s="148" t="s">
        <v>78</v>
      </c>
      <c r="G119" s="277">
        <v>0</v>
      </c>
      <c r="H119" s="297"/>
      <c r="I119" s="73">
        <f t="shared" si="3"/>
        <v>0</v>
      </c>
    </row>
    <row r="120" spans="1:9" ht="65.25" customHeight="1">
      <c r="A120" s="69"/>
      <c r="B120" s="69"/>
      <c r="C120" s="70" t="s">
        <v>1140</v>
      </c>
      <c r="D120" s="76" t="s">
        <v>1178</v>
      </c>
      <c r="E120" s="98" t="s">
        <v>1150</v>
      </c>
      <c r="F120" s="148" t="s">
        <v>78</v>
      </c>
      <c r="G120" s="277">
        <v>0</v>
      </c>
      <c r="H120" s="297"/>
      <c r="I120" s="73">
        <f t="shared" si="3"/>
        <v>0</v>
      </c>
    </row>
    <row r="121" spans="1:9" ht="63.75" customHeight="1">
      <c r="A121" s="69"/>
      <c r="B121" s="69"/>
      <c r="C121" s="70" t="s">
        <v>1141</v>
      </c>
      <c r="D121" s="76" t="s">
        <v>1080</v>
      </c>
      <c r="E121" s="111" t="s">
        <v>1151</v>
      </c>
      <c r="F121" s="148" t="s">
        <v>78</v>
      </c>
      <c r="G121" s="277">
        <v>0</v>
      </c>
      <c r="H121" s="297"/>
      <c r="I121" s="73">
        <f t="shared" si="3"/>
        <v>0</v>
      </c>
    </row>
    <row r="122" spans="1:9" ht="68.25" customHeight="1">
      <c r="A122" s="69"/>
      <c r="B122" s="69"/>
      <c r="C122" s="125" t="s">
        <v>1142</v>
      </c>
      <c r="D122" s="76" t="s">
        <v>1179</v>
      </c>
      <c r="E122" s="128" t="s">
        <v>1057</v>
      </c>
      <c r="F122" s="110" t="s">
        <v>78</v>
      </c>
      <c r="G122" s="277">
        <v>0</v>
      </c>
      <c r="H122" s="297"/>
      <c r="I122" s="73">
        <f t="shared" si="3"/>
        <v>0</v>
      </c>
    </row>
    <row r="123" spans="1:9" ht="79.5" customHeight="1">
      <c r="A123" s="69"/>
      <c r="B123" s="69"/>
      <c r="C123" s="70" t="s">
        <v>537</v>
      </c>
      <c r="D123" s="76" t="s">
        <v>1180</v>
      </c>
      <c r="E123" s="98" t="s">
        <v>1058</v>
      </c>
      <c r="F123" s="148" t="s">
        <v>78</v>
      </c>
      <c r="G123" s="277">
        <v>0</v>
      </c>
      <c r="H123" s="297"/>
      <c r="I123" s="73">
        <f t="shared" si="3"/>
        <v>0</v>
      </c>
    </row>
    <row r="124" spans="1:9" ht="73.5" customHeight="1">
      <c r="A124" s="69"/>
      <c r="B124" s="69"/>
      <c r="C124" s="70" t="s">
        <v>538</v>
      </c>
      <c r="D124" s="76" t="s">
        <v>1181</v>
      </c>
      <c r="E124" s="98" t="s">
        <v>157</v>
      </c>
      <c r="F124" s="148" t="s">
        <v>78</v>
      </c>
      <c r="G124" s="277">
        <v>0</v>
      </c>
      <c r="H124" s="297"/>
      <c r="I124" s="73">
        <f t="shared" si="3"/>
        <v>0</v>
      </c>
    </row>
    <row r="125" spans="1:9" ht="54" customHeight="1">
      <c r="A125" s="69"/>
      <c r="B125" s="69"/>
      <c r="C125" s="70" t="s">
        <v>539</v>
      </c>
      <c r="D125" s="76" t="s">
        <v>1182</v>
      </c>
      <c r="E125" s="98" t="s">
        <v>158</v>
      </c>
      <c r="F125" s="148" t="s">
        <v>78</v>
      </c>
      <c r="G125" s="277">
        <v>0</v>
      </c>
      <c r="H125" s="297"/>
      <c r="I125" s="73">
        <f t="shared" si="3"/>
        <v>0</v>
      </c>
    </row>
    <row r="126" spans="1:9" ht="15.75" customHeight="1">
      <c r="A126" s="69"/>
      <c r="B126" s="69"/>
      <c r="C126" s="70" t="s">
        <v>113</v>
      </c>
      <c r="D126" s="76" t="s">
        <v>1042</v>
      </c>
      <c r="E126" s="128" t="s">
        <v>159</v>
      </c>
      <c r="F126" s="148" t="s">
        <v>190</v>
      </c>
      <c r="G126" s="287">
        <v>0</v>
      </c>
      <c r="H126" s="297"/>
      <c r="I126" s="73">
        <f t="shared" si="3"/>
        <v>0</v>
      </c>
    </row>
    <row r="127" spans="1:9" ht="84.75" customHeight="1">
      <c r="A127" s="69"/>
      <c r="B127" s="69"/>
      <c r="C127" s="70" t="s">
        <v>114</v>
      </c>
      <c r="D127" s="76" t="s">
        <v>1183</v>
      </c>
      <c r="E127" s="111" t="s">
        <v>540</v>
      </c>
      <c r="F127" s="148" t="s">
        <v>78</v>
      </c>
      <c r="G127" s="129">
        <v>0</v>
      </c>
      <c r="H127" s="461"/>
      <c r="I127" s="73">
        <f t="shared" si="3"/>
        <v>0</v>
      </c>
    </row>
    <row r="128" spans="1:9" ht="84.75" hidden="1" customHeight="1">
      <c r="A128" s="338" t="s">
        <v>1251</v>
      </c>
      <c r="B128" s="339"/>
      <c r="C128" s="340" t="s">
        <v>108</v>
      </c>
      <c r="D128" s="339" t="s">
        <v>1252</v>
      </c>
      <c r="E128" s="341"/>
      <c r="F128" s="342" t="s">
        <v>190</v>
      </c>
      <c r="G128" s="343">
        <v>0</v>
      </c>
      <c r="H128" s="342"/>
      <c r="I128" s="342"/>
    </row>
    <row r="129" spans="1:9" ht="25.5">
      <c r="A129" s="106" t="s">
        <v>541</v>
      </c>
      <c r="B129" s="106"/>
      <c r="C129" s="130"/>
      <c r="D129" s="130"/>
      <c r="E129" s="107"/>
      <c r="F129" s="106"/>
      <c r="G129" s="107"/>
      <c r="H129" s="304"/>
      <c r="I129" s="108">
        <f>SUM(I98:I127)</f>
        <v>0</v>
      </c>
    </row>
    <row r="130" spans="1:9">
      <c r="A130" s="122"/>
      <c r="B130" s="122" t="s">
        <v>160</v>
      </c>
      <c r="C130" s="122"/>
      <c r="D130" s="122"/>
      <c r="E130" s="131" t="s">
        <v>161</v>
      </c>
      <c r="F130" s="122"/>
      <c r="G130" s="123"/>
      <c r="H130" s="308"/>
      <c r="I130" s="124"/>
    </row>
    <row r="131" spans="1:9" ht="78" customHeight="1">
      <c r="A131" s="69"/>
      <c r="B131" s="69"/>
      <c r="C131" s="344" t="s">
        <v>15</v>
      </c>
      <c r="D131" s="333" t="s">
        <v>1059</v>
      </c>
      <c r="E131" s="132" t="s">
        <v>1253</v>
      </c>
      <c r="F131" s="148" t="s">
        <v>20</v>
      </c>
      <c r="G131" s="277">
        <v>0</v>
      </c>
      <c r="H131" s="297"/>
      <c r="I131" s="73">
        <f t="shared" ref="I131:I141" si="4">H131*$G131</f>
        <v>0</v>
      </c>
    </row>
    <row r="132" spans="1:9" ht="48.75" customHeight="1">
      <c r="A132" s="69"/>
      <c r="B132" s="69"/>
      <c r="C132" s="70" t="s">
        <v>33</v>
      </c>
      <c r="D132" s="76" t="s">
        <v>718</v>
      </c>
      <c r="E132" s="132" t="s">
        <v>162</v>
      </c>
      <c r="F132" s="148" t="s">
        <v>20</v>
      </c>
      <c r="G132" s="277"/>
      <c r="H132" s="297"/>
      <c r="I132" s="73">
        <f t="shared" si="4"/>
        <v>0</v>
      </c>
    </row>
    <row r="133" spans="1:9" ht="104.25" customHeight="1">
      <c r="A133" s="69"/>
      <c r="B133" s="69"/>
      <c r="C133" s="70" t="s">
        <v>45</v>
      </c>
      <c r="D133" s="69" t="s">
        <v>163</v>
      </c>
      <c r="E133" s="77" t="s">
        <v>164</v>
      </c>
      <c r="F133" s="148" t="s">
        <v>20</v>
      </c>
      <c r="G133" s="277">
        <v>0</v>
      </c>
      <c r="H133" s="297"/>
      <c r="I133" s="73">
        <f t="shared" si="4"/>
        <v>0</v>
      </c>
    </row>
    <row r="134" spans="1:9" ht="98.25" customHeight="1">
      <c r="A134" s="69"/>
      <c r="B134" s="69"/>
      <c r="C134" s="70" t="s">
        <v>75</v>
      </c>
      <c r="D134" s="69" t="s">
        <v>1095</v>
      </c>
      <c r="E134" s="77" t="s">
        <v>165</v>
      </c>
      <c r="F134" s="148" t="s">
        <v>20</v>
      </c>
      <c r="G134" s="277">
        <v>0</v>
      </c>
      <c r="H134" s="297"/>
      <c r="I134" s="73">
        <f t="shared" si="4"/>
        <v>0</v>
      </c>
    </row>
    <row r="135" spans="1:9" ht="93.75" customHeight="1">
      <c r="A135" s="69"/>
      <c r="B135" s="69"/>
      <c r="C135" s="70" t="s">
        <v>79</v>
      </c>
      <c r="D135" s="69" t="s">
        <v>166</v>
      </c>
      <c r="E135" s="77" t="s">
        <v>167</v>
      </c>
      <c r="F135" s="148" t="s">
        <v>20</v>
      </c>
      <c r="G135" s="277">
        <v>0</v>
      </c>
      <c r="H135" s="297"/>
      <c r="I135" s="73">
        <f t="shared" si="4"/>
        <v>0</v>
      </c>
    </row>
    <row r="136" spans="1:9" ht="105.75" customHeight="1">
      <c r="A136" s="69"/>
      <c r="B136" s="69"/>
      <c r="C136" s="70" t="s">
        <v>64</v>
      </c>
      <c r="D136" s="69" t="s">
        <v>168</v>
      </c>
      <c r="E136" s="77" t="s">
        <v>169</v>
      </c>
      <c r="F136" s="148" t="s">
        <v>20</v>
      </c>
      <c r="G136" s="277">
        <f>4.052/100*G11</f>
        <v>25.568119999999997</v>
      </c>
      <c r="H136" s="297"/>
      <c r="I136" s="73">
        <f t="shared" si="4"/>
        <v>0</v>
      </c>
    </row>
    <row r="137" spans="1:9" ht="89.25" customHeight="1">
      <c r="A137" s="69"/>
      <c r="B137" s="69"/>
      <c r="C137" s="70" t="s">
        <v>177</v>
      </c>
      <c r="D137" s="69" t="s">
        <v>170</v>
      </c>
      <c r="E137" s="77" t="s">
        <v>171</v>
      </c>
      <c r="F137" s="148" t="s">
        <v>20</v>
      </c>
      <c r="G137" s="277">
        <v>0</v>
      </c>
      <c r="H137" s="297"/>
      <c r="I137" s="73">
        <f t="shared" si="4"/>
        <v>0</v>
      </c>
    </row>
    <row r="138" spans="1:9" ht="116.25" customHeight="1">
      <c r="A138" s="69"/>
      <c r="B138" s="69"/>
      <c r="C138" s="70" t="s">
        <v>66</v>
      </c>
      <c r="D138" s="69" t="s">
        <v>173</v>
      </c>
      <c r="E138" s="77" t="s">
        <v>174</v>
      </c>
      <c r="F138" s="148" t="s">
        <v>20</v>
      </c>
      <c r="G138" s="287">
        <f>2.68/100*G11</f>
        <v>16.910800000000002</v>
      </c>
      <c r="H138" s="297"/>
      <c r="I138" s="73">
        <f t="shared" si="4"/>
        <v>0</v>
      </c>
    </row>
    <row r="139" spans="1:9" ht="57" customHeight="1">
      <c r="A139" s="69"/>
      <c r="B139" s="69"/>
      <c r="C139" s="70" t="s">
        <v>99</v>
      </c>
      <c r="D139" s="76" t="s">
        <v>175</v>
      </c>
      <c r="E139" s="132" t="s">
        <v>176</v>
      </c>
      <c r="F139" s="148" t="s">
        <v>130</v>
      </c>
      <c r="G139" s="277">
        <v>0</v>
      </c>
      <c r="H139" s="297"/>
      <c r="I139" s="73">
        <f t="shared" si="4"/>
        <v>0</v>
      </c>
    </row>
    <row r="140" spans="1:9" ht="90" customHeight="1">
      <c r="A140" s="69"/>
      <c r="B140" s="69"/>
      <c r="C140" s="70" t="s">
        <v>93</v>
      </c>
      <c r="D140" s="69" t="s">
        <v>178</v>
      </c>
      <c r="E140" s="77" t="s">
        <v>542</v>
      </c>
      <c r="F140" s="148" t="s">
        <v>20</v>
      </c>
      <c r="G140" s="277">
        <v>0</v>
      </c>
      <c r="H140" s="297"/>
      <c r="I140" s="73">
        <f t="shared" si="4"/>
        <v>0</v>
      </c>
    </row>
    <row r="141" spans="1:9" ht="70.5" customHeight="1">
      <c r="A141" s="69"/>
      <c r="B141" s="69"/>
      <c r="C141" s="70" t="s">
        <v>101</v>
      </c>
      <c r="D141" s="69" t="s">
        <v>179</v>
      </c>
      <c r="E141" s="77" t="s">
        <v>543</v>
      </c>
      <c r="F141" s="148" t="s">
        <v>20</v>
      </c>
      <c r="G141" s="277">
        <f>1.5/100*G11</f>
        <v>9.4649999999999999</v>
      </c>
      <c r="H141" s="297"/>
      <c r="I141" s="73">
        <f t="shared" si="4"/>
        <v>0</v>
      </c>
    </row>
    <row r="142" spans="1:9" ht="31.5">
      <c r="A142" s="80" t="s">
        <v>544</v>
      </c>
      <c r="B142" s="80"/>
      <c r="C142" s="82"/>
      <c r="D142" s="82"/>
      <c r="E142" s="105"/>
      <c r="F142" s="106"/>
      <c r="G142" s="107"/>
      <c r="H142" s="304"/>
      <c r="I142" s="108">
        <f>SUM(I131:I141)</f>
        <v>0</v>
      </c>
    </row>
    <row r="143" spans="1:9" ht="23.25" customHeight="1">
      <c r="A143" s="63"/>
      <c r="B143" s="63" t="s">
        <v>180</v>
      </c>
      <c r="C143" s="63"/>
      <c r="D143" s="63"/>
      <c r="E143" s="121" t="s">
        <v>181</v>
      </c>
      <c r="F143" s="122"/>
      <c r="G143" s="123"/>
      <c r="H143" s="308"/>
      <c r="I143" s="124"/>
    </row>
    <row r="144" spans="1:9" ht="100.5" customHeight="1">
      <c r="A144" s="70"/>
      <c r="B144" s="70"/>
      <c r="C144" s="70" t="s">
        <v>15</v>
      </c>
      <c r="D144" s="69" t="s">
        <v>182</v>
      </c>
      <c r="E144" s="99" t="s">
        <v>183</v>
      </c>
      <c r="F144" s="148" t="s">
        <v>78</v>
      </c>
      <c r="G144" s="277">
        <f>72.03/100*G11</f>
        <v>454.50930000000005</v>
      </c>
      <c r="H144" s="301"/>
      <c r="I144" s="73">
        <f>H144*$G144</f>
        <v>0</v>
      </c>
    </row>
    <row r="145" spans="1:9" ht="96.75" customHeight="1">
      <c r="A145" s="70"/>
      <c r="B145" s="70"/>
      <c r="C145" s="70" t="s">
        <v>18</v>
      </c>
      <c r="D145" s="69" t="s">
        <v>182</v>
      </c>
      <c r="E145" s="77" t="s">
        <v>184</v>
      </c>
      <c r="F145" s="148" t="s">
        <v>78</v>
      </c>
      <c r="G145" s="277">
        <v>0</v>
      </c>
      <c r="H145" s="301"/>
      <c r="I145" s="73">
        <f>H145*$G145</f>
        <v>0</v>
      </c>
    </row>
    <row r="146" spans="1:9" ht="82.5" customHeight="1">
      <c r="A146" s="70"/>
      <c r="B146" s="70"/>
      <c r="C146" s="70" t="s">
        <v>33</v>
      </c>
      <c r="D146" s="334" t="s">
        <v>1254</v>
      </c>
      <c r="E146" s="77" t="s">
        <v>185</v>
      </c>
      <c r="F146" s="148" t="s">
        <v>78</v>
      </c>
      <c r="G146" s="277">
        <f>37.25/100*G11</f>
        <v>235.04749999999999</v>
      </c>
      <c r="H146" s="301"/>
      <c r="I146" s="73">
        <f>H146*$G146</f>
        <v>0</v>
      </c>
    </row>
    <row r="147" spans="1:9" ht="82.5" customHeight="1">
      <c r="A147" s="70"/>
      <c r="B147" s="70"/>
      <c r="C147" s="70"/>
      <c r="D147" s="345" t="s">
        <v>1255</v>
      </c>
      <c r="E147" s="346" t="s">
        <v>1256</v>
      </c>
      <c r="F147" s="296"/>
      <c r="G147" s="295"/>
      <c r="H147" s="301"/>
      <c r="I147" s="73"/>
    </row>
    <row r="148" spans="1:9" ht="82.5" customHeight="1">
      <c r="A148" s="70"/>
      <c r="B148" s="70"/>
      <c r="C148" s="70"/>
      <c r="D148" s="345" t="s">
        <v>1257</v>
      </c>
      <c r="E148" s="347" t="s">
        <v>1256</v>
      </c>
      <c r="F148" s="296" t="s">
        <v>130</v>
      </c>
      <c r="G148" s="295">
        <v>0</v>
      </c>
      <c r="H148" s="301"/>
      <c r="I148" s="73"/>
    </row>
    <row r="149" spans="1:9" ht="78.75" customHeight="1">
      <c r="A149" s="70"/>
      <c r="B149" s="70"/>
      <c r="C149" s="70" t="s">
        <v>45</v>
      </c>
      <c r="D149" s="148" t="s">
        <v>1184</v>
      </c>
      <c r="E149" s="77" t="s">
        <v>186</v>
      </c>
      <c r="F149" s="148" t="s">
        <v>78</v>
      </c>
      <c r="G149" s="277">
        <v>0</v>
      </c>
      <c r="H149" s="297"/>
      <c r="I149" s="73">
        <f>H149*$G149</f>
        <v>0</v>
      </c>
    </row>
    <row r="150" spans="1:9" ht="82.5" customHeight="1">
      <c r="A150" s="70"/>
      <c r="B150" s="70"/>
      <c r="C150" s="70" t="s">
        <v>64</v>
      </c>
      <c r="D150" s="69" t="s">
        <v>187</v>
      </c>
      <c r="E150" s="77" t="s">
        <v>188</v>
      </c>
      <c r="F150" s="148" t="s">
        <v>78</v>
      </c>
      <c r="G150" s="277">
        <f>100/100*G11</f>
        <v>631</v>
      </c>
      <c r="H150" s="301"/>
      <c r="I150" s="73">
        <f>H150*$G150</f>
        <v>0</v>
      </c>
    </row>
    <row r="151" spans="1:9" ht="72" customHeight="1">
      <c r="A151" s="70"/>
      <c r="B151" s="70"/>
      <c r="C151" s="70" t="s">
        <v>66</v>
      </c>
      <c r="D151" s="69" t="s">
        <v>189</v>
      </c>
      <c r="E151" s="133" t="s">
        <v>1060</v>
      </c>
      <c r="F151" s="148" t="s">
        <v>190</v>
      </c>
      <c r="G151" s="277">
        <f>29.26/100*G11</f>
        <v>184.63060000000002</v>
      </c>
      <c r="H151" s="301"/>
      <c r="I151" s="73">
        <f>H151*$G151</f>
        <v>0</v>
      </c>
    </row>
    <row r="152" spans="1:9" ht="57" customHeight="1">
      <c r="A152" s="70"/>
      <c r="B152" s="70"/>
      <c r="C152" s="70" t="s">
        <v>99</v>
      </c>
      <c r="D152" s="69" t="s">
        <v>191</v>
      </c>
      <c r="E152" s="133" t="s">
        <v>1108</v>
      </c>
      <c r="F152" s="148" t="s">
        <v>190</v>
      </c>
      <c r="G152" s="277">
        <v>0</v>
      </c>
      <c r="H152" s="297"/>
      <c r="I152" s="73">
        <f>H152*$G152</f>
        <v>0</v>
      </c>
    </row>
    <row r="153" spans="1:9" ht="25.5">
      <c r="A153" s="106" t="s">
        <v>545</v>
      </c>
      <c r="B153" s="106"/>
      <c r="C153" s="130"/>
      <c r="D153" s="130"/>
      <c r="E153" s="107"/>
      <c r="F153" s="106"/>
      <c r="G153" s="107"/>
      <c r="H153" s="304"/>
      <c r="I153" s="108">
        <f>SUM(I144:I152)</f>
        <v>0</v>
      </c>
    </row>
    <row r="154" spans="1:9" ht="15.75">
      <c r="A154" s="57" t="s">
        <v>192</v>
      </c>
      <c r="B154" s="57"/>
      <c r="C154" s="57"/>
      <c r="D154" s="57"/>
      <c r="E154" s="116" t="s">
        <v>546</v>
      </c>
      <c r="F154" s="57"/>
      <c r="G154" s="57"/>
      <c r="H154" s="306"/>
      <c r="I154" s="117"/>
    </row>
    <row r="155" spans="1:9">
      <c r="A155" s="122"/>
      <c r="B155" s="122" t="s">
        <v>193</v>
      </c>
      <c r="C155" s="122"/>
      <c r="D155" s="122"/>
      <c r="E155" s="131" t="s">
        <v>547</v>
      </c>
      <c r="F155" s="122"/>
      <c r="G155" s="123"/>
      <c r="H155" s="308"/>
      <c r="I155" s="124"/>
    </row>
    <row r="156" spans="1:9" ht="97.5" customHeight="1">
      <c r="A156" s="69"/>
      <c r="B156" s="69"/>
      <c r="C156" s="348" t="s">
        <v>15</v>
      </c>
      <c r="D156" s="349" t="s">
        <v>1258</v>
      </c>
      <c r="E156" s="350" t="s">
        <v>1259</v>
      </c>
      <c r="F156" s="148" t="s">
        <v>78</v>
      </c>
      <c r="G156" s="277">
        <v>0</v>
      </c>
      <c r="H156" s="297"/>
      <c r="I156" s="73">
        <f t="shared" ref="I156:I163" si="5">H156*$G156</f>
        <v>0</v>
      </c>
    </row>
    <row r="157" spans="1:9" ht="60" customHeight="1">
      <c r="A157" s="69"/>
      <c r="B157" s="69"/>
      <c r="C157" s="70" t="s">
        <v>33</v>
      </c>
      <c r="D157" s="69" t="s">
        <v>1239</v>
      </c>
      <c r="E157" s="111" t="s">
        <v>1240</v>
      </c>
      <c r="F157" s="148" t="s">
        <v>78</v>
      </c>
      <c r="G157" s="277">
        <v>0</v>
      </c>
      <c r="H157" s="297"/>
      <c r="I157" s="73">
        <f t="shared" si="5"/>
        <v>0</v>
      </c>
    </row>
    <row r="158" spans="1:9" ht="84.75" customHeight="1">
      <c r="A158" s="69"/>
      <c r="B158" s="69"/>
      <c r="C158" s="70" t="s">
        <v>45</v>
      </c>
      <c r="D158" s="69" t="s">
        <v>194</v>
      </c>
      <c r="E158" s="98" t="s">
        <v>195</v>
      </c>
      <c r="F158" s="148" t="s">
        <v>196</v>
      </c>
      <c r="G158" s="277">
        <v>0</v>
      </c>
      <c r="H158" s="297"/>
      <c r="I158" s="73">
        <f t="shared" si="5"/>
        <v>0</v>
      </c>
    </row>
    <row r="159" spans="1:9" ht="81.75" customHeight="1">
      <c r="A159" s="69"/>
      <c r="B159" s="69"/>
      <c r="C159" s="109" t="s">
        <v>64</v>
      </c>
      <c r="D159" s="76" t="s">
        <v>197</v>
      </c>
      <c r="E159" s="127" t="s">
        <v>1043</v>
      </c>
      <c r="F159" s="148" t="s">
        <v>196</v>
      </c>
      <c r="G159" s="277"/>
      <c r="H159" s="297"/>
      <c r="I159" s="73">
        <f t="shared" si="5"/>
        <v>0</v>
      </c>
    </row>
    <row r="160" spans="1:9" ht="76.5" customHeight="1">
      <c r="A160" s="69"/>
      <c r="B160" s="69"/>
      <c r="C160" s="70" t="s">
        <v>66</v>
      </c>
      <c r="D160" s="351" t="s">
        <v>198</v>
      </c>
      <c r="E160" s="352" t="s">
        <v>1260</v>
      </c>
      <c r="F160" s="148" t="s">
        <v>78</v>
      </c>
      <c r="G160" s="277">
        <v>0</v>
      </c>
      <c r="H160" s="297"/>
      <c r="I160" s="73">
        <f t="shared" si="5"/>
        <v>0</v>
      </c>
    </row>
    <row r="161" spans="1:9" ht="70.5" customHeight="1">
      <c r="A161" s="69"/>
      <c r="B161" s="69"/>
      <c r="C161" s="109" t="s">
        <v>99</v>
      </c>
      <c r="D161" s="76" t="s">
        <v>198</v>
      </c>
      <c r="E161" s="134" t="s">
        <v>1044</v>
      </c>
      <c r="F161" s="148" t="s">
        <v>78</v>
      </c>
      <c r="G161" s="277"/>
      <c r="H161" s="297"/>
      <c r="I161" s="73">
        <f t="shared" si="5"/>
        <v>0</v>
      </c>
    </row>
    <row r="162" spans="1:9">
      <c r="A162" s="69"/>
      <c r="B162" s="69"/>
      <c r="C162" s="70" t="s">
        <v>93</v>
      </c>
      <c r="D162" s="69" t="s">
        <v>199</v>
      </c>
      <c r="E162" s="98" t="s">
        <v>200</v>
      </c>
      <c r="F162" s="148" t="s">
        <v>155</v>
      </c>
      <c r="G162" s="277">
        <v>21.276666666666667</v>
      </c>
      <c r="H162" s="297"/>
      <c r="I162" s="73">
        <f t="shared" si="5"/>
        <v>0</v>
      </c>
    </row>
    <row r="163" spans="1:9" ht="52.5" customHeight="1">
      <c r="A163" s="69"/>
      <c r="B163" s="69"/>
      <c r="C163" s="70" t="s">
        <v>101</v>
      </c>
      <c r="D163" s="69" t="s">
        <v>201</v>
      </c>
      <c r="E163" s="98" t="s">
        <v>202</v>
      </c>
      <c r="F163" s="148" t="s">
        <v>78</v>
      </c>
      <c r="G163" s="277">
        <v>0</v>
      </c>
      <c r="H163" s="297"/>
      <c r="I163" s="73">
        <f t="shared" si="5"/>
        <v>0</v>
      </c>
    </row>
    <row r="164" spans="1:9" ht="25.5">
      <c r="A164" s="106" t="s">
        <v>556</v>
      </c>
      <c r="B164" s="106"/>
      <c r="C164" s="130"/>
      <c r="D164" s="130"/>
      <c r="E164" s="107"/>
      <c r="F164" s="106"/>
      <c r="G164" s="107"/>
      <c r="H164" s="304"/>
      <c r="I164" s="108">
        <f>SUM(I156:I163)</f>
        <v>0</v>
      </c>
    </row>
    <row r="165" spans="1:9" ht="15.75">
      <c r="A165" s="57" t="s">
        <v>172</v>
      </c>
      <c r="B165" s="57"/>
      <c r="C165" s="57"/>
      <c r="D165" s="57"/>
      <c r="E165" s="116" t="s">
        <v>203</v>
      </c>
      <c r="F165" s="57"/>
      <c r="G165" s="57"/>
      <c r="H165" s="306"/>
      <c r="I165" s="117"/>
    </row>
    <row r="166" spans="1:9">
      <c r="A166" s="122"/>
      <c r="B166" s="122" t="s">
        <v>204</v>
      </c>
      <c r="C166" s="122"/>
      <c r="D166" s="122"/>
      <c r="E166" s="131" t="s">
        <v>205</v>
      </c>
      <c r="F166" s="122"/>
      <c r="G166" s="123"/>
      <c r="H166" s="308"/>
      <c r="I166" s="124"/>
    </row>
    <row r="167" spans="1:9" ht="102" customHeight="1">
      <c r="A167" s="69"/>
      <c r="B167" s="69"/>
      <c r="C167" s="70" t="s">
        <v>15</v>
      </c>
      <c r="D167" s="148" t="s">
        <v>206</v>
      </c>
      <c r="E167" s="113" t="s">
        <v>1061</v>
      </c>
      <c r="F167" s="148" t="s">
        <v>207</v>
      </c>
      <c r="G167" s="277">
        <f>8.446</f>
        <v>8.4459999999999997</v>
      </c>
      <c r="H167" s="297"/>
      <c r="I167" s="73">
        <f t="shared" ref="I167:I181" si="6">H167*$G167</f>
        <v>0</v>
      </c>
    </row>
    <row r="168" spans="1:9" ht="111.75" customHeight="1">
      <c r="A168" s="69"/>
      <c r="B168" s="69"/>
      <c r="C168" s="70" t="s">
        <v>18</v>
      </c>
      <c r="D168" s="148" t="s">
        <v>208</v>
      </c>
      <c r="E168" s="113" t="s">
        <v>548</v>
      </c>
      <c r="F168" s="148" t="s">
        <v>207</v>
      </c>
      <c r="G168" s="277">
        <v>0</v>
      </c>
      <c r="H168" s="297"/>
      <c r="I168" s="73">
        <f t="shared" si="6"/>
        <v>0</v>
      </c>
    </row>
    <row r="169" spans="1:9" ht="73.5" customHeight="1">
      <c r="A169" s="69"/>
      <c r="B169" s="69"/>
      <c r="C169" s="70" t="s">
        <v>33</v>
      </c>
      <c r="D169" s="148" t="s">
        <v>209</v>
      </c>
      <c r="E169" s="113" t="s">
        <v>1062</v>
      </c>
      <c r="F169" s="148" t="s">
        <v>207</v>
      </c>
      <c r="G169" s="142">
        <v>13.53</v>
      </c>
      <c r="H169" s="297"/>
      <c r="I169" s="73">
        <f t="shared" si="6"/>
        <v>0</v>
      </c>
    </row>
    <row r="170" spans="1:9" ht="69" customHeight="1">
      <c r="A170" s="69"/>
      <c r="B170" s="69"/>
      <c r="C170" s="70" t="s">
        <v>45</v>
      </c>
      <c r="D170" s="148" t="s">
        <v>210</v>
      </c>
      <c r="E170" s="98" t="s">
        <v>549</v>
      </c>
      <c r="F170" s="148" t="s">
        <v>20</v>
      </c>
      <c r="G170" s="277">
        <v>0</v>
      </c>
      <c r="H170" s="297"/>
      <c r="I170" s="73">
        <f t="shared" si="6"/>
        <v>0</v>
      </c>
    </row>
    <row r="171" spans="1:9" ht="35.25" customHeight="1">
      <c r="A171" s="69"/>
      <c r="B171" s="69"/>
      <c r="C171" s="70" t="s">
        <v>64</v>
      </c>
      <c r="D171" s="148" t="s">
        <v>211</v>
      </c>
      <c r="E171" s="98" t="s">
        <v>1120</v>
      </c>
      <c r="F171" s="148" t="s">
        <v>39</v>
      </c>
      <c r="G171" s="277">
        <v>0</v>
      </c>
      <c r="H171" s="297"/>
      <c r="I171" s="73">
        <f t="shared" si="6"/>
        <v>0</v>
      </c>
    </row>
    <row r="172" spans="1:9" ht="70.5" customHeight="1">
      <c r="A172" s="69"/>
      <c r="B172" s="69"/>
      <c r="C172" s="70" t="s">
        <v>66</v>
      </c>
      <c r="D172" s="148" t="s">
        <v>212</v>
      </c>
      <c r="E172" s="98" t="s">
        <v>550</v>
      </c>
      <c r="F172" s="148" t="s">
        <v>20</v>
      </c>
      <c r="G172" s="277">
        <v>5.8</v>
      </c>
      <c r="H172" s="297"/>
      <c r="I172" s="73">
        <f t="shared" si="6"/>
        <v>0</v>
      </c>
    </row>
    <row r="173" spans="1:9" ht="72" customHeight="1">
      <c r="A173" s="69"/>
      <c r="B173" s="69"/>
      <c r="C173" s="70" t="s">
        <v>99</v>
      </c>
      <c r="D173" s="148" t="s">
        <v>213</v>
      </c>
      <c r="E173" s="98" t="s">
        <v>551</v>
      </c>
      <c r="F173" s="135" t="s">
        <v>155</v>
      </c>
      <c r="G173" s="277">
        <v>0</v>
      </c>
      <c r="H173" s="297"/>
      <c r="I173" s="73">
        <f t="shared" si="6"/>
        <v>0</v>
      </c>
    </row>
    <row r="174" spans="1:9" ht="48" customHeight="1">
      <c r="A174" s="69"/>
      <c r="B174" s="69"/>
      <c r="C174" s="70" t="s">
        <v>93</v>
      </c>
      <c r="D174" s="148" t="s">
        <v>214</v>
      </c>
      <c r="E174" s="98" t="s">
        <v>552</v>
      </c>
      <c r="F174" s="135" t="s">
        <v>155</v>
      </c>
      <c r="G174" s="277">
        <v>0</v>
      </c>
      <c r="H174" s="297"/>
      <c r="I174" s="73">
        <f t="shared" si="6"/>
        <v>0</v>
      </c>
    </row>
    <row r="175" spans="1:9" ht="45.75" customHeight="1">
      <c r="A175" s="69"/>
      <c r="B175" s="69"/>
      <c r="C175" s="70" t="s">
        <v>101</v>
      </c>
      <c r="D175" s="148" t="s">
        <v>215</v>
      </c>
      <c r="E175" s="98" t="s">
        <v>553</v>
      </c>
      <c r="F175" s="135" t="s">
        <v>216</v>
      </c>
      <c r="G175" s="277">
        <v>0</v>
      </c>
      <c r="H175" s="297"/>
      <c r="I175" s="73">
        <f t="shared" si="6"/>
        <v>0</v>
      </c>
    </row>
    <row r="176" spans="1:9" ht="57.75" customHeight="1">
      <c r="A176" s="69"/>
      <c r="B176" s="69"/>
      <c r="C176" s="70" t="s">
        <v>104</v>
      </c>
      <c r="D176" s="148" t="s">
        <v>217</v>
      </c>
      <c r="E176" s="98" t="s">
        <v>554</v>
      </c>
      <c r="F176" s="135" t="s">
        <v>218</v>
      </c>
      <c r="G176" s="277">
        <v>1</v>
      </c>
      <c r="H176" s="297"/>
      <c r="I176" s="73">
        <f t="shared" si="6"/>
        <v>0</v>
      </c>
    </row>
    <row r="177" spans="1:9" ht="51.75" customHeight="1">
      <c r="A177" s="69"/>
      <c r="B177" s="69"/>
      <c r="C177" s="70" t="s">
        <v>105</v>
      </c>
      <c r="D177" s="148" t="s">
        <v>219</v>
      </c>
      <c r="E177" s="98" t="s">
        <v>220</v>
      </c>
      <c r="F177" s="135" t="s">
        <v>121</v>
      </c>
      <c r="G177" s="277">
        <v>0</v>
      </c>
      <c r="H177" s="297"/>
      <c r="I177" s="73">
        <f t="shared" si="6"/>
        <v>0</v>
      </c>
    </row>
    <row r="178" spans="1:9" ht="43.5" customHeight="1">
      <c r="A178" s="69"/>
      <c r="B178" s="69"/>
      <c r="C178" s="70" t="s">
        <v>106</v>
      </c>
      <c r="D178" s="148" t="s">
        <v>221</v>
      </c>
      <c r="E178" s="98" t="s">
        <v>222</v>
      </c>
      <c r="F178" s="135" t="s">
        <v>39</v>
      </c>
      <c r="G178" s="277">
        <v>1</v>
      </c>
      <c r="H178" s="297"/>
      <c r="I178" s="73">
        <f t="shared" si="6"/>
        <v>0</v>
      </c>
    </row>
    <row r="179" spans="1:9" ht="46.5" customHeight="1">
      <c r="A179" s="69"/>
      <c r="B179" s="69"/>
      <c r="C179" s="70" t="s">
        <v>107</v>
      </c>
      <c r="D179" s="148" t="s">
        <v>223</v>
      </c>
      <c r="E179" s="98" t="s">
        <v>224</v>
      </c>
      <c r="F179" s="135" t="s">
        <v>39</v>
      </c>
      <c r="G179" s="277">
        <v>1</v>
      </c>
      <c r="H179" s="297"/>
      <c r="I179" s="73">
        <f t="shared" si="6"/>
        <v>0</v>
      </c>
    </row>
    <row r="180" spans="1:9" ht="90" customHeight="1">
      <c r="A180" s="136"/>
      <c r="B180" s="136"/>
      <c r="C180" s="70" t="s">
        <v>108</v>
      </c>
      <c r="D180" s="69" t="s">
        <v>555</v>
      </c>
      <c r="E180" s="113" t="s">
        <v>1063</v>
      </c>
      <c r="F180" s="135" t="s">
        <v>225</v>
      </c>
      <c r="G180" s="277">
        <v>0</v>
      </c>
      <c r="H180" s="297"/>
      <c r="I180" s="73">
        <f t="shared" si="6"/>
        <v>0</v>
      </c>
    </row>
    <row r="181" spans="1:9" ht="102" customHeight="1">
      <c r="A181" s="136"/>
      <c r="B181" s="136"/>
      <c r="C181" s="70" t="s">
        <v>109</v>
      </c>
      <c r="D181" s="110" t="s">
        <v>1045</v>
      </c>
      <c r="E181" s="111" t="s">
        <v>1046</v>
      </c>
      <c r="F181" s="135" t="s">
        <v>225</v>
      </c>
      <c r="G181" s="277">
        <v>0</v>
      </c>
      <c r="H181" s="297"/>
      <c r="I181" s="73">
        <f t="shared" si="6"/>
        <v>0</v>
      </c>
    </row>
    <row r="182" spans="1:9" ht="25.5">
      <c r="A182" s="106" t="s">
        <v>557</v>
      </c>
      <c r="B182" s="106"/>
      <c r="C182" s="130"/>
      <c r="D182" s="130"/>
      <c r="E182" s="107"/>
      <c r="F182" s="106"/>
      <c r="G182" s="107"/>
      <c r="H182" s="304"/>
      <c r="I182" s="108">
        <f>SUM(I167:I181)</f>
        <v>0</v>
      </c>
    </row>
    <row r="183" spans="1:9">
      <c r="A183" s="106"/>
      <c r="B183" s="106"/>
      <c r="C183" s="130"/>
      <c r="D183" s="130"/>
      <c r="E183" s="107"/>
      <c r="F183" s="106"/>
      <c r="G183" s="107"/>
      <c r="H183" s="304"/>
      <c r="I183" s="108"/>
    </row>
    <row r="184" spans="1:9">
      <c r="C184" s="205"/>
      <c r="D184" s="205"/>
      <c r="G184" s="205"/>
      <c r="H184" s="205"/>
      <c r="I184" s="205"/>
    </row>
    <row r="185" spans="1:9">
      <c r="C185" s="205"/>
      <c r="D185" s="205"/>
      <c r="G185" s="205"/>
      <c r="H185" s="205"/>
      <c r="I185" s="205"/>
    </row>
    <row r="186" spans="1:9" ht="60.75" customHeight="1">
      <c r="C186" s="205"/>
      <c r="D186" s="205"/>
      <c r="G186" s="205"/>
      <c r="H186" s="205"/>
      <c r="I186" s="205"/>
    </row>
    <row r="187" spans="1:9">
      <c r="C187" s="205"/>
      <c r="D187" s="205"/>
      <c r="G187" s="205"/>
      <c r="H187" s="205"/>
      <c r="I187" s="205"/>
    </row>
    <row r="188" spans="1:9">
      <c r="C188" s="205"/>
      <c r="D188" s="205"/>
      <c r="G188" s="205"/>
      <c r="H188" s="205"/>
      <c r="I188" s="205"/>
    </row>
    <row r="189" spans="1:9">
      <c r="C189" s="205"/>
      <c r="D189" s="205"/>
      <c r="G189" s="205"/>
      <c r="H189" s="205"/>
      <c r="I189" s="205"/>
    </row>
    <row r="190" spans="1:9">
      <c r="C190" s="205"/>
      <c r="D190" s="205"/>
      <c r="G190" s="205"/>
      <c r="H190" s="205"/>
      <c r="I190" s="205"/>
    </row>
    <row r="191" spans="1:9">
      <c r="C191" s="205"/>
      <c r="D191" s="205"/>
      <c r="G191" s="205"/>
      <c r="H191" s="205"/>
      <c r="I191" s="205"/>
    </row>
    <row r="192" spans="1:9" ht="32.25" customHeight="1">
      <c r="C192" s="205"/>
      <c r="D192" s="205"/>
      <c r="G192" s="205"/>
      <c r="H192" s="205"/>
      <c r="I192" s="205"/>
    </row>
    <row r="193" spans="3:9">
      <c r="C193" s="205"/>
      <c r="D193" s="205"/>
      <c r="G193" s="205"/>
      <c r="H193" s="205"/>
      <c r="I193" s="205"/>
    </row>
    <row r="194" spans="3:9">
      <c r="C194" s="205"/>
      <c r="D194" s="205"/>
      <c r="G194" s="205"/>
      <c r="H194" s="205"/>
      <c r="I194" s="205"/>
    </row>
    <row r="195" spans="3:9">
      <c r="C195" s="205"/>
      <c r="D195" s="205"/>
      <c r="G195" s="205"/>
      <c r="H195" s="205"/>
      <c r="I195" s="205"/>
    </row>
    <row r="196" spans="3:9">
      <c r="C196" s="205"/>
      <c r="D196" s="205"/>
      <c r="G196" s="205"/>
      <c r="H196" s="205"/>
      <c r="I196" s="205"/>
    </row>
    <row r="197" spans="3:9">
      <c r="C197" s="205"/>
      <c r="D197" s="205"/>
      <c r="G197" s="205"/>
      <c r="H197" s="205"/>
      <c r="I197" s="205"/>
    </row>
    <row r="198" spans="3:9" ht="33" customHeight="1">
      <c r="C198" s="205"/>
      <c r="D198" s="205"/>
      <c r="G198" s="205"/>
      <c r="H198" s="205"/>
      <c r="I198" s="205"/>
    </row>
    <row r="199" spans="3:9">
      <c r="C199" s="205"/>
      <c r="D199" s="205"/>
      <c r="G199" s="205"/>
      <c r="H199" s="205"/>
      <c r="I199" s="205"/>
    </row>
    <row r="200" spans="3:9">
      <c r="C200" s="205"/>
      <c r="D200" s="205"/>
      <c r="G200" s="205"/>
      <c r="H200" s="205"/>
      <c r="I200" s="205"/>
    </row>
    <row r="201" spans="3:9" ht="51.75" customHeight="1">
      <c r="C201" s="205"/>
      <c r="D201" s="205"/>
      <c r="G201" s="205"/>
      <c r="H201" s="205"/>
      <c r="I201" s="205"/>
    </row>
    <row r="202" spans="3:9">
      <c r="C202" s="205"/>
      <c r="D202" s="205"/>
      <c r="G202" s="205"/>
      <c r="H202" s="205"/>
      <c r="I202" s="205"/>
    </row>
    <row r="203" spans="3:9">
      <c r="C203" s="205"/>
      <c r="D203" s="205"/>
      <c r="G203" s="205"/>
      <c r="H203" s="205"/>
      <c r="I203" s="205"/>
    </row>
    <row r="204" spans="3:9">
      <c r="C204" s="205"/>
      <c r="D204" s="205"/>
      <c r="G204" s="205"/>
      <c r="H204" s="205"/>
      <c r="I204" s="205"/>
    </row>
    <row r="205" spans="3:9">
      <c r="C205" s="205"/>
      <c r="D205" s="205"/>
      <c r="G205" s="205"/>
      <c r="H205" s="205"/>
      <c r="I205" s="205"/>
    </row>
    <row r="206" spans="3:9">
      <c r="C206" s="205"/>
      <c r="D206" s="205"/>
      <c r="G206" s="205"/>
      <c r="H206" s="205"/>
      <c r="I206" s="205"/>
    </row>
    <row r="207" spans="3:9" ht="35.25" customHeight="1">
      <c r="C207" s="205"/>
      <c r="D207" s="205"/>
      <c r="G207" s="205"/>
      <c r="H207" s="205"/>
      <c r="I207" s="205"/>
    </row>
    <row r="208" spans="3:9">
      <c r="C208" s="205"/>
      <c r="D208" s="205"/>
      <c r="G208" s="205"/>
      <c r="H208" s="205"/>
      <c r="I208" s="205"/>
    </row>
    <row r="209" spans="3:9">
      <c r="C209" s="205"/>
      <c r="D209" s="205"/>
      <c r="G209" s="205"/>
      <c r="H209" s="205"/>
      <c r="I209" s="205"/>
    </row>
    <row r="210" spans="3:9">
      <c r="C210" s="205"/>
      <c r="D210" s="205"/>
      <c r="G210" s="205"/>
      <c r="H210" s="205"/>
      <c r="I210" s="205"/>
    </row>
    <row r="211" spans="3:9">
      <c r="C211" s="205"/>
      <c r="D211" s="205"/>
      <c r="G211" s="205"/>
      <c r="H211" s="205"/>
      <c r="I211" s="205"/>
    </row>
    <row r="212" spans="3:9">
      <c r="C212" s="205"/>
      <c r="D212" s="205"/>
      <c r="G212" s="205"/>
      <c r="H212" s="205"/>
      <c r="I212" s="205"/>
    </row>
    <row r="213" spans="3:9">
      <c r="C213" s="205"/>
      <c r="D213" s="205"/>
      <c r="G213" s="205"/>
      <c r="H213" s="205"/>
      <c r="I213" s="205"/>
    </row>
    <row r="214" spans="3:9" ht="84" customHeight="1">
      <c r="C214" s="205"/>
      <c r="D214" s="205"/>
      <c r="G214" s="205"/>
      <c r="H214" s="205"/>
      <c r="I214" s="205"/>
    </row>
    <row r="215" spans="3:9">
      <c r="C215" s="205"/>
      <c r="D215" s="205"/>
      <c r="G215" s="205"/>
      <c r="H215" s="205"/>
      <c r="I215" s="205"/>
    </row>
    <row r="216" spans="3:9">
      <c r="C216" s="205"/>
      <c r="D216" s="205"/>
      <c r="G216" s="205"/>
      <c r="H216" s="205"/>
      <c r="I216" s="205"/>
    </row>
    <row r="217" spans="3:9">
      <c r="C217" s="205"/>
      <c r="D217" s="205"/>
      <c r="G217" s="205"/>
      <c r="H217" s="205"/>
      <c r="I217" s="205"/>
    </row>
    <row r="218" spans="3:9">
      <c r="C218" s="205"/>
      <c r="D218" s="205"/>
      <c r="G218" s="205"/>
      <c r="H218" s="205"/>
      <c r="I218" s="205"/>
    </row>
    <row r="219" spans="3:9">
      <c r="C219" s="205"/>
      <c r="D219" s="205"/>
      <c r="G219" s="205"/>
      <c r="H219" s="205"/>
      <c r="I219" s="205"/>
    </row>
    <row r="220" spans="3:9">
      <c r="C220" s="205"/>
      <c r="D220" s="205"/>
      <c r="G220" s="205"/>
      <c r="H220" s="205"/>
      <c r="I220" s="205"/>
    </row>
    <row r="221" spans="3:9">
      <c r="C221" s="205"/>
      <c r="D221" s="205"/>
      <c r="G221" s="205"/>
      <c r="H221" s="205"/>
      <c r="I221" s="205"/>
    </row>
    <row r="222" spans="3:9">
      <c r="C222" s="205"/>
      <c r="D222" s="205"/>
      <c r="G222" s="205"/>
      <c r="H222" s="205"/>
      <c r="I222" s="205"/>
    </row>
    <row r="223" spans="3:9" ht="33.75" customHeight="1">
      <c r="C223" s="205"/>
      <c r="D223" s="205"/>
      <c r="G223" s="205"/>
      <c r="H223" s="205"/>
      <c r="I223" s="205"/>
    </row>
    <row r="224" spans="3:9" ht="36" customHeight="1">
      <c r="C224" s="205"/>
      <c r="D224" s="205"/>
      <c r="G224" s="205"/>
      <c r="H224" s="205"/>
      <c r="I224" s="205"/>
    </row>
    <row r="225" spans="3:9" ht="45.75" customHeight="1">
      <c r="C225" s="205"/>
      <c r="D225" s="205"/>
      <c r="G225" s="205"/>
      <c r="H225" s="205"/>
      <c r="I225" s="205"/>
    </row>
    <row r="226" spans="3:9" ht="43.5" customHeight="1">
      <c r="C226" s="205"/>
      <c r="D226" s="205"/>
      <c r="G226" s="205"/>
      <c r="H226" s="205"/>
      <c r="I226" s="205"/>
    </row>
    <row r="227" spans="3:9">
      <c r="C227" s="205"/>
      <c r="D227" s="205"/>
      <c r="G227" s="205"/>
      <c r="H227" s="205"/>
      <c r="I227" s="205"/>
    </row>
    <row r="228" spans="3:9">
      <c r="C228" s="205"/>
      <c r="D228" s="205"/>
      <c r="G228" s="205"/>
      <c r="H228" s="205"/>
      <c r="I228" s="205"/>
    </row>
    <row r="229" spans="3:9" ht="130.5" customHeight="1">
      <c r="C229" s="205"/>
      <c r="D229" s="205"/>
      <c r="G229" s="205"/>
      <c r="H229" s="205"/>
      <c r="I229" s="205"/>
    </row>
    <row r="230" spans="3:9" ht="48" customHeight="1">
      <c r="C230" s="205"/>
      <c r="D230" s="205"/>
      <c r="G230" s="205"/>
      <c r="H230" s="205"/>
      <c r="I230" s="205"/>
    </row>
    <row r="231" spans="3:9">
      <c r="C231" s="205"/>
      <c r="D231" s="205"/>
      <c r="G231" s="205"/>
      <c r="H231" s="205"/>
      <c r="I231" s="205"/>
    </row>
    <row r="232" spans="3:9">
      <c r="C232" s="205"/>
      <c r="D232" s="205"/>
      <c r="G232" s="205"/>
      <c r="H232" s="205"/>
      <c r="I232" s="205"/>
    </row>
    <row r="233" spans="3:9" ht="84" customHeight="1">
      <c r="C233" s="205"/>
      <c r="D233" s="205"/>
      <c r="G233" s="205"/>
      <c r="H233" s="205"/>
      <c r="I233" s="205"/>
    </row>
    <row r="234" spans="3:9" ht="37.5" customHeight="1">
      <c r="C234" s="205"/>
      <c r="D234" s="205"/>
      <c r="G234" s="205"/>
      <c r="H234" s="205"/>
      <c r="I234" s="205"/>
    </row>
    <row r="235" spans="3:9" ht="36.75" customHeight="1">
      <c r="C235" s="205"/>
      <c r="D235" s="205"/>
      <c r="G235" s="205"/>
      <c r="H235" s="205"/>
      <c r="I235" s="205"/>
    </row>
    <row r="236" spans="3:9" ht="35.25" customHeight="1">
      <c r="C236" s="205"/>
      <c r="D236" s="205"/>
      <c r="G236" s="205"/>
      <c r="H236" s="205"/>
      <c r="I236" s="205"/>
    </row>
    <row r="237" spans="3:9" ht="37.5" customHeight="1">
      <c r="C237" s="205"/>
      <c r="D237" s="205"/>
      <c r="G237" s="205"/>
      <c r="H237" s="205"/>
      <c r="I237" s="205"/>
    </row>
    <row r="238" spans="3:9" ht="34.5" customHeight="1">
      <c r="C238" s="205"/>
      <c r="D238" s="205"/>
      <c r="G238" s="205"/>
      <c r="H238" s="205"/>
      <c r="I238" s="205"/>
    </row>
    <row r="239" spans="3:9" ht="46.5" customHeight="1">
      <c r="C239" s="205"/>
      <c r="D239" s="205"/>
      <c r="G239" s="205"/>
      <c r="H239" s="205"/>
      <c r="I239" s="205"/>
    </row>
    <row r="240" spans="3:9" ht="35.25" customHeight="1">
      <c r="C240" s="205"/>
      <c r="D240" s="205"/>
      <c r="G240" s="205"/>
      <c r="H240" s="205"/>
      <c r="I240" s="205"/>
    </row>
    <row r="241" spans="3:9" ht="39.75" customHeight="1">
      <c r="C241" s="205"/>
      <c r="D241" s="205"/>
      <c r="G241" s="205"/>
      <c r="H241" s="205"/>
      <c r="I241" s="205"/>
    </row>
    <row r="242" spans="3:9">
      <c r="C242" s="205"/>
      <c r="D242" s="205"/>
      <c r="G242" s="205"/>
      <c r="H242" s="205"/>
      <c r="I242" s="205"/>
    </row>
    <row r="243" spans="3:9" ht="55.5" customHeight="1">
      <c r="C243" s="205"/>
      <c r="D243" s="205"/>
      <c r="G243" s="205"/>
      <c r="H243" s="205"/>
      <c r="I243" s="205"/>
    </row>
    <row r="244" spans="3:9" ht="39.75" customHeight="1">
      <c r="C244" s="205"/>
      <c r="D244" s="205"/>
      <c r="G244" s="205"/>
      <c r="H244" s="205"/>
      <c r="I244" s="205"/>
    </row>
    <row r="245" spans="3:9" ht="31.5" customHeight="1">
      <c r="C245" s="205"/>
      <c r="D245" s="205"/>
      <c r="G245" s="205"/>
      <c r="H245" s="205"/>
      <c r="I245" s="205"/>
    </row>
    <row r="246" spans="3:9">
      <c r="C246" s="205"/>
      <c r="D246" s="205"/>
      <c r="G246" s="205"/>
      <c r="H246" s="205"/>
      <c r="I246" s="205"/>
    </row>
    <row r="247" spans="3:9" ht="30" customHeight="1">
      <c r="C247" s="205"/>
      <c r="D247" s="205"/>
      <c r="G247" s="205"/>
      <c r="H247" s="205"/>
      <c r="I247" s="205"/>
    </row>
    <row r="248" spans="3:9">
      <c r="C248" s="205"/>
      <c r="D248" s="205"/>
      <c r="G248" s="205"/>
      <c r="H248" s="205"/>
      <c r="I248" s="205"/>
    </row>
    <row r="249" spans="3:9">
      <c r="C249" s="205"/>
      <c r="D249" s="205"/>
      <c r="G249" s="205"/>
      <c r="H249" s="205"/>
      <c r="I249" s="205"/>
    </row>
    <row r="250" spans="3:9" ht="37.5" customHeight="1">
      <c r="C250" s="205"/>
      <c r="D250" s="205"/>
      <c r="G250" s="205"/>
      <c r="H250" s="205"/>
      <c r="I250" s="205"/>
    </row>
    <row r="251" spans="3:9">
      <c r="C251" s="205"/>
      <c r="D251" s="205"/>
      <c r="G251" s="205"/>
      <c r="H251" s="205"/>
      <c r="I251" s="205"/>
    </row>
    <row r="252" spans="3:9">
      <c r="C252" s="205"/>
      <c r="D252" s="205"/>
      <c r="G252" s="205"/>
      <c r="H252" s="205"/>
      <c r="I252" s="205"/>
    </row>
    <row r="253" spans="3:9">
      <c r="C253" s="205"/>
      <c r="D253" s="205"/>
      <c r="G253" s="205"/>
      <c r="H253" s="205"/>
      <c r="I253" s="205"/>
    </row>
    <row r="254" spans="3:9" ht="30" customHeight="1">
      <c r="C254" s="205"/>
      <c r="D254" s="205"/>
      <c r="G254" s="205"/>
      <c r="H254" s="205"/>
      <c r="I254" s="205"/>
    </row>
    <row r="255" spans="3:9">
      <c r="C255" s="205"/>
      <c r="D255" s="205"/>
      <c r="G255" s="205"/>
      <c r="H255" s="205"/>
      <c r="I255" s="205"/>
    </row>
    <row r="256" spans="3:9">
      <c r="C256" s="205"/>
      <c r="D256" s="205"/>
      <c r="G256" s="205"/>
      <c r="H256" s="205"/>
      <c r="I256" s="205"/>
    </row>
    <row r="257" spans="3:9">
      <c r="C257" s="205"/>
      <c r="D257" s="205"/>
      <c r="G257" s="205"/>
      <c r="H257" s="205"/>
      <c r="I257" s="205"/>
    </row>
    <row r="258" spans="3:9">
      <c r="C258" s="205"/>
      <c r="D258" s="205"/>
      <c r="G258" s="205"/>
      <c r="H258" s="205"/>
      <c r="I258" s="205"/>
    </row>
    <row r="259" spans="3:9">
      <c r="C259" s="205"/>
      <c r="D259" s="205"/>
      <c r="G259" s="205"/>
      <c r="H259" s="205"/>
      <c r="I259" s="205"/>
    </row>
    <row r="260" spans="3:9">
      <c r="C260" s="205"/>
      <c r="D260" s="205"/>
      <c r="G260" s="205"/>
      <c r="H260" s="205"/>
      <c r="I260" s="205"/>
    </row>
    <row r="261" spans="3:9" ht="35.25" customHeight="1">
      <c r="C261" s="205"/>
      <c r="D261" s="205"/>
      <c r="G261" s="205"/>
      <c r="H261" s="205"/>
      <c r="I261" s="205"/>
    </row>
    <row r="262" spans="3:9">
      <c r="C262" s="205"/>
      <c r="D262" s="205"/>
      <c r="G262" s="205"/>
      <c r="H262" s="205"/>
      <c r="I262" s="205"/>
    </row>
    <row r="263" spans="3:9">
      <c r="C263" s="205"/>
      <c r="D263" s="205"/>
      <c r="G263" s="205"/>
      <c r="H263" s="205"/>
      <c r="I263" s="205"/>
    </row>
    <row r="264" spans="3:9">
      <c r="C264" s="205"/>
      <c r="D264" s="205"/>
      <c r="G264" s="205"/>
      <c r="H264" s="205"/>
      <c r="I264" s="205"/>
    </row>
    <row r="265" spans="3:9">
      <c r="C265" s="205"/>
      <c r="D265" s="205"/>
      <c r="G265" s="205"/>
      <c r="H265" s="205"/>
      <c r="I265" s="205"/>
    </row>
    <row r="266" spans="3:9">
      <c r="C266" s="205"/>
      <c r="D266" s="205"/>
      <c r="G266" s="205"/>
      <c r="H266" s="205"/>
      <c r="I266" s="205"/>
    </row>
    <row r="267" spans="3:9">
      <c r="C267" s="205"/>
      <c r="D267" s="205"/>
      <c r="G267" s="205"/>
      <c r="H267" s="205"/>
      <c r="I267" s="205"/>
    </row>
    <row r="268" spans="3:9" ht="30.75" customHeight="1">
      <c r="C268" s="205"/>
      <c r="D268" s="205"/>
      <c r="G268" s="205"/>
      <c r="H268" s="205"/>
      <c r="I268" s="205"/>
    </row>
    <row r="269" spans="3:9">
      <c r="C269" s="205"/>
      <c r="D269" s="205"/>
      <c r="G269" s="205"/>
      <c r="H269" s="205"/>
      <c r="I269" s="205"/>
    </row>
    <row r="270" spans="3:9">
      <c r="C270" s="205"/>
      <c r="D270" s="205"/>
      <c r="G270" s="205"/>
      <c r="H270" s="205"/>
      <c r="I270" s="205"/>
    </row>
    <row r="271" spans="3:9">
      <c r="C271" s="205"/>
      <c r="D271" s="205"/>
      <c r="G271" s="205"/>
      <c r="H271" s="205"/>
      <c r="I271" s="205"/>
    </row>
    <row r="272" spans="3:9">
      <c r="C272" s="205"/>
      <c r="D272" s="205"/>
      <c r="G272" s="205"/>
      <c r="H272" s="205"/>
      <c r="I272" s="205"/>
    </row>
    <row r="273" spans="3:9">
      <c r="C273" s="205"/>
      <c r="D273" s="205"/>
      <c r="G273" s="205"/>
      <c r="H273" s="205"/>
      <c r="I273" s="205"/>
    </row>
    <row r="274" spans="3:9">
      <c r="C274" s="205"/>
      <c r="D274" s="205"/>
      <c r="G274" s="205"/>
      <c r="H274" s="205"/>
      <c r="I274" s="205"/>
    </row>
    <row r="275" spans="3:9">
      <c r="C275" s="205"/>
      <c r="D275" s="205"/>
      <c r="G275" s="205"/>
      <c r="H275" s="205"/>
      <c r="I275" s="205"/>
    </row>
    <row r="276" spans="3:9">
      <c r="C276" s="205"/>
      <c r="D276" s="205"/>
      <c r="G276" s="205"/>
      <c r="H276" s="205"/>
      <c r="I276" s="205"/>
    </row>
    <row r="277" spans="3:9">
      <c r="C277" s="205"/>
      <c r="D277" s="205"/>
      <c r="G277" s="205"/>
      <c r="H277" s="205"/>
      <c r="I277" s="205"/>
    </row>
    <row r="278" spans="3:9">
      <c r="C278" s="205"/>
      <c r="D278" s="205"/>
      <c r="G278" s="205"/>
      <c r="H278" s="205"/>
      <c r="I278" s="205"/>
    </row>
    <row r="279" spans="3:9">
      <c r="C279" s="205"/>
      <c r="D279" s="205"/>
      <c r="G279" s="205"/>
      <c r="H279" s="205"/>
      <c r="I279" s="205"/>
    </row>
    <row r="280" spans="3:9">
      <c r="C280" s="205"/>
      <c r="D280" s="205"/>
      <c r="G280" s="205"/>
      <c r="H280" s="205"/>
      <c r="I280" s="205"/>
    </row>
    <row r="281" spans="3:9">
      <c r="C281" s="205"/>
      <c r="D281" s="205"/>
      <c r="G281" s="205"/>
      <c r="H281" s="205"/>
      <c r="I281" s="205"/>
    </row>
    <row r="282" spans="3:9">
      <c r="C282" s="205"/>
      <c r="D282" s="205"/>
      <c r="G282" s="205"/>
      <c r="H282" s="205"/>
      <c r="I282" s="205"/>
    </row>
    <row r="283" spans="3:9">
      <c r="C283" s="205"/>
      <c r="D283" s="205"/>
      <c r="G283" s="205"/>
      <c r="H283" s="205"/>
      <c r="I283" s="205"/>
    </row>
    <row r="284" spans="3:9">
      <c r="C284" s="205"/>
      <c r="D284" s="205"/>
      <c r="G284" s="205"/>
      <c r="H284" s="205"/>
      <c r="I284" s="205"/>
    </row>
    <row r="285" spans="3:9" ht="33.75" customHeight="1">
      <c r="C285" s="205"/>
      <c r="D285" s="205"/>
      <c r="G285" s="205"/>
      <c r="H285" s="205"/>
      <c r="I285" s="205"/>
    </row>
    <row r="286" spans="3:9" ht="36" customHeight="1">
      <c r="C286" s="205"/>
      <c r="D286" s="205"/>
      <c r="G286" s="205"/>
      <c r="H286" s="205"/>
      <c r="I286" s="205"/>
    </row>
    <row r="287" spans="3:9">
      <c r="C287" s="205"/>
      <c r="D287" s="205"/>
      <c r="G287" s="205"/>
      <c r="H287" s="205"/>
      <c r="I287" s="205"/>
    </row>
    <row r="288" spans="3:9">
      <c r="C288" s="205"/>
      <c r="D288" s="205"/>
      <c r="G288" s="205"/>
      <c r="H288" s="205"/>
      <c r="I288" s="205"/>
    </row>
    <row r="289" spans="3:9">
      <c r="C289" s="205"/>
      <c r="D289" s="205"/>
      <c r="G289" s="205"/>
      <c r="H289" s="205"/>
      <c r="I289" s="205"/>
    </row>
    <row r="290" spans="3:9">
      <c r="C290" s="205"/>
      <c r="D290" s="205"/>
      <c r="G290" s="205"/>
      <c r="H290" s="205"/>
      <c r="I290" s="205"/>
    </row>
    <row r="291" spans="3:9">
      <c r="C291" s="205"/>
      <c r="D291" s="205"/>
      <c r="G291" s="205"/>
      <c r="H291" s="205"/>
      <c r="I291" s="205"/>
    </row>
    <row r="292" spans="3:9">
      <c r="C292" s="205"/>
      <c r="D292" s="205"/>
      <c r="G292" s="205"/>
      <c r="H292" s="205"/>
      <c r="I292" s="205"/>
    </row>
    <row r="293" spans="3:9">
      <c r="C293" s="205"/>
      <c r="D293" s="205"/>
      <c r="G293" s="205"/>
      <c r="H293" s="205"/>
      <c r="I293" s="205"/>
    </row>
    <row r="294" spans="3:9">
      <c r="C294" s="205"/>
      <c r="D294" s="205"/>
      <c r="G294" s="205"/>
      <c r="H294" s="205"/>
      <c r="I294" s="205"/>
    </row>
    <row r="295" spans="3:9" ht="40.5" customHeight="1">
      <c r="C295" s="205"/>
      <c r="D295" s="205"/>
      <c r="G295" s="205"/>
      <c r="H295" s="205"/>
      <c r="I295" s="205"/>
    </row>
    <row r="296" spans="3:9" ht="39.75" customHeight="1">
      <c r="C296" s="205"/>
      <c r="D296" s="205"/>
      <c r="G296" s="205"/>
      <c r="H296" s="205"/>
      <c r="I296" s="205"/>
    </row>
    <row r="297" spans="3:9">
      <c r="C297" s="205"/>
      <c r="D297" s="205"/>
      <c r="G297" s="205"/>
      <c r="H297" s="205"/>
      <c r="I297" s="205"/>
    </row>
    <row r="298" spans="3:9">
      <c r="C298" s="205"/>
      <c r="D298" s="205"/>
      <c r="G298" s="205"/>
      <c r="H298" s="205"/>
      <c r="I298" s="205"/>
    </row>
    <row r="299" spans="3:9">
      <c r="C299" s="205"/>
      <c r="D299" s="205"/>
      <c r="G299" s="205"/>
      <c r="H299" s="205"/>
      <c r="I299" s="205"/>
    </row>
    <row r="300" spans="3:9">
      <c r="C300" s="205"/>
      <c r="D300" s="205"/>
      <c r="G300" s="205"/>
      <c r="H300" s="205"/>
      <c r="I300" s="205"/>
    </row>
    <row r="301" spans="3:9">
      <c r="C301" s="205"/>
      <c r="D301" s="205"/>
      <c r="G301" s="205"/>
      <c r="H301" s="205"/>
      <c r="I301" s="205"/>
    </row>
    <row r="302" spans="3:9">
      <c r="C302" s="205"/>
      <c r="D302" s="205"/>
      <c r="G302" s="205"/>
      <c r="H302" s="205"/>
      <c r="I302" s="205"/>
    </row>
    <row r="303" spans="3:9">
      <c r="C303" s="205"/>
      <c r="D303" s="205"/>
      <c r="G303" s="205"/>
      <c r="H303" s="205"/>
      <c r="I303" s="205"/>
    </row>
    <row r="304" spans="3:9">
      <c r="C304" s="205"/>
      <c r="D304" s="205"/>
      <c r="G304" s="205"/>
      <c r="H304" s="205"/>
      <c r="I304" s="205"/>
    </row>
    <row r="305" spans="3:9">
      <c r="C305" s="205"/>
      <c r="D305" s="205"/>
      <c r="G305" s="205"/>
      <c r="H305" s="205"/>
      <c r="I305" s="205"/>
    </row>
    <row r="306" spans="3:9">
      <c r="C306" s="205"/>
      <c r="D306" s="205"/>
      <c r="G306" s="205"/>
      <c r="H306" s="205"/>
      <c r="I306" s="205"/>
    </row>
    <row r="307" spans="3:9">
      <c r="C307" s="205"/>
      <c r="D307" s="205"/>
      <c r="G307" s="205"/>
      <c r="H307" s="205"/>
      <c r="I307" s="205"/>
    </row>
    <row r="308" spans="3:9">
      <c r="C308" s="205"/>
      <c r="D308" s="205"/>
      <c r="G308" s="205"/>
      <c r="H308" s="205"/>
      <c r="I308" s="205"/>
    </row>
    <row r="309" spans="3:9">
      <c r="C309" s="205"/>
      <c r="D309" s="205"/>
      <c r="G309" s="205"/>
      <c r="H309" s="205"/>
      <c r="I309" s="205"/>
    </row>
    <row r="310" spans="3:9">
      <c r="C310" s="205"/>
      <c r="D310" s="205"/>
      <c r="G310" s="205"/>
      <c r="H310" s="205"/>
      <c r="I310" s="205"/>
    </row>
    <row r="311" spans="3:9">
      <c r="C311" s="205"/>
      <c r="D311" s="205"/>
      <c r="G311" s="205"/>
      <c r="H311" s="205"/>
      <c r="I311" s="205"/>
    </row>
    <row r="312" spans="3:9">
      <c r="C312" s="205"/>
      <c r="D312" s="205"/>
      <c r="G312" s="205"/>
      <c r="H312" s="205"/>
      <c r="I312" s="205"/>
    </row>
    <row r="313" spans="3:9">
      <c r="C313" s="205"/>
      <c r="D313" s="205"/>
      <c r="G313" s="205"/>
      <c r="H313" s="205"/>
      <c r="I313" s="205"/>
    </row>
    <row r="314" spans="3:9">
      <c r="C314" s="205"/>
      <c r="D314" s="205"/>
      <c r="G314" s="205"/>
      <c r="H314" s="205"/>
      <c r="I314" s="205"/>
    </row>
    <row r="315" spans="3:9">
      <c r="C315" s="205"/>
      <c r="D315" s="205"/>
      <c r="G315" s="205"/>
      <c r="H315" s="205"/>
      <c r="I315" s="205"/>
    </row>
    <row r="316" spans="3:9">
      <c r="C316" s="205"/>
      <c r="D316" s="205"/>
      <c r="G316" s="205"/>
      <c r="H316" s="205"/>
      <c r="I316" s="205"/>
    </row>
    <row r="317" spans="3:9">
      <c r="C317" s="205"/>
      <c r="D317" s="205"/>
      <c r="G317" s="205"/>
      <c r="H317" s="205"/>
      <c r="I317" s="205"/>
    </row>
    <row r="318" spans="3:9">
      <c r="C318" s="205"/>
      <c r="D318" s="205"/>
      <c r="G318" s="205"/>
      <c r="H318" s="205"/>
      <c r="I318" s="205"/>
    </row>
    <row r="319" spans="3:9">
      <c r="C319" s="205"/>
      <c r="D319" s="205"/>
      <c r="G319" s="205"/>
      <c r="H319" s="205"/>
      <c r="I319" s="205"/>
    </row>
    <row r="320" spans="3:9">
      <c r="C320" s="205"/>
      <c r="D320" s="205"/>
      <c r="G320" s="205"/>
      <c r="H320" s="205"/>
      <c r="I320" s="205"/>
    </row>
    <row r="321" spans="3:9">
      <c r="C321" s="205"/>
      <c r="D321" s="205"/>
      <c r="G321" s="205"/>
      <c r="H321" s="205"/>
      <c r="I321" s="205"/>
    </row>
    <row r="322" spans="3:9">
      <c r="C322" s="205"/>
      <c r="D322" s="205"/>
      <c r="G322" s="205"/>
      <c r="H322" s="205"/>
      <c r="I322" s="205"/>
    </row>
    <row r="323" spans="3:9">
      <c r="C323" s="205"/>
      <c r="D323" s="205"/>
      <c r="G323" s="205"/>
      <c r="H323" s="205"/>
      <c r="I323" s="205"/>
    </row>
    <row r="324" spans="3:9">
      <c r="C324" s="205"/>
      <c r="D324" s="205"/>
      <c r="G324" s="205"/>
      <c r="H324" s="205"/>
      <c r="I324" s="205"/>
    </row>
    <row r="325" spans="3:9">
      <c r="C325" s="205"/>
      <c r="D325" s="205"/>
      <c r="G325" s="205"/>
      <c r="H325" s="205"/>
      <c r="I325" s="205"/>
    </row>
    <row r="326" spans="3:9">
      <c r="C326" s="205"/>
      <c r="D326" s="205"/>
      <c r="G326" s="205"/>
      <c r="H326" s="205"/>
      <c r="I326" s="205"/>
    </row>
    <row r="327" spans="3:9">
      <c r="C327" s="205"/>
      <c r="D327" s="205"/>
      <c r="G327" s="205"/>
      <c r="H327" s="205"/>
      <c r="I327" s="205"/>
    </row>
    <row r="328" spans="3:9">
      <c r="C328" s="205"/>
      <c r="D328" s="205"/>
      <c r="G328" s="205"/>
      <c r="H328" s="205"/>
      <c r="I328" s="205"/>
    </row>
    <row r="329" spans="3:9">
      <c r="C329" s="205"/>
      <c r="D329" s="205"/>
      <c r="G329" s="205"/>
      <c r="H329" s="205"/>
      <c r="I329" s="205"/>
    </row>
    <row r="330" spans="3:9">
      <c r="C330" s="205"/>
      <c r="D330" s="205"/>
      <c r="G330" s="205"/>
      <c r="H330" s="205"/>
      <c r="I330" s="205"/>
    </row>
    <row r="331" spans="3:9">
      <c r="C331" s="205"/>
      <c r="D331" s="205"/>
      <c r="G331" s="205"/>
      <c r="H331" s="205"/>
      <c r="I331" s="205"/>
    </row>
    <row r="332" spans="3:9">
      <c r="C332" s="205"/>
      <c r="D332" s="205"/>
      <c r="G332" s="205"/>
      <c r="H332" s="205"/>
      <c r="I332" s="205"/>
    </row>
    <row r="333" spans="3:9">
      <c r="C333" s="205"/>
      <c r="D333" s="205"/>
      <c r="G333" s="205"/>
      <c r="H333" s="205"/>
      <c r="I333" s="205"/>
    </row>
    <row r="334" spans="3:9">
      <c r="C334" s="205"/>
      <c r="D334" s="205"/>
      <c r="G334" s="205"/>
      <c r="H334" s="205"/>
      <c r="I334" s="205"/>
    </row>
    <row r="335" spans="3:9">
      <c r="C335" s="205"/>
      <c r="D335" s="205"/>
      <c r="G335" s="205"/>
      <c r="H335" s="205"/>
      <c r="I335" s="205"/>
    </row>
    <row r="336" spans="3:9">
      <c r="C336" s="205"/>
      <c r="D336" s="205"/>
      <c r="G336" s="205"/>
      <c r="H336" s="205"/>
      <c r="I336" s="205"/>
    </row>
    <row r="337" spans="3:9">
      <c r="C337" s="205"/>
      <c r="D337" s="205"/>
      <c r="G337" s="205"/>
      <c r="H337" s="205"/>
      <c r="I337" s="205"/>
    </row>
    <row r="338" spans="3:9">
      <c r="C338" s="205"/>
      <c r="D338" s="205"/>
      <c r="G338" s="205"/>
      <c r="H338" s="205"/>
      <c r="I338" s="205"/>
    </row>
    <row r="339" spans="3:9">
      <c r="C339" s="205"/>
      <c r="D339" s="205"/>
      <c r="G339" s="205"/>
      <c r="H339" s="205"/>
      <c r="I339" s="205"/>
    </row>
    <row r="340" spans="3:9">
      <c r="C340" s="205"/>
      <c r="D340" s="205"/>
      <c r="G340" s="205"/>
      <c r="H340" s="205"/>
      <c r="I340" s="205"/>
    </row>
    <row r="341" spans="3:9">
      <c r="C341" s="205"/>
      <c r="D341" s="205"/>
      <c r="G341" s="205"/>
      <c r="H341" s="205"/>
      <c r="I341" s="205"/>
    </row>
    <row r="342" spans="3:9">
      <c r="C342" s="205"/>
      <c r="D342" s="205"/>
      <c r="G342" s="205"/>
      <c r="H342" s="205"/>
      <c r="I342" s="205"/>
    </row>
    <row r="343" spans="3:9">
      <c r="C343" s="205"/>
      <c r="D343" s="205"/>
      <c r="G343" s="205"/>
      <c r="H343" s="205"/>
      <c r="I343" s="205"/>
    </row>
    <row r="344" spans="3:9">
      <c r="C344" s="205"/>
      <c r="D344" s="205"/>
      <c r="G344" s="205"/>
      <c r="H344" s="205"/>
      <c r="I344" s="205"/>
    </row>
    <row r="345" spans="3:9">
      <c r="C345" s="205"/>
      <c r="D345" s="205"/>
      <c r="G345" s="205"/>
      <c r="H345" s="205"/>
      <c r="I345" s="205"/>
    </row>
    <row r="346" spans="3:9">
      <c r="C346" s="205"/>
      <c r="D346" s="205"/>
      <c r="G346" s="205"/>
      <c r="H346" s="205"/>
      <c r="I346" s="205"/>
    </row>
    <row r="347" spans="3:9">
      <c r="C347" s="205"/>
      <c r="D347" s="205"/>
      <c r="G347" s="205"/>
      <c r="H347" s="205"/>
      <c r="I347" s="205"/>
    </row>
    <row r="348" spans="3:9" ht="32.25" customHeight="1">
      <c r="C348" s="205"/>
      <c r="D348" s="205"/>
      <c r="G348" s="205"/>
      <c r="H348" s="205"/>
      <c r="I348" s="205"/>
    </row>
    <row r="349" spans="3:9" ht="36" customHeight="1">
      <c r="C349" s="205"/>
      <c r="D349" s="205"/>
      <c r="G349" s="205"/>
      <c r="H349" s="205"/>
      <c r="I349" s="205"/>
    </row>
    <row r="350" spans="3:9" ht="21.75" customHeight="1">
      <c r="C350" s="205"/>
      <c r="D350" s="205"/>
      <c r="G350" s="205"/>
      <c r="H350" s="205"/>
      <c r="I350" s="205"/>
    </row>
    <row r="351" spans="3:9" ht="177" customHeight="1">
      <c r="C351" s="205"/>
      <c r="D351" s="205"/>
      <c r="G351" s="205"/>
      <c r="H351" s="205"/>
      <c r="I351" s="205"/>
    </row>
    <row r="352" spans="3:9" ht="81" customHeight="1">
      <c r="C352" s="205"/>
      <c r="D352" s="205"/>
      <c r="G352" s="205"/>
      <c r="H352" s="205"/>
      <c r="I352" s="205"/>
    </row>
    <row r="353" spans="3:9">
      <c r="C353" s="205"/>
      <c r="D353" s="205"/>
      <c r="G353" s="205"/>
      <c r="H353" s="205"/>
      <c r="I353" s="205"/>
    </row>
    <row r="354" spans="3:9">
      <c r="C354" s="205"/>
      <c r="D354" s="205"/>
      <c r="G354" s="205"/>
      <c r="H354" s="205"/>
      <c r="I354" s="205"/>
    </row>
    <row r="355" spans="3:9">
      <c r="C355" s="205"/>
      <c r="D355" s="205"/>
      <c r="G355" s="205"/>
      <c r="H355" s="205"/>
      <c r="I355" s="205"/>
    </row>
    <row r="356" spans="3:9" ht="66.75" customHeight="1">
      <c r="C356" s="205"/>
      <c r="D356" s="205"/>
      <c r="G356" s="205"/>
      <c r="H356" s="205"/>
      <c r="I356" s="205"/>
    </row>
    <row r="357" spans="3:9" ht="44.25" customHeight="1">
      <c r="C357" s="205"/>
      <c r="D357" s="205"/>
      <c r="G357" s="205"/>
      <c r="H357" s="205"/>
      <c r="I357" s="205"/>
    </row>
    <row r="358" spans="3:9" ht="40.5" customHeight="1">
      <c r="C358" s="205"/>
      <c r="D358" s="205"/>
      <c r="G358" s="205"/>
      <c r="H358" s="205"/>
      <c r="I358" s="205"/>
    </row>
    <row r="359" spans="3:9" ht="88.5" customHeight="1">
      <c r="C359" s="205"/>
      <c r="D359" s="205"/>
      <c r="G359" s="205"/>
      <c r="H359" s="205"/>
      <c r="I359" s="205"/>
    </row>
    <row r="360" spans="3:9">
      <c r="C360" s="205"/>
      <c r="D360" s="205"/>
      <c r="G360" s="205"/>
      <c r="H360" s="205"/>
      <c r="I360" s="205"/>
    </row>
    <row r="361" spans="3:9">
      <c r="C361" s="205"/>
      <c r="D361" s="205"/>
      <c r="G361" s="205"/>
      <c r="H361" s="205"/>
      <c r="I361" s="205"/>
    </row>
    <row r="362" spans="3:9">
      <c r="C362" s="205"/>
      <c r="D362" s="205"/>
      <c r="G362" s="205"/>
      <c r="H362" s="205"/>
      <c r="I362" s="205"/>
    </row>
    <row r="363" spans="3:9" ht="63" customHeight="1">
      <c r="C363" s="205"/>
      <c r="D363" s="205"/>
      <c r="G363" s="205"/>
      <c r="H363" s="205"/>
      <c r="I363" s="205"/>
    </row>
    <row r="364" spans="3:9" ht="39.75" customHeight="1">
      <c r="C364" s="205"/>
      <c r="D364" s="205"/>
      <c r="G364" s="205"/>
      <c r="H364" s="205"/>
      <c r="I364" s="205"/>
    </row>
    <row r="365" spans="3:9">
      <c r="C365" s="205"/>
      <c r="D365" s="205"/>
      <c r="G365" s="205"/>
      <c r="H365" s="205"/>
      <c r="I365" s="205"/>
    </row>
    <row r="366" spans="3:9" ht="104.25" customHeight="1">
      <c r="C366" s="205"/>
      <c r="D366" s="205"/>
      <c r="G366" s="205"/>
      <c r="H366" s="205"/>
      <c r="I366" s="205"/>
    </row>
    <row r="367" spans="3:9">
      <c r="C367" s="205"/>
      <c r="D367" s="205"/>
      <c r="G367" s="205"/>
      <c r="H367" s="205"/>
      <c r="I367" s="205"/>
    </row>
    <row r="368" spans="3:9">
      <c r="C368" s="205"/>
      <c r="D368" s="205"/>
      <c r="G368" s="205"/>
      <c r="H368" s="205"/>
      <c r="I368" s="205"/>
    </row>
    <row r="369" spans="3:9">
      <c r="C369" s="205"/>
      <c r="D369" s="205"/>
      <c r="G369" s="205"/>
      <c r="H369" s="205"/>
      <c r="I369" s="205"/>
    </row>
    <row r="370" spans="3:9">
      <c r="C370" s="205"/>
      <c r="D370" s="205"/>
      <c r="G370" s="205"/>
      <c r="H370" s="205"/>
      <c r="I370" s="205"/>
    </row>
    <row r="371" spans="3:9" ht="51" customHeight="1">
      <c r="C371" s="205"/>
      <c r="D371" s="205"/>
      <c r="G371" s="205"/>
      <c r="H371" s="205"/>
      <c r="I371" s="205"/>
    </row>
    <row r="372" spans="3:9" ht="102.75" customHeight="1">
      <c r="C372" s="205"/>
      <c r="D372" s="205"/>
      <c r="G372" s="205"/>
      <c r="H372" s="205"/>
      <c r="I372" s="205"/>
    </row>
    <row r="373" spans="3:9" ht="39.75" customHeight="1">
      <c r="C373" s="205"/>
      <c r="D373" s="205"/>
      <c r="G373" s="205"/>
      <c r="H373" s="205"/>
      <c r="I373" s="205"/>
    </row>
    <row r="374" spans="3:9" ht="39.75" customHeight="1">
      <c r="C374" s="205"/>
      <c r="D374" s="205"/>
      <c r="G374" s="205"/>
      <c r="H374" s="205"/>
      <c r="I374" s="205"/>
    </row>
    <row r="375" spans="3:9" ht="47.25" customHeight="1">
      <c r="C375" s="205"/>
      <c r="D375" s="205"/>
      <c r="G375" s="205"/>
      <c r="H375" s="205"/>
      <c r="I375" s="205"/>
    </row>
    <row r="376" spans="3:9" ht="49.5" customHeight="1">
      <c r="C376" s="205"/>
      <c r="D376" s="205"/>
      <c r="G376" s="205"/>
      <c r="H376" s="205"/>
      <c r="I376" s="205"/>
    </row>
    <row r="377" spans="3:9">
      <c r="C377" s="205"/>
      <c r="D377" s="205"/>
      <c r="G377" s="205"/>
      <c r="H377" s="205"/>
      <c r="I377" s="205"/>
    </row>
    <row r="378" spans="3:9" ht="105.75" customHeight="1">
      <c r="C378" s="205"/>
      <c r="D378" s="205"/>
      <c r="G378" s="205"/>
      <c r="H378" s="205"/>
      <c r="I378" s="205"/>
    </row>
    <row r="379" spans="3:9">
      <c r="C379" s="205"/>
      <c r="D379" s="205"/>
      <c r="G379" s="205"/>
      <c r="H379" s="205"/>
      <c r="I379" s="205"/>
    </row>
    <row r="380" spans="3:9">
      <c r="C380" s="205"/>
      <c r="D380" s="205"/>
      <c r="G380" s="205"/>
      <c r="H380" s="205"/>
      <c r="I380" s="205"/>
    </row>
    <row r="381" spans="3:9">
      <c r="C381" s="205"/>
      <c r="D381" s="205"/>
      <c r="G381" s="205"/>
      <c r="H381" s="205"/>
      <c r="I381" s="205"/>
    </row>
    <row r="382" spans="3:9">
      <c r="C382" s="205"/>
      <c r="D382" s="205"/>
      <c r="G382" s="205"/>
      <c r="H382" s="205"/>
      <c r="I382" s="205"/>
    </row>
    <row r="383" spans="3:9" ht="102.75" customHeight="1">
      <c r="C383" s="205"/>
      <c r="D383" s="205"/>
      <c r="G383" s="205"/>
      <c r="H383" s="205"/>
      <c r="I383" s="205"/>
    </row>
    <row r="384" spans="3:9" ht="39.75" customHeight="1">
      <c r="C384" s="205"/>
      <c r="D384" s="205"/>
      <c r="G384" s="205"/>
      <c r="H384" s="205"/>
      <c r="I384" s="205"/>
    </row>
    <row r="385" spans="3:9" ht="39.75" customHeight="1">
      <c r="C385" s="205"/>
      <c r="D385" s="205"/>
      <c r="G385" s="205"/>
      <c r="H385" s="205"/>
      <c r="I385" s="205"/>
    </row>
    <row r="386" spans="3:9" ht="41.25" customHeight="1">
      <c r="C386" s="205"/>
      <c r="D386" s="205"/>
      <c r="G386" s="205"/>
      <c r="H386" s="205"/>
      <c r="I386" s="205"/>
    </row>
    <row r="387" spans="3:9">
      <c r="C387" s="205"/>
      <c r="D387" s="205"/>
      <c r="G387" s="205"/>
      <c r="H387" s="205"/>
      <c r="I387" s="205"/>
    </row>
    <row r="388" spans="3:9">
      <c r="C388" s="205"/>
      <c r="D388" s="205"/>
      <c r="G388" s="205"/>
      <c r="H388" s="205"/>
      <c r="I388" s="205"/>
    </row>
    <row r="389" spans="3:9">
      <c r="C389" s="205"/>
      <c r="D389" s="205"/>
      <c r="G389" s="205"/>
      <c r="H389" s="205"/>
      <c r="I389" s="205"/>
    </row>
    <row r="390" spans="3:9">
      <c r="C390" s="205"/>
      <c r="D390" s="205"/>
      <c r="G390" s="205"/>
      <c r="H390" s="205"/>
      <c r="I390" s="205"/>
    </row>
    <row r="391" spans="3:9">
      <c r="C391" s="205"/>
      <c r="D391" s="205"/>
      <c r="G391" s="205"/>
      <c r="H391" s="205"/>
      <c r="I391" s="205"/>
    </row>
    <row r="392" spans="3:9" ht="48.75" customHeight="1">
      <c r="C392" s="205"/>
      <c r="D392" s="205"/>
      <c r="G392" s="205"/>
      <c r="H392" s="205"/>
      <c r="I392" s="205"/>
    </row>
    <row r="393" spans="3:9">
      <c r="C393" s="205"/>
      <c r="D393" s="205"/>
      <c r="G393" s="205"/>
      <c r="H393" s="205"/>
      <c r="I393" s="205"/>
    </row>
    <row r="394" spans="3:9">
      <c r="C394" s="205"/>
      <c r="D394" s="205"/>
      <c r="G394" s="205"/>
      <c r="H394" s="205"/>
      <c r="I394" s="205"/>
    </row>
    <row r="395" spans="3:9">
      <c r="C395" s="205"/>
      <c r="D395" s="205"/>
      <c r="G395" s="205"/>
      <c r="H395" s="205"/>
      <c r="I395" s="205"/>
    </row>
    <row r="396" spans="3:9">
      <c r="C396" s="205"/>
      <c r="D396" s="205"/>
      <c r="G396" s="205"/>
      <c r="H396" s="205"/>
      <c r="I396" s="205"/>
    </row>
    <row r="397" spans="3:9">
      <c r="C397" s="205"/>
      <c r="D397" s="205"/>
      <c r="G397" s="205"/>
      <c r="H397" s="205"/>
      <c r="I397" s="205"/>
    </row>
    <row r="398" spans="3:9" ht="33" customHeight="1">
      <c r="C398" s="205"/>
      <c r="D398" s="205"/>
      <c r="G398" s="205"/>
      <c r="H398" s="205"/>
      <c r="I398" s="205"/>
    </row>
    <row r="399" spans="3:9" ht="35.25" customHeight="1">
      <c r="C399" s="205"/>
      <c r="D399" s="205"/>
      <c r="G399" s="205"/>
      <c r="H399" s="205"/>
      <c r="I399" s="205"/>
    </row>
    <row r="400" spans="3:9" ht="41.25" customHeight="1">
      <c r="C400" s="205"/>
      <c r="D400" s="205"/>
      <c r="G400" s="205"/>
      <c r="H400" s="205"/>
      <c r="I400" s="205"/>
    </row>
    <row r="401" spans="3:9" ht="33.75" customHeight="1">
      <c r="C401" s="205"/>
      <c r="D401" s="205"/>
      <c r="G401" s="205"/>
      <c r="H401" s="205"/>
      <c r="I401" s="205"/>
    </row>
    <row r="402" spans="3:9" ht="42.75" customHeight="1">
      <c r="C402" s="205"/>
      <c r="D402" s="205"/>
      <c r="G402" s="205"/>
      <c r="H402" s="205"/>
      <c r="I402" s="205"/>
    </row>
    <row r="403" spans="3:9">
      <c r="C403" s="205"/>
      <c r="D403" s="205"/>
      <c r="G403" s="205"/>
      <c r="H403" s="205"/>
      <c r="I403" s="205"/>
    </row>
    <row r="404" spans="3:9">
      <c r="C404" s="205"/>
      <c r="D404" s="205"/>
      <c r="G404" s="205"/>
      <c r="H404" s="205"/>
      <c r="I404" s="205"/>
    </row>
    <row r="405" spans="3:9" ht="58.5" customHeight="1">
      <c r="C405" s="205"/>
      <c r="D405" s="205"/>
      <c r="G405" s="205"/>
      <c r="H405" s="205"/>
      <c r="I405" s="205"/>
    </row>
    <row r="406" spans="3:9">
      <c r="C406" s="205"/>
      <c r="D406" s="205"/>
      <c r="G406" s="205"/>
      <c r="H406" s="205"/>
      <c r="I406" s="205"/>
    </row>
    <row r="407" spans="3:9">
      <c r="C407" s="205"/>
      <c r="D407" s="205"/>
      <c r="G407" s="205"/>
      <c r="H407" s="205"/>
      <c r="I407" s="205"/>
    </row>
    <row r="408" spans="3:9">
      <c r="C408" s="205"/>
      <c r="D408" s="205"/>
      <c r="G408" s="205"/>
      <c r="H408" s="205"/>
      <c r="I408" s="205"/>
    </row>
    <row r="409" spans="3:9">
      <c r="C409" s="205"/>
      <c r="D409" s="205"/>
      <c r="G409" s="205"/>
      <c r="H409" s="205"/>
      <c r="I409" s="205"/>
    </row>
    <row r="410" spans="3:9">
      <c r="C410" s="205"/>
      <c r="D410" s="205"/>
      <c r="G410" s="205"/>
      <c r="H410" s="205"/>
      <c r="I410" s="205"/>
    </row>
    <row r="411" spans="3:9">
      <c r="C411" s="205"/>
      <c r="D411" s="205"/>
      <c r="G411" s="205"/>
      <c r="H411" s="205"/>
      <c r="I411" s="205"/>
    </row>
    <row r="412" spans="3:9">
      <c r="C412" s="205"/>
      <c r="D412" s="205"/>
      <c r="G412" s="205"/>
      <c r="H412" s="205"/>
      <c r="I412" s="205"/>
    </row>
    <row r="413" spans="3:9">
      <c r="C413" s="205"/>
      <c r="D413" s="205"/>
      <c r="G413" s="205"/>
      <c r="H413" s="205"/>
      <c r="I413" s="205"/>
    </row>
    <row r="414" spans="3:9">
      <c r="C414" s="205"/>
      <c r="D414" s="205"/>
      <c r="G414" s="205"/>
      <c r="H414" s="205"/>
      <c r="I414" s="205"/>
    </row>
    <row r="415" spans="3:9">
      <c r="C415" s="205"/>
      <c r="D415" s="205"/>
      <c r="G415" s="205"/>
      <c r="H415" s="205"/>
      <c r="I415" s="205"/>
    </row>
    <row r="416" spans="3:9">
      <c r="C416" s="205"/>
      <c r="D416" s="205"/>
      <c r="G416" s="205"/>
      <c r="H416" s="205"/>
      <c r="I416" s="205"/>
    </row>
    <row r="417" spans="3:9">
      <c r="C417" s="205"/>
      <c r="D417" s="205"/>
      <c r="G417" s="205"/>
      <c r="H417" s="205"/>
      <c r="I417" s="205"/>
    </row>
    <row r="418" spans="3:9">
      <c r="C418" s="205"/>
      <c r="D418" s="205"/>
      <c r="G418" s="205"/>
      <c r="H418" s="205"/>
      <c r="I418" s="205"/>
    </row>
    <row r="419" spans="3:9" ht="58.5" customHeight="1">
      <c r="C419" s="205"/>
      <c r="D419" s="205"/>
      <c r="G419" s="205"/>
      <c r="H419" s="205"/>
      <c r="I419" s="205"/>
    </row>
    <row r="420" spans="3:9" ht="18" customHeight="1">
      <c r="C420" s="205"/>
      <c r="D420" s="205"/>
      <c r="G420" s="205"/>
      <c r="H420" s="205"/>
      <c r="I420" s="205"/>
    </row>
    <row r="421" spans="3:9">
      <c r="C421" s="205"/>
      <c r="D421" s="205"/>
      <c r="G421" s="205"/>
      <c r="H421" s="205"/>
      <c r="I421" s="205"/>
    </row>
    <row r="422" spans="3:9">
      <c r="C422" s="205"/>
      <c r="D422" s="205"/>
      <c r="G422" s="205"/>
      <c r="H422" s="205"/>
      <c r="I422" s="205"/>
    </row>
    <row r="423" spans="3:9">
      <c r="C423" s="205"/>
      <c r="D423" s="205"/>
      <c r="G423" s="205"/>
      <c r="H423" s="205"/>
      <c r="I423" s="205"/>
    </row>
    <row r="424" spans="3:9" ht="48" customHeight="1">
      <c r="C424" s="205"/>
      <c r="D424" s="205"/>
      <c r="G424" s="205"/>
      <c r="H424" s="205"/>
      <c r="I424" s="205"/>
    </row>
    <row r="425" spans="3:9" ht="18.75" customHeight="1">
      <c r="C425" s="205"/>
      <c r="D425" s="205"/>
      <c r="G425" s="205"/>
      <c r="H425" s="205"/>
      <c r="I425" s="205"/>
    </row>
    <row r="426" spans="3:9" ht="19.5" customHeight="1">
      <c r="C426" s="205"/>
      <c r="D426" s="205"/>
      <c r="G426" s="205"/>
      <c r="H426" s="205"/>
      <c r="I426" s="205"/>
    </row>
    <row r="427" spans="3:9">
      <c r="C427" s="205"/>
      <c r="D427" s="205"/>
      <c r="G427" s="205"/>
      <c r="H427" s="205"/>
      <c r="I427" s="205"/>
    </row>
    <row r="428" spans="3:9">
      <c r="C428" s="205"/>
      <c r="D428" s="205"/>
      <c r="G428" s="205"/>
      <c r="H428" s="205"/>
      <c r="I428" s="205"/>
    </row>
    <row r="429" spans="3:9" ht="33.75" customHeight="1">
      <c r="C429" s="205"/>
      <c r="D429" s="205"/>
      <c r="G429" s="205"/>
      <c r="H429" s="205"/>
      <c r="I429" s="205"/>
    </row>
    <row r="430" spans="3:9" ht="32.25" customHeight="1">
      <c r="C430" s="205"/>
      <c r="D430" s="205"/>
      <c r="G430" s="205"/>
      <c r="H430" s="205"/>
      <c r="I430" s="205"/>
    </row>
    <row r="431" spans="3:9" ht="34.5" customHeight="1">
      <c r="C431" s="205"/>
      <c r="D431" s="205"/>
      <c r="G431" s="205"/>
      <c r="H431" s="205"/>
      <c r="I431" s="205"/>
    </row>
    <row r="432" spans="3:9" ht="32.25" customHeight="1">
      <c r="C432" s="205"/>
      <c r="D432" s="205"/>
      <c r="G432" s="205"/>
      <c r="H432" s="205"/>
      <c r="I432" s="205"/>
    </row>
    <row r="433" spans="3:9">
      <c r="C433" s="205"/>
      <c r="D433" s="205"/>
      <c r="G433" s="205"/>
      <c r="H433" s="205"/>
      <c r="I433" s="205"/>
    </row>
    <row r="434" spans="3:9">
      <c r="C434" s="205"/>
      <c r="D434" s="205"/>
      <c r="G434" s="205"/>
      <c r="H434" s="205"/>
      <c r="I434" s="205"/>
    </row>
    <row r="435" spans="3:9" ht="88.5" customHeight="1">
      <c r="C435" s="205"/>
      <c r="D435" s="205"/>
      <c r="G435" s="205"/>
      <c r="H435" s="205"/>
      <c r="I435" s="205"/>
    </row>
    <row r="436" spans="3:9" ht="68.25" customHeight="1">
      <c r="C436" s="205"/>
      <c r="D436" s="205"/>
      <c r="G436" s="205"/>
      <c r="H436" s="205"/>
      <c r="I436" s="205"/>
    </row>
    <row r="437" spans="3:9">
      <c r="C437" s="205"/>
      <c r="D437" s="205"/>
      <c r="G437" s="205"/>
      <c r="H437" s="205"/>
      <c r="I437" s="205"/>
    </row>
    <row r="438" spans="3:9">
      <c r="C438" s="205"/>
      <c r="D438" s="205"/>
      <c r="G438" s="205"/>
      <c r="H438" s="205"/>
      <c r="I438" s="205"/>
    </row>
    <row r="439" spans="3:9">
      <c r="C439" s="205"/>
      <c r="D439" s="205"/>
      <c r="G439" s="205"/>
      <c r="H439" s="205"/>
      <c r="I439" s="205"/>
    </row>
    <row r="440" spans="3:9" ht="37.5" customHeight="1">
      <c r="C440" s="205"/>
      <c r="D440" s="205"/>
      <c r="G440" s="205"/>
      <c r="H440" s="205"/>
      <c r="I440" s="205"/>
    </row>
    <row r="441" spans="3:9">
      <c r="C441" s="205"/>
      <c r="D441" s="205"/>
      <c r="G441" s="205"/>
      <c r="H441" s="205"/>
      <c r="I441" s="205"/>
    </row>
    <row r="442" spans="3:9">
      <c r="C442" s="205"/>
      <c r="D442" s="205"/>
      <c r="G442" s="205"/>
      <c r="H442" s="205"/>
      <c r="I442" s="205"/>
    </row>
    <row r="443" spans="3:9" ht="51.75" customHeight="1">
      <c r="C443" s="205"/>
      <c r="D443" s="205"/>
      <c r="G443" s="205"/>
      <c r="H443" s="205"/>
      <c r="I443" s="205"/>
    </row>
    <row r="444" spans="3:9" ht="61.5" customHeight="1">
      <c r="C444" s="205"/>
      <c r="D444" s="205"/>
      <c r="G444" s="205"/>
      <c r="H444" s="205"/>
      <c r="I444" s="205"/>
    </row>
    <row r="445" spans="3:9" ht="68.25" customHeight="1">
      <c r="C445" s="205"/>
      <c r="D445" s="205"/>
      <c r="G445" s="205"/>
      <c r="H445" s="205"/>
      <c r="I445" s="205"/>
    </row>
    <row r="446" spans="3:9" ht="61.5" customHeight="1">
      <c r="C446" s="205"/>
      <c r="D446" s="205"/>
      <c r="G446" s="205"/>
      <c r="H446" s="205"/>
      <c r="I446" s="205"/>
    </row>
    <row r="447" spans="3:9" ht="69" customHeight="1">
      <c r="C447" s="205"/>
      <c r="D447" s="205"/>
      <c r="G447" s="205"/>
      <c r="H447" s="205"/>
      <c r="I447" s="205"/>
    </row>
    <row r="448" spans="3:9" ht="62.25" customHeight="1">
      <c r="C448" s="205"/>
      <c r="D448" s="205"/>
      <c r="G448" s="205"/>
      <c r="H448" s="205"/>
      <c r="I448" s="205"/>
    </row>
    <row r="449" spans="3:9" ht="61.5" customHeight="1">
      <c r="C449" s="205"/>
      <c r="D449" s="205"/>
      <c r="G449" s="205"/>
      <c r="H449" s="205"/>
      <c r="I449" s="205"/>
    </row>
    <row r="450" spans="3:9" ht="63" customHeight="1">
      <c r="C450" s="205"/>
      <c r="D450" s="205"/>
      <c r="G450" s="205"/>
      <c r="H450" s="205"/>
      <c r="I450" s="205"/>
    </row>
    <row r="451" spans="3:9" ht="48" customHeight="1">
      <c r="C451" s="205"/>
      <c r="D451" s="205"/>
      <c r="G451" s="205"/>
      <c r="H451" s="205"/>
      <c r="I451" s="205"/>
    </row>
    <row r="452" spans="3:9">
      <c r="C452" s="205"/>
      <c r="D452" s="205"/>
      <c r="G452" s="205"/>
      <c r="H452" s="205"/>
      <c r="I452" s="205"/>
    </row>
    <row r="453" spans="3:9">
      <c r="C453" s="205"/>
      <c r="D453" s="205"/>
      <c r="G453" s="205"/>
      <c r="H453" s="205"/>
      <c r="I453" s="205"/>
    </row>
    <row r="454" spans="3:9">
      <c r="C454" s="205"/>
      <c r="D454" s="205"/>
      <c r="G454" s="205"/>
      <c r="H454" s="205"/>
      <c r="I454" s="205"/>
    </row>
    <row r="455" spans="3:9">
      <c r="C455" s="205"/>
      <c r="D455" s="205"/>
      <c r="G455" s="205"/>
      <c r="H455" s="205"/>
      <c r="I455" s="205"/>
    </row>
    <row r="456" spans="3:9">
      <c r="C456" s="205"/>
      <c r="D456" s="205"/>
      <c r="G456" s="205"/>
      <c r="H456" s="205"/>
      <c r="I456" s="205"/>
    </row>
    <row r="457" spans="3:9">
      <c r="C457" s="205"/>
      <c r="D457" s="205"/>
      <c r="G457" s="205"/>
      <c r="H457" s="205"/>
      <c r="I457" s="205"/>
    </row>
    <row r="458" spans="3:9" ht="30.75" customHeight="1">
      <c r="C458" s="205"/>
      <c r="D458" s="205"/>
      <c r="G458" s="205"/>
      <c r="H458" s="205"/>
      <c r="I458" s="205"/>
    </row>
    <row r="459" spans="3:9">
      <c r="C459" s="205"/>
      <c r="D459" s="205"/>
      <c r="G459" s="205"/>
      <c r="H459" s="205"/>
      <c r="I459" s="205"/>
    </row>
    <row r="460" spans="3:9">
      <c r="C460" s="205"/>
      <c r="D460" s="205"/>
      <c r="G460" s="205"/>
      <c r="H460" s="205"/>
      <c r="I460" s="205"/>
    </row>
    <row r="461" spans="3:9">
      <c r="C461" s="205"/>
      <c r="D461" s="205"/>
      <c r="G461" s="205"/>
      <c r="H461" s="205"/>
      <c r="I461" s="205"/>
    </row>
    <row r="462" spans="3:9">
      <c r="C462" s="205"/>
      <c r="D462" s="205"/>
      <c r="G462" s="205"/>
      <c r="H462" s="205"/>
      <c r="I462" s="205"/>
    </row>
    <row r="463" spans="3:9">
      <c r="C463" s="205"/>
      <c r="D463" s="205"/>
      <c r="G463" s="205"/>
      <c r="H463" s="205"/>
      <c r="I463" s="205"/>
    </row>
    <row r="464" spans="3:9">
      <c r="C464" s="205"/>
      <c r="D464" s="205"/>
      <c r="G464" s="205"/>
      <c r="H464" s="205"/>
      <c r="I464" s="205"/>
    </row>
    <row r="465" spans="3:9">
      <c r="C465" s="205"/>
      <c r="D465" s="205"/>
      <c r="G465" s="205"/>
      <c r="H465" s="205"/>
      <c r="I465" s="205"/>
    </row>
    <row r="466" spans="3:9">
      <c r="C466" s="205"/>
      <c r="D466" s="205"/>
      <c r="G466" s="205"/>
      <c r="H466" s="205"/>
      <c r="I466" s="205"/>
    </row>
    <row r="467" spans="3:9">
      <c r="C467" s="205"/>
      <c r="D467" s="205"/>
      <c r="G467" s="205"/>
      <c r="H467" s="205"/>
      <c r="I467" s="205"/>
    </row>
    <row r="468" spans="3:9">
      <c r="C468" s="205"/>
      <c r="D468" s="205"/>
      <c r="G468" s="205"/>
      <c r="H468" s="205"/>
      <c r="I468" s="205"/>
    </row>
    <row r="469" spans="3:9">
      <c r="C469" s="205"/>
      <c r="D469" s="205"/>
      <c r="G469" s="205"/>
      <c r="H469" s="205"/>
      <c r="I469" s="205"/>
    </row>
    <row r="470" spans="3:9">
      <c r="C470" s="205"/>
      <c r="D470" s="205"/>
      <c r="G470" s="205"/>
      <c r="H470" s="205"/>
      <c r="I470" s="205"/>
    </row>
    <row r="471" spans="3:9">
      <c r="C471" s="205"/>
      <c r="D471" s="205"/>
      <c r="G471" s="205"/>
      <c r="H471" s="205"/>
      <c r="I471" s="205"/>
    </row>
    <row r="472" spans="3:9">
      <c r="C472" s="205"/>
      <c r="D472" s="205"/>
      <c r="G472" s="205"/>
      <c r="H472" s="205"/>
      <c r="I472" s="205"/>
    </row>
    <row r="473" spans="3:9">
      <c r="C473" s="205"/>
      <c r="D473" s="205"/>
      <c r="G473" s="205"/>
      <c r="H473" s="205"/>
      <c r="I473" s="205"/>
    </row>
    <row r="474" spans="3:9">
      <c r="C474" s="205"/>
      <c r="D474" s="205"/>
      <c r="G474" s="205"/>
      <c r="H474" s="205"/>
      <c r="I474" s="205"/>
    </row>
    <row r="475" spans="3:9">
      <c r="C475" s="205"/>
      <c r="D475" s="205"/>
      <c r="G475" s="205"/>
      <c r="H475" s="205"/>
      <c r="I475" s="205"/>
    </row>
    <row r="476" spans="3:9">
      <c r="C476" s="205"/>
      <c r="D476" s="205"/>
      <c r="G476" s="205"/>
      <c r="H476" s="205"/>
      <c r="I476" s="205"/>
    </row>
    <row r="477" spans="3:9">
      <c r="C477" s="205"/>
      <c r="D477" s="205"/>
      <c r="G477" s="205"/>
      <c r="H477" s="205"/>
      <c r="I477" s="205"/>
    </row>
    <row r="478" spans="3:9">
      <c r="C478" s="205"/>
      <c r="D478" s="205"/>
      <c r="G478" s="205"/>
      <c r="H478" s="205"/>
      <c r="I478" s="205"/>
    </row>
    <row r="479" spans="3:9">
      <c r="C479" s="205"/>
      <c r="D479" s="205"/>
      <c r="G479" s="205"/>
      <c r="H479" s="205"/>
      <c r="I479" s="205"/>
    </row>
    <row r="480" spans="3:9" ht="47.25" customHeight="1">
      <c r="C480" s="205"/>
      <c r="D480" s="205"/>
      <c r="G480" s="205"/>
      <c r="H480" s="205"/>
      <c r="I480" s="205"/>
    </row>
    <row r="481" spans="3:9" ht="46.5" customHeight="1">
      <c r="C481" s="205"/>
      <c r="D481" s="205"/>
      <c r="G481" s="205"/>
      <c r="H481" s="205"/>
      <c r="I481" s="205"/>
    </row>
    <row r="482" spans="3:9" ht="48" customHeight="1">
      <c r="C482" s="205"/>
      <c r="D482" s="205"/>
      <c r="G482" s="205"/>
      <c r="H482" s="205"/>
      <c r="I482" s="205"/>
    </row>
    <row r="483" spans="3:9" ht="45.75" customHeight="1">
      <c r="C483" s="205"/>
      <c r="D483" s="205"/>
      <c r="G483" s="205"/>
      <c r="H483" s="205"/>
      <c r="I483" s="205"/>
    </row>
    <row r="484" spans="3:9" ht="46.5" customHeight="1">
      <c r="C484" s="205"/>
      <c r="D484" s="205"/>
      <c r="G484" s="205"/>
      <c r="H484" s="205"/>
      <c r="I484" s="205"/>
    </row>
    <row r="485" spans="3:9" ht="45.75" customHeight="1">
      <c r="C485" s="205"/>
      <c r="D485" s="205"/>
      <c r="G485" s="205"/>
      <c r="H485" s="205"/>
      <c r="I485" s="205"/>
    </row>
    <row r="486" spans="3:9" ht="43.5" customHeight="1">
      <c r="C486" s="205"/>
      <c r="D486" s="205"/>
      <c r="G486" s="205"/>
      <c r="H486" s="205"/>
      <c r="I486" s="205"/>
    </row>
    <row r="487" spans="3:9" ht="39" customHeight="1">
      <c r="C487" s="205"/>
      <c r="D487" s="205"/>
      <c r="G487" s="205"/>
      <c r="H487" s="205"/>
      <c r="I487" s="205"/>
    </row>
    <row r="488" spans="3:9" ht="36" customHeight="1">
      <c r="C488" s="205"/>
      <c r="D488" s="205"/>
      <c r="G488" s="205"/>
      <c r="H488" s="205"/>
      <c r="I488" s="205"/>
    </row>
    <row r="489" spans="3:9" ht="34.5" customHeight="1">
      <c r="C489" s="205"/>
      <c r="D489" s="205"/>
      <c r="G489" s="205"/>
      <c r="H489" s="205"/>
      <c r="I489" s="205"/>
    </row>
    <row r="490" spans="3:9" ht="19.5" customHeight="1">
      <c r="C490" s="205"/>
      <c r="D490" s="205"/>
      <c r="G490" s="205"/>
      <c r="H490" s="205"/>
      <c r="I490" s="205"/>
    </row>
    <row r="491" spans="3:9">
      <c r="C491" s="205"/>
      <c r="D491" s="205"/>
      <c r="G491" s="205"/>
      <c r="H491" s="205"/>
      <c r="I491" s="205"/>
    </row>
    <row r="532" spans="1:9">
      <c r="A532" s="184"/>
      <c r="B532" s="184" t="s">
        <v>479</v>
      </c>
      <c r="C532" s="122"/>
      <c r="D532" s="122"/>
      <c r="E532" s="131" t="s">
        <v>480</v>
      </c>
      <c r="F532" s="184"/>
      <c r="G532" s="131"/>
      <c r="H532" s="316"/>
      <c r="I532" s="187"/>
    </row>
    <row r="533" spans="1:9">
      <c r="A533" s="138"/>
      <c r="B533" s="138"/>
      <c r="C533" s="148" t="s">
        <v>15</v>
      </c>
      <c r="D533" s="148"/>
      <c r="E533" s="145" t="s">
        <v>481</v>
      </c>
      <c r="F533" s="146" t="s">
        <v>268</v>
      </c>
      <c r="G533" s="277">
        <v>0</v>
      </c>
      <c r="H533" s="301"/>
      <c r="I533" s="73">
        <f t="shared" ref="I533:I565" si="7">H533*$G533</f>
        <v>0</v>
      </c>
    </row>
    <row r="534" spans="1:9">
      <c r="A534" s="138"/>
      <c r="B534" s="138"/>
      <c r="C534" s="148" t="s">
        <v>33</v>
      </c>
      <c r="D534" s="148"/>
      <c r="E534" s="145" t="s">
        <v>482</v>
      </c>
      <c r="F534" s="146" t="s">
        <v>268</v>
      </c>
      <c r="G534" s="277">
        <v>4</v>
      </c>
      <c r="H534" s="297"/>
      <c r="I534" s="73">
        <f t="shared" si="7"/>
        <v>0</v>
      </c>
    </row>
    <row r="535" spans="1:9">
      <c r="A535" s="138"/>
      <c r="B535" s="138"/>
      <c r="C535" s="148" t="s">
        <v>45</v>
      </c>
      <c r="D535" s="148"/>
      <c r="E535" s="145" t="s">
        <v>483</v>
      </c>
      <c r="F535" s="146" t="s">
        <v>268</v>
      </c>
      <c r="G535" s="277">
        <v>1</v>
      </c>
      <c r="H535" s="297"/>
      <c r="I535" s="73">
        <f t="shared" si="7"/>
        <v>0</v>
      </c>
    </row>
    <row r="536" spans="1:9">
      <c r="A536" s="138"/>
      <c r="B536" s="138"/>
      <c r="C536" s="148" t="s">
        <v>64</v>
      </c>
      <c r="D536" s="148"/>
      <c r="E536" s="145" t="s">
        <v>484</v>
      </c>
      <c r="F536" s="146" t="s">
        <v>268</v>
      </c>
      <c r="G536" s="277">
        <v>2</v>
      </c>
      <c r="H536" s="297"/>
      <c r="I536" s="73">
        <f t="shared" si="7"/>
        <v>0</v>
      </c>
    </row>
    <row r="537" spans="1:9">
      <c r="A537" s="138"/>
      <c r="B537" s="138"/>
      <c r="C537" s="148" t="s">
        <v>66</v>
      </c>
      <c r="D537" s="148"/>
      <c r="E537" s="145" t="s">
        <v>485</v>
      </c>
      <c r="F537" s="146" t="s">
        <v>268</v>
      </c>
      <c r="G537" s="277">
        <v>1</v>
      </c>
      <c r="H537" s="297"/>
      <c r="I537" s="73">
        <f t="shared" si="7"/>
        <v>0</v>
      </c>
    </row>
    <row r="538" spans="1:9">
      <c r="A538" s="138"/>
      <c r="B538" s="138"/>
      <c r="C538" s="148" t="s">
        <v>99</v>
      </c>
      <c r="D538" s="148"/>
      <c r="E538" s="145" t="s">
        <v>486</v>
      </c>
      <c r="F538" s="146" t="s">
        <v>268</v>
      </c>
      <c r="G538" s="277">
        <v>3</v>
      </c>
      <c r="H538" s="297"/>
      <c r="I538" s="73">
        <f t="shared" si="7"/>
        <v>0</v>
      </c>
    </row>
    <row r="539" spans="1:9">
      <c r="A539" s="138"/>
      <c r="B539" s="138"/>
      <c r="C539" s="148" t="s">
        <v>93</v>
      </c>
      <c r="D539" s="148"/>
      <c r="E539" s="145" t="s">
        <v>487</v>
      </c>
      <c r="F539" s="146" t="s">
        <v>268</v>
      </c>
      <c r="G539" s="277">
        <v>3</v>
      </c>
      <c r="H539" s="297"/>
      <c r="I539" s="73">
        <f t="shared" si="7"/>
        <v>0</v>
      </c>
    </row>
    <row r="540" spans="1:9">
      <c r="A540" s="138"/>
      <c r="B540" s="138"/>
      <c r="C540" s="148" t="s">
        <v>101</v>
      </c>
      <c r="D540" s="148"/>
      <c r="E540" s="145" t="s">
        <v>488</v>
      </c>
      <c r="F540" s="146" t="s">
        <v>268</v>
      </c>
      <c r="G540" s="277">
        <v>3</v>
      </c>
      <c r="H540" s="297"/>
      <c r="I540" s="73">
        <f t="shared" si="7"/>
        <v>0</v>
      </c>
    </row>
    <row r="541" spans="1:9">
      <c r="A541" s="138"/>
      <c r="B541" s="138"/>
      <c r="C541" s="148" t="s">
        <v>104</v>
      </c>
      <c r="D541" s="148"/>
      <c r="E541" s="145" t="s">
        <v>489</v>
      </c>
      <c r="F541" s="146" t="s">
        <v>490</v>
      </c>
      <c r="G541" s="277">
        <v>1</v>
      </c>
      <c r="H541" s="297"/>
      <c r="I541" s="73">
        <f t="shared" si="7"/>
        <v>0</v>
      </c>
    </row>
    <row r="542" spans="1:9">
      <c r="A542" s="138"/>
      <c r="B542" s="138"/>
      <c r="C542" s="148" t="s">
        <v>105</v>
      </c>
      <c r="D542" s="148"/>
      <c r="E542" s="145" t="s">
        <v>491</v>
      </c>
      <c r="F542" s="146" t="s">
        <v>490</v>
      </c>
      <c r="G542" s="277">
        <v>1</v>
      </c>
      <c r="H542" s="297"/>
      <c r="I542" s="73">
        <f t="shared" si="7"/>
        <v>0</v>
      </c>
    </row>
    <row r="543" spans="1:9">
      <c r="A543" s="138"/>
      <c r="B543" s="138"/>
      <c r="C543" s="148" t="s">
        <v>106</v>
      </c>
      <c r="D543" s="148"/>
      <c r="E543" s="145" t="s">
        <v>492</v>
      </c>
      <c r="F543" s="146" t="s">
        <v>268</v>
      </c>
      <c r="G543" s="277">
        <v>1</v>
      </c>
      <c r="H543" s="297"/>
      <c r="I543" s="73">
        <f t="shared" si="7"/>
        <v>0</v>
      </c>
    </row>
    <row r="544" spans="1:9">
      <c r="A544" s="138"/>
      <c r="B544" s="138"/>
      <c r="C544" s="148" t="s">
        <v>107</v>
      </c>
      <c r="D544" s="148"/>
      <c r="E544" s="145" t="s">
        <v>493</v>
      </c>
      <c r="F544" s="146" t="s">
        <v>196</v>
      </c>
      <c r="G544" s="277">
        <v>1</v>
      </c>
      <c r="H544" s="297"/>
      <c r="I544" s="73">
        <f t="shared" si="7"/>
        <v>0</v>
      </c>
    </row>
    <row r="545" spans="1:9">
      <c r="A545" s="138"/>
      <c r="B545" s="138"/>
      <c r="C545" s="148" t="s">
        <v>108</v>
      </c>
      <c r="D545" s="148"/>
      <c r="E545" s="145" t="s">
        <v>494</v>
      </c>
      <c r="F545" s="146" t="s">
        <v>196</v>
      </c>
      <c r="G545" s="277">
        <v>1</v>
      </c>
      <c r="H545" s="297"/>
      <c r="I545" s="73">
        <f t="shared" si="7"/>
        <v>0</v>
      </c>
    </row>
    <row r="546" spans="1:9">
      <c r="A546" s="138"/>
      <c r="B546" s="138"/>
      <c r="C546" s="148" t="s">
        <v>109</v>
      </c>
      <c r="D546" s="148"/>
      <c r="E546" s="145" t="s">
        <v>495</v>
      </c>
      <c r="F546" s="146" t="s">
        <v>196</v>
      </c>
      <c r="G546" s="277">
        <v>1</v>
      </c>
      <c r="H546" s="297"/>
      <c r="I546" s="73">
        <f t="shared" si="7"/>
        <v>0</v>
      </c>
    </row>
    <row r="547" spans="1:9">
      <c r="A547" s="138"/>
      <c r="B547" s="138"/>
      <c r="C547" s="148" t="s">
        <v>110</v>
      </c>
      <c r="D547" s="148"/>
      <c r="E547" s="145" t="s">
        <v>496</v>
      </c>
      <c r="F547" s="146" t="s">
        <v>268</v>
      </c>
      <c r="G547" s="277">
        <v>1</v>
      </c>
      <c r="H547" s="297"/>
      <c r="I547" s="73">
        <f t="shared" si="7"/>
        <v>0</v>
      </c>
    </row>
    <row r="548" spans="1:9" s="217" customFormat="1">
      <c r="A548" s="138"/>
      <c r="B548" s="138"/>
      <c r="C548" s="148" t="s">
        <v>111</v>
      </c>
      <c r="D548" s="148"/>
      <c r="E548" s="145" t="s">
        <v>497</v>
      </c>
      <c r="F548" s="146" t="s">
        <v>268</v>
      </c>
      <c r="G548" s="277">
        <v>0</v>
      </c>
      <c r="H548" s="297"/>
      <c r="I548" s="73">
        <f t="shared" si="7"/>
        <v>0</v>
      </c>
    </row>
    <row r="549" spans="1:9">
      <c r="A549" s="138"/>
      <c r="B549" s="138"/>
      <c r="C549" s="148" t="s">
        <v>113</v>
      </c>
      <c r="D549" s="148"/>
      <c r="E549" s="145" t="s">
        <v>498</v>
      </c>
      <c r="F549" s="146" t="s">
        <v>268</v>
      </c>
      <c r="G549" s="277">
        <v>3</v>
      </c>
      <c r="H549" s="297"/>
      <c r="I549" s="73">
        <f t="shared" si="7"/>
        <v>0</v>
      </c>
    </row>
    <row r="550" spans="1:9">
      <c r="A550" s="138"/>
      <c r="B550" s="138"/>
      <c r="C550" s="148" t="s">
        <v>114</v>
      </c>
      <c r="D550" s="148"/>
      <c r="E550" s="145" t="s">
        <v>499</v>
      </c>
      <c r="F550" s="146" t="s">
        <v>268</v>
      </c>
      <c r="G550" s="277">
        <v>2</v>
      </c>
      <c r="H550" s="297"/>
      <c r="I550" s="73">
        <f t="shared" si="7"/>
        <v>0</v>
      </c>
    </row>
    <row r="551" spans="1:9">
      <c r="A551" s="138"/>
      <c r="B551" s="138"/>
      <c r="C551" s="148" t="s">
        <v>115</v>
      </c>
      <c r="D551" s="148"/>
      <c r="E551" s="145" t="s">
        <v>500</v>
      </c>
      <c r="F551" s="146" t="s">
        <v>268</v>
      </c>
      <c r="G551" s="277">
        <v>2</v>
      </c>
      <c r="H551" s="297"/>
      <c r="I551" s="73">
        <f t="shared" si="7"/>
        <v>0</v>
      </c>
    </row>
    <row r="552" spans="1:9">
      <c r="A552" s="138"/>
      <c r="B552" s="138"/>
      <c r="C552" s="148" t="s">
        <v>118</v>
      </c>
      <c r="D552" s="148"/>
      <c r="E552" s="145" t="s">
        <v>501</v>
      </c>
      <c r="F552" s="146" t="s">
        <v>268</v>
      </c>
      <c r="G552" s="277">
        <v>1</v>
      </c>
      <c r="H552" s="297"/>
      <c r="I552" s="73">
        <f t="shared" si="7"/>
        <v>0</v>
      </c>
    </row>
    <row r="553" spans="1:9">
      <c r="A553" s="138"/>
      <c r="B553" s="138"/>
      <c r="C553" s="148" t="s">
        <v>119</v>
      </c>
      <c r="D553" s="148"/>
      <c r="E553" s="145" t="s">
        <v>502</v>
      </c>
      <c r="F553" s="146" t="s">
        <v>268</v>
      </c>
      <c r="G553" s="277">
        <v>1</v>
      </c>
      <c r="H553" s="297"/>
      <c r="I553" s="73">
        <f t="shared" si="7"/>
        <v>0</v>
      </c>
    </row>
    <row r="554" spans="1:9">
      <c r="A554" s="218"/>
      <c r="B554" s="138"/>
      <c r="C554" s="148" t="s">
        <v>122</v>
      </c>
      <c r="D554" s="110"/>
      <c r="E554" s="71" t="s">
        <v>504</v>
      </c>
      <c r="F554" s="228" t="s">
        <v>141</v>
      </c>
      <c r="G554" s="277" t="s">
        <v>813</v>
      </c>
      <c r="H554" s="297"/>
      <c r="I554" s="73">
        <f>IFERROR(H554*$G554,0)</f>
        <v>0</v>
      </c>
    </row>
    <row r="555" spans="1:9">
      <c r="A555" s="218"/>
      <c r="B555" s="138"/>
      <c r="C555" s="148" t="s">
        <v>622</v>
      </c>
      <c r="D555" s="110"/>
      <c r="E555" s="71" t="s">
        <v>506</v>
      </c>
      <c r="F555" s="228" t="s">
        <v>268</v>
      </c>
      <c r="G555" s="277" t="s">
        <v>813</v>
      </c>
      <c r="H555" s="297"/>
      <c r="I555" s="73">
        <f>IFERROR(H555*$G555,0)</f>
        <v>0</v>
      </c>
    </row>
    <row r="556" spans="1:9">
      <c r="A556" s="138"/>
      <c r="B556" s="138"/>
      <c r="C556" s="148" t="s">
        <v>623</v>
      </c>
      <c r="D556" s="110"/>
      <c r="E556" s="71" t="s">
        <v>507</v>
      </c>
      <c r="F556" s="146" t="s">
        <v>268</v>
      </c>
      <c r="G556" s="277"/>
      <c r="H556" s="297"/>
      <c r="I556" s="73">
        <f>IFERROR(H556*$G556,0)</f>
        <v>0</v>
      </c>
    </row>
    <row r="557" spans="1:9">
      <c r="A557" s="138"/>
      <c r="B557" s="138"/>
      <c r="C557" s="148" t="s">
        <v>624</v>
      </c>
      <c r="D557" s="110"/>
      <c r="E557" s="71" t="s">
        <v>508</v>
      </c>
      <c r="F557" s="228" t="s">
        <v>268</v>
      </c>
      <c r="G557" s="146" t="s">
        <v>813</v>
      </c>
      <c r="H557" s="317"/>
      <c r="I557" s="73">
        <f>IFERROR(H557*$G557,0)</f>
        <v>0</v>
      </c>
    </row>
    <row r="558" spans="1:9">
      <c r="A558" s="138"/>
      <c r="B558" s="138"/>
      <c r="C558" s="148" t="s">
        <v>625</v>
      </c>
      <c r="D558" s="110"/>
      <c r="E558" s="71" t="s">
        <v>509</v>
      </c>
      <c r="F558" s="146" t="s">
        <v>268</v>
      </c>
      <c r="G558" s="277"/>
      <c r="H558" s="297"/>
      <c r="I558" s="73">
        <f t="shared" si="7"/>
        <v>0</v>
      </c>
    </row>
    <row r="559" spans="1:9">
      <c r="A559" s="138"/>
      <c r="B559" s="138"/>
      <c r="C559" s="148" t="s">
        <v>626</v>
      </c>
      <c r="D559" s="110"/>
      <c r="E559" s="71" t="s">
        <v>510</v>
      </c>
      <c r="F559" s="146" t="s">
        <v>268</v>
      </c>
      <c r="G559" s="277"/>
      <c r="H559" s="297"/>
      <c r="I559" s="73">
        <f t="shared" si="7"/>
        <v>0</v>
      </c>
    </row>
    <row r="560" spans="1:9">
      <c r="A560" s="138"/>
      <c r="B560" s="138"/>
      <c r="C560" s="148" t="s">
        <v>627</v>
      </c>
      <c r="D560" s="110"/>
      <c r="E560" s="71" t="s">
        <v>511</v>
      </c>
      <c r="F560" s="146" t="s">
        <v>268</v>
      </c>
      <c r="G560" s="277"/>
      <c r="H560" s="297"/>
      <c r="I560" s="73">
        <f t="shared" si="7"/>
        <v>0</v>
      </c>
    </row>
    <row r="561" spans="1:9">
      <c r="A561" s="138"/>
      <c r="B561" s="138"/>
      <c r="C561" s="148" t="s">
        <v>637</v>
      </c>
      <c r="D561" s="148"/>
      <c r="E561" s="160" t="s">
        <v>1117</v>
      </c>
      <c r="F561" s="157" t="s">
        <v>268</v>
      </c>
      <c r="G561" s="277">
        <v>45</v>
      </c>
      <c r="H561" s="297"/>
      <c r="I561" s="73">
        <f t="shared" si="7"/>
        <v>0</v>
      </c>
    </row>
    <row r="562" spans="1:9">
      <c r="A562" s="138"/>
      <c r="B562" s="138"/>
      <c r="C562" s="148" t="s">
        <v>638</v>
      </c>
      <c r="D562" s="148"/>
      <c r="E562" s="188" t="s">
        <v>636</v>
      </c>
      <c r="F562" s="157" t="s">
        <v>357</v>
      </c>
      <c r="G562" s="277">
        <v>0</v>
      </c>
      <c r="H562" s="297"/>
      <c r="I562" s="73">
        <f t="shared" si="7"/>
        <v>0</v>
      </c>
    </row>
    <row r="563" spans="1:9" ht="38.25">
      <c r="A563" s="138"/>
      <c r="B563" s="138"/>
      <c r="C563" s="148" t="s">
        <v>639</v>
      </c>
      <c r="D563" s="148"/>
      <c r="E563" s="189" t="s">
        <v>358</v>
      </c>
      <c r="F563" s="157" t="s">
        <v>268</v>
      </c>
      <c r="G563" s="277">
        <v>5</v>
      </c>
      <c r="H563" s="297"/>
      <c r="I563" s="73">
        <f t="shared" si="7"/>
        <v>0</v>
      </c>
    </row>
    <row r="564" spans="1:9">
      <c r="A564" s="138"/>
      <c r="B564" s="138"/>
      <c r="C564" s="148" t="s">
        <v>649</v>
      </c>
      <c r="D564" s="110"/>
      <c r="E564" s="189" t="s">
        <v>647</v>
      </c>
      <c r="F564" s="157" t="s">
        <v>268</v>
      </c>
      <c r="G564" s="277"/>
      <c r="H564" s="297"/>
      <c r="I564" s="73">
        <f t="shared" si="7"/>
        <v>0</v>
      </c>
    </row>
    <row r="565" spans="1:9">
      <c r="A565" s="138"/>
      <c r="B565" s="138"/>
      <c r="C565" s="148" t="s">
        <v>650</v>
      </c>
      <c r="D565" s="110"/>
      <c r="E565" s="189" t="s">
        <v>648</v>
      </c>
      <c r="F565" s="157" t="s">
        <v>268</v>
      </c>
      <c r="G565" s="277"/>
      <c r="H565" s="297"/>
      <c r="I565" s="73">
        <f t="shared" si="7"/>
        <v>0</v>
      </c>
    </row>
    <row r="566" spans="1:9">
      <c r="A566" s="138"/>
      <c r="B566" s="138"/>
      <c r="C566" s="288" t="s">
        <v>1241</v>
      </c>
      <c r="D566" s="110"/>
      <c r="E566" s="189" t="s">
        <v>1242</v>
      </c>
      <c r="F566" s="157" t="s">
        <v>268</v>
      </c>
      <c r="G566" s="289">
        <v>1</v>
      </c>
      <c r="H566" s="301"/>
      <c r="I566" s="73"/>
    </row>
    <row r="567" spans="1:9" ht="31.5">
      <c r="A567" s="80" t="s">
        <v>503</v>
      </c>
      <c r="B567" s="80"/>
      <c r="C567" s="82"/>
      <c r="D567" s="82"/>
      <c r="E567" s="105"/>
      <c r="F567" s="106"/>
      <c r="G567" s="107"/>
      <c r="H567" s="108"/>
      <c r="I567" s="108">
        <f>SUM(I533:I565)</f>
        <v>0</v>
      </c>
    </row>
    <row r="568" spans="1:9" ht="15.75">
      <c r="A568" s="190"/>
      <c r="B568" s="191"/>
      <c r="C568" s="192"/>
      <c r="D568" s="192"/>
      <c r="E568" s="193"/>
      <c r="F568" s="194"/>
      <c r="G568" s="195"/>
      <c r="H568" s="196"/>
      <c r="I568" s="196" t="e">
        <f>I567+HVAC!I40+HVAC!I28+HVAC!I21+HVAC!I16+HVAC!I10+ELECTRICAL!I230+ELECTRICAL!#REF!+ELECTRICAL!#REF!+ELECTRICAL!#REF!+ELECTRICAL!#REF!+ELECTRICAL!#REF!+ELECTRICAL!#REF!+ELECTRICAL!#REF!+ELECTRICAL!#REF!+ELECTRICAL!#REF!+ELECTRICAL!#REF!+PLUMBING!I68+PLUMBING!I48+PLUMBING!I44+PLUMBING!I29+I182+I164+I153+I142+I129+I96+I90+I84+I59+I51+I44+I34+I29</f>
        <v>#REF!</v>
      </c>
    </row>
    <row r="569" spans="1:9" s="217" customFormat="1" ht="15.75">
      <c r="A569" s="219"/>
      <c r="B569" s="197"/>
      <c r="C569" s="198"/>
      <c r="D569" s="198"/>
      <c r="E569" s="199"/>
      <c r="F569" s="200"/>
      <c r="G569" s="220"/>
      <c r="H569" s="221"/>
      <c r="I569" s="221"/>
    </row>
    <row r="570" spans="1:9">
      <c r="A570" s="219"/>
      <c r="B570" s="210"/>
      <c r="C570" s="222"/>
      <c r="D570" s="222"/>
      <c r="E570" s="210"/>
      <c r="F570" s="210"/>
      <c r="H570" s="211"/>
      <c r="I570" s="211"/>
    </row>
    <row r="571" spans="1:9">
      <c r="A571" s="219"/>
      <c r="B571" s="210"/>
      <c r="C571" s="222"/>
      <c r="D571" s="222"/>
      <c r="E571" s="210"/>
      <c r="F571" s="210"/>
      <c r="H571" s="211"/>
      <c r="I571" s="211"/>
    </row>
    <row r="572" spans="1:9">
      <c r="A572" s="219"/>
      <c r="B572" s="210"/>
      <c r="C572" s="222"/>
      <c r="D572" s="222"/>
      <c r="E572" s="210"/>
      <c r="F572" s="210"/>
      <c r="H572" s="211"/>
      <c r="I572" s="211"/>
    </row>
    <row r="573" spans="1:9">
      <c r="A573" s="219"/>
      <c r="B573" s="210"/>
      <c r="C573" s="222"/>
      <c r="D573" s="222"/>
      <c r="E573" s="210"/>
      <c r="F573" s="210"/>
      <c r="H573" s="211"/>
      <c r="I573" s="211"/>
    </row>
    <row r="574" spans="1:9" ht="15.75" thickBot="1">
      <c r="A574" s="223"/>
      <c r="B574" s="224"/>
      <c r="C574" s="225"/>
      <c r="D574" s="225"/>
      <c r="E574" s="224"/>
      <c r="F574" s="224"/>
      <c r="G574" s="224"/>
      <c r="H574" s="226"/>
      <c r="I574" s="226"/>
    </row>
  </sheetData>
  <mergeCells count="1">
    <mergeCell ref="A11:E1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topLeftCell="A37" zoomScale="70" zoomScaleNormal="70" workbookViewId="0">
      <selection activeCell="E4" sqref="E4"/>
    </sheetView>
  </sheetViews>
  <sheetFormatPr defaultRowHeight="50.1" customHeight="1"/>
  <cols>
    <col min="5" max="5" width="107.7109375" style="479" customWidth="1"/>
  </cols>
  <sheetData>
    <row r="1" spans="1:15" s="205" customFormat="1" ht="50.1" customHeight="1">
      <c r="A1" s="57" t="s">
        <v>442</v>
      </c>
      <c r="B1" s="57"/>
      <c r="C1" s="57"/>
      <c r="D1" s="57"/>
      <c r="E1" s="466" t="s">
        <v>443</v>
      </c>
      <c r="F1" s="57"/>
      <c r="G1" s="57"/>
      <c r="H1" s="306"/>
      <c r="I1" s="117"/>
    </row>
    <row r="2" spans="1:15" s="205" customFormat="1" ht="50.1" customHeight="1">
      <c r="A2" s="126"/>
      <c r="B2" s="63" t="s">
        <v>444</v>
      </c>
      <c r="C2" s="63"/>
      <c r="D2" s="63"/>
      <c r="E2" s="467" t="s">
        <v>445</v>
      </c>
      <c r="F2" s="126"/>
      <c r="G2" s="121"/>
      <c r="H2" s="314"/>
      <c r="I2" s="183"/>
    </row>
    <row r="3" spans="1:15" s="205" customFormat="1" ht="118.5" customHeight="1">
      <c r="A3" s="185"/>
      <c r="B3" s="185"/>
      <c r="C3" s="70"/>
      <c r="D3" s="125" t="s">
        <v>15</v>
      </c>
      <c r="E3" s="468" t="s">
        <v>1279</v>
      </c>
      <c r="F3" s="143"/>
      <c r="G3" s="277"/>
      <c r="H3" s="297"/>
      <c r="I3" s="73"/>
    </row>
    <row r="4" spans="1:15" s="205" customFormat="1" ht="50.1" customHeight="1">
      <c r="A4" s="185"/>
      <c r="B4" s="185"/>
      <c r="C4" s="70"/>
      <c r="D4" s="70" t="s">
        <v>18</v>
      </c>
      <c r="E4" s="469" t="s">
        <v>446</v>
      </c>
      <c r="F4" s="148" t="s">
        <v>447</v>
      </c>
      <c r="G4" s="277">
        <v>0</v>
      </c>
      <c r="H4" s="297"/>
      <c r="I4" s="73">
        <f>H4*$G4</f>
        <v>0</v>
      </c>
    </row>
    <row r="5" spans="1:15" s="205" customFormat="1" ht="50.1" customHeight="1">
      <c r="A5" s="185"/>
      <c r="B5" s="185"/>
      <c r="C5" s="70"/>
      <c r="D5" s="70" t="s">
        <v>23</v>
      </c>
      <c r="E5" s="469" t="s">
        <v>448</v>
      </c>
      <c r="F5" s="148" t="s">
        <v>447</v>
      </c>
      <c r="G5" s="277">
        <v>0</v>
      </c>
      <c r="H5" s="297"/>
      <c r="I5" s="73">
        <f>H5*$G5</f>
        <v>0</v>
      </c>
    </row>
    <row r="6" spans="1:15" s="205" customFormat="1" ht="50.1" customHeight="1">
      <c r="A6" s="185"/>
      <c r="B6" s="185"/>
      <c r="C6" s="70"/>
      <c r="D6" s="125" t="s">
        <v>33</v>
      </c>
      <c r="E6" s="468" t="s">
        <v>1280</v>
      </c>
      <c r="F6" s="148"/>
      <c r="G6" s="277"/>
      <c r="H6" s="297"/>
      <c r="I6" s="73"/>
    </row>
    <row r="7" spans="1:15" s="205" customFormat="1" ht="50.1" customHeight="1">
      <c r="A7" s="185"/>
      <c r="B7" s="185"/>
      <c r="C7" s="70"/>
      <c r="D7" s="70" t="s">
        <v>36</v>
      </c>
      <c r="E7" s="469" t="s">
        <v>449</v>
      </c>
      <c r="F7" s="148" t="s">
        <v>447</v>
      </c>
      <c r="G7" s="287">
        <v>24</v>
      </c>
      <c r="H7" s="297"/>
      <c r="I7" s="73">
        <f>H7*$G7</f>
        <v>0</v>
      </c>
      <c r="O7" s="465"/>
    </row>
    <row r="8" spans="1:15" s="205" customFormat="1" ht="50.1" customHeight="1">
      <c r="A8" s="185"/>
      <c r="B8" s="185"/>
      <c r="C8" s="70"/>
      <c r="D8" s="125" t="s">
        <v>40</v>
      </c>
      <c r="E8" s="470" t="s">
        <v>450</v>
      </c>
      <c r="F8" s="148" t="s">
        <v>447</v>
      </c>
      <c r="G8" s="287">
        <v>13</v>
      </c>
      <c r="H8" s="297"/>
      <c r="I8" s="73">
        <f>H8*$G8</f>
        <v>0</v>
      </c>
    </row>
    <row r="9" spans="1:15" s="205" customFormat="1" ht="50.1" customHeight="1">
      <c r="A9" s="185"/>
      <c r="B9" s="185"/>
      <c r="C9" s="70"/>
      <c r="D9" s="125" t="s">
        <v>43</v>
      </c>
      <c r="E9" s="470" t="s">
        <v>451</v>
      </c>
      <c r="F9" s="148" t="s">
        <v>196</v>
      </c>
      <c r="G9" s="277">
        <v>1</v>
      </c>
      <c r="H9" s="297"/>
      <c r="I9" s="73">
        <f>H9*$G9</f>
        <v>0</v>
      </c>
    </row>
    <row r="10" spans="1:15" s="205" customFormat="1" ht="50.1" customHeight="1">
      <c r="A10" s="80" t="s">
        <v>616</v>
      </c>
      <c r="B10" s="80"/>
      <c r="C10" s="82"/>
      <c r="D10" s="82"/>
      <c r="E10" s="471"/>
      <c r="F10" s="106"/>
      <c r="G10" s="107"/>
      <c r="H10" s="304"/>
      <c r="I10" s="108">
        <f>SUM(I3:I9)</f>
        <v>0</v>
      </c>
    </row>
    <row r="11" spans="1:15" s="205" customFormat="1" ht="50.1" customHeight="1">
      <c r="A11" s="126"/>
      <c r="B11" s="126" t="s">
        <v>617</v>
      </c>
      <c r="C11" s="63"/>
      <c r="D11" s="63"/>
      <c r="E11" s="467" t="s">
        <v>453</v>
      </c>
      <c r="F11" s="126"/>
      <c r="G11" s="121"/>
      <c r="H11" s="314"/>
      <c r="I11" s="183"/>
    </row>
    <row r="12" spans="1:15" s="205" customFormat="1" ht="50.1" customHeight="1">
      <c r="A12" s="185"/>
      <c r="B12" s="185"/>
      <c r="C12" s="125" t="s">
        <v>15</v>
      </c>
      <c r="D12" s="125"/>
      <c r="E12" s="472" t="s">
        <v>454</v>
      </c>
      <c r="F12" s="143"/>
      <c r="G12" s="277"/>
      <c r="H12" s="297"/>
      <c r="I12" s="73"/>
    </row>
    <row r="13" spans="1:15" s="205" customFormat="1" ht="50.1" customHeight="1">
      <c r="A13" s="185"/>
      <c r="B13" s="185"/>
      <c r="C13" s="70" t="s">
        <v>18</v>
      </c>
      <c r="D13" s="70"/>
      <c r="E13" s="473" t="s">
        <v>455</v>
      </c>
      <c r="F13" s="148" t="s">
        <v>447</v>
      </c>
      <c r="G13" s="277">
        <v>0</v>
      </c>
      <c r="H13" s="297"/>
      <c r="I13" s="73">
        <f>H13*$G13</f>
        <v>0</v>
      </c>
    </row>
    <row r="14" spans="1:15" s="205" customFormat="1" ht="50.1" customHeight="1">
      <c r="A14" s="185"/>
      <c r="B14" s="185"/>
      <c r="C14" s="70" t="s">
        <v>21</v>
      </c>
      <c r="D14" s="70"/>
      <c r="E14" s="473" t="s">
        <v>456</v>
      </c>
      <c r="F14" s="148" t="s">
        <v>447</v>
      </c>
      <c r="G14" s="277">
        <v>24</v>
      </c>
      <c r="H14" s="297"/>
      <c r="I14" s="73">
        <f>H14*$G14</f>
        <v>0</v>
      </c>
    </row>
    <row r="15" spans="1:15" s="205" customFormat="1" ht="50.1" customHeight="1">
      <c r="A15" s="185"/>
      <c r="B15" s="185"/>
      <c r="C15" s="70" t="s">
        <v>23</v>
      </c>
      <c r="D15" s="70"/>
      <c r="E15" s="473" t="s">
        <v>457</v>
      </c>
      <c r="F15" s="148" t="s">
        <v>447</v>
      </c>
      <c r="G15" s="277">
        <v>13</v>
      </c>
      <c r="H15" s="297"/>
      <c r="I15" s="73">
        <f>H15*$G15</f>
        <v>0</v>
      </c>
    </row>
    <row r="16" spans="1:15" s="205" customFormat="1" ht="50.1" customHeight="1">
      <c r="A16" s="80" t="s">
        <v>618</v>
      </c>
      <c r="B16" s="80"/>
      <c r="C16" s="82"/>
      <c r="D16" s="82"/>
      <c r="E16" s="471"/>
      <c r="F16" s="106"/>
      <c r="G16" s="107"/>
      <c r="H16" s="304"/>
      <c r="I16" s="108">
        <f>SUM(I13:I15)</f>
        <v>0</v>
      </c>
    </row>
    <row r="17" spans="1:9" s="205" customFormat="1" ht="50.1" customHeight="1">
      <c r="A17" s="126"/>
      <c r="B17" s="126" t="s">
        <v>452</v>
      </c>
      <c r="C17" s="63"/>
      <c r="D17" s="63"/>
      <c r="E17" s="467" t="s">
        <v>459</v>
      </c>
      <c r="F17" s="126"/>
      <c r="G17" s="121"/>
      <c r="H17" s="314"/>
      <c r="I17" s="183"/>
    </row>
    <row r="18" spans="1:9" s="205" customFormat="1" ht="50.1" customHeight="1">
      <c r="A18" s="185"/>
      <c r="B18" s="185"/>
      <c r="C18" s="125" t="s">
        <v>15</v>
      </c>
      <c r="D18" s="69"/>
      <c r="E18" s="468" t="s">
        <v>1281</v>
      </c>
      <c r="F18" s="148" t="s">
        <v>141</v>
      </c>
      <c r="G18" s="277">
        <v>0</v>
      </c>
      <c r="H18" s="301"/>
      <c r="I18" s="73">
        <f>H18*$G18</f>
        <v>0</v>
      </c>
    </row>
    <row r="19" spans="1:9" s="205" customFormat="1" ht="50.1" customHeight="1">
      <c r="A19" s="185"/>
      <c r="B19" s="185"/>
      <c r="C19" s="70" t="s">
        <v>33</v>
      </c>
      <c r="D19" s="69"/>
      <c r="E19" s="468" t="s">
        <v>1282</v>
      </c>
      <c r="F19" s="148" t="s">
        <v>141</v>
      </c>
      <c r="G19" s="277">
        <v>0</v>
      </c>
      <c r="H19" s="301"/>
      <c r="I19" s="73">
        <f>H19*$G19</f>
        <v>0</v>
      </c>
    </row>
    <row r="20" spans="1:9" s="205" customFormat="1" ht="50.1" customHeight="1">
      <c r="A20" s="185"/>
      <c r="B20" s="185"/>
      <c r="C20" s="70" t="s">
        <v>45</v>
      </c>
      <c r="D20" s="69"/>
      <c r="E20" s="474" t="s">
        <v>1283</v>
      </c>
      <c r="F20" s="148" t="s">
        <v>141</v>
      </c>
      <c r="G20" s="277">
        <v>0</v>
      </c>
      <c r="H20" s="297"/>
      <c r="I20" s="73">
        <f>H20*$G20</f>
        <v>0</v>
      </c>
    </row>
    <row r="21" spans="1:9" s="205" customFormat="1" ht="50.1" customHeight="1">
      <c r="A21" s="80" t="s">
        <v>619</v>
      </c>
      <c r="B21" s="80"/>
      <c r="C21" s="82"/>
      <c r="D21" s="82"/>
      <c r="E21" s="471"/>
      <c r="F21" s="106"/>
      <c r="G21" s="107"/>
      <c r="H21" s="304"/>
      <c r="I21" s="108">
        <f>SUM(I18:I20)</f>
        <v>0</v>
      </c>
    </row>
    <row r="22" spans="1:9" s="205" customFormat="1" ht="50.1" customHeight="1">
      <c r="A22" s="122"/>
      <c r="B22" s="122" t="s">
        <v>458</v>
      </c>
      <c r="C22" s="122"/>
      <c r="D22" s="122"/>
      <c r="E22" s="467" t="s">
        <v>612</v>
      </c>
      <c r="F22" s="122"/>
      <c r="G22" s="123"/>
      <c r="H22" s="308"/>
      <c r="I22" s="124"/>
    </row>
    <row r="23" spans="1:9" s="205" customFormat="1" ht="50.1" customHeight="1">
      <c r="A23" s="166"/>
      <c r="B23" s="166"/>
      <c r="C23" s="156" t="s">
        <v>18</v>
      </c>
      <c r="D23" s="156"/>
      <c r="E23" s="475" t="s">
        <v>398</v>
      </c>
      <c r="F23" s="157" t="s">
        <v>268</v>
      </c>
      <c r="G23" s="277">
        <v>1</v>
      </c>
      <c r="H23" s="297"/>
      <c r="I23" s="73">
        <f>H23*$G23</f>
        <v>0</v>
      </c>
    </row>
    <row r="24" spans="1:9" s="205" customFormat="1" ht="50.1" customHeight="1">
      <c r="A24" s="166"/>
      <c r="B24" s="166"/>
      <c r="C24" s="156" t="s">
        <v>21</v>
      </c>
      <c r="D24" s="156"/>
      <c r="E24" s="475" t="s">
        <v>399</v>
      </c>
      <c r="F24" s="157" t="s">
        <v>268</v>
      </c>
      <c r="G24" s="277">
        <v>1</v>
      </c>
      <c r="H24" s="297"/>
      <c r="I24" s="73">
        <f>H24*$G24</f>
        <v>0</v>
      </c>
    </row>
    <row r="25" spans="1:9" s="205" customFormat="1" ht="50.1" customHeight="1">
      <c r="A25" s="166"/>
      <c r="B25" s="166"/>
      <c r="C25" s="156" t="s">
        <v>23</v>
      </c>
      <c r="D25" s="156"/>
      <c r="E25" s="475" t="s">
        <v>400</v>
      </c>
      <c r="F25" s="157" t="s">
        <v>268</v>
      </c>
      <c r="G25" s="277">
        <v>0</v>
      </c>
      <c r="H25" s="301"/>
      <c r="I25" s="73">
        <f>H25*$G25</f>
        <v>0</v>
      </c>
    </row>
    <row r="26" spans="1:9" s="205" customFormat="1" ht="50.1" customHeight="1">
      <c r="A26" s="166"/>
      <c r="B26" s="166"/>
      <c r="C26" s="156" t="s">
        <v>25</v>
      </c>
      <c r="D26" s="156"/>
      <c r="E26" s="475" t="s">
        <v>401</v>
      </c>
      <c r="F26" s="157" t="s">
        <v>268</v>
      </c>
      <c r="G26" s="277">
        <v>0</v>
      </c>
      <c r="H26" s="301"/>
      <c r="I26" s="73">
        <f>H26*$G26</f>
        <v>0</v>
      </c>
    </row>
    <row r="27" spans="1:9" s="205" customFormat="1" ht="50.1" customHeight="1">
      <c r="A27" s="166"/>
      <c r="B27" s="166"/>
      <c r="C27" s="156" t="s">
        <v>27</v>
      </c>
      <c r="D27" s="156"/>
      <c r="E27" s="475" t="s">
        <v>402</v>
      </c>
      <c r="F27" s="157" t="s">
        <v>268</v>
      </c>
      <c r="G27" s="277"/>
      <c r="H27" s="297"/>
      <c r="I27" s="73">
        <f>H27*$G27</f>
        <v>0</v>
      </c>
    </row>
    <row r="28" spans="1:9" s="205" customFormat="1" ht="50.1" customHeight="1">
      <c r="A28" s="80" t="s">
        <v>620</v>
      </c>
      <c r="B28" s="80"/>
      <c r="C28" s="82"/>
      <c r="D28" s="82"/>
      <c r="E28" s="471"/>
      <c r="F28" s="106"/>
      <c r="G28" s="107"/>
      <c r="H28" s="304"/>
      <c r="I28" s="108">
        <f>SUM(I23:I27)</f>
        <v>0</v>
      </c>
    </row>
    <row r="29" spans="1:9" s="205" customFormat="1" ht="50.1" customHeight="1">
      <c r="A29" s="57" t="s">
        <v>460</v>
      </c>
      <c r="B29" s="116"/>
      <c r="C29" s="57"/>
      <c r="D29" s="57"/>
      <c r="E29" s="466" t="s">
        <v>461</v>
      </c>
      <c r="F29" s="116"/>
      <c r="G29" s="116"/>
      <c r="H29" s="315"/>
      <c r="I29" s="186"/>
    </row>
    <row r="30" spans="1:9" s="205" customFormat="1" ht="50.1" customHeight="1">
      <c r="A30" s="184"/>
      <c r="B30" s="122" t="s">
        <v>462</v>
      </c>
      <c r="C30" s="122"/>
      <c r="D30" s="122"/>
      <c r="E30" s="467" t="s">
        <v>463</v>
      </c>
      <c r="F30" s="184"/>
      <c r="G30" s="131"/>
      <c r="H30" s="316"/>
      <c r="I30" s="187"/>
    </row>
    <row r="31" spans="1:9" s="205" customFormat="1" ht="50.1" customHeight="1">
      <c r="A31" s="70"/>
      <c r="B31" s="70"/>
      <c r="C31" s="69" t="s">
        <v>15</v>
      </c>
      <c r="D31" s="69" t="s">
        <v>464</v>
      </c>
      <c r="E31" s="476" t="s">
        <v>465</v>
      </c>
      <c r="F31" s="148" t="s">
        <v>466</v>
      </c>
      <c r="G31" s="277">
        <v>0</v>
      </c>
      <c r="H31" s="297"/>
      <c r="I31" s="73">
        <f t="shared" ref="I31:I39" si="0">H31*$G31</f>
        <v>0</v>
      </c>
    </row>
    <row r="32" spans="1:9" s="205" customFormat="1" ht="50.1" customHeight="1">
      <c r="A32" s="70"/>
      <c r="B32" s="70"/>
      <c r="C32" s="69" t="s">
        <v>33</v>
      </c>
      <c r="D32" s="69"/>
      <c r="E32" s="476" t="s">
        <v>467</v>
      </c>
      <c r="F32" s="148" t="s">
        <v>468</v>
      </c>
      <c r="G32" s="277">
        <v>0</v>
      </c>
      <c r="H32" s="297"/>
      <c r="I32" s="73">
        <f t="shared" si="0"/>
        <v>0</v>
      </c>
    </row>
    <row r="33" spans="1:9" s="205" customFormat="1" ht="50.1" customHeight="1">
      <c r="A33" s="136"/>
      <c r="B33" s="136"/>
      <c r="C33" s="148" t="s">
        <v>45</v>
      </c>
      <c r="D33" s="148" t="s">
        <v>469</v>
      </c>
      <c r="E33" s="477" t="s">
        <v>470</v>
      </c>
      <c r="F33" s="148" t="s">
        <v>121</v>
      </c>
      <c r="G33" s="277">
        <v>0</v>
      </c>
      <c r="H33" s="297"/>
      <c r="I33" s="73">
        <f t="shared" si="0"/>
        <v>0</v>
      </c>
    </row>
    <row r="34" spans="1:9" s="205" customFormat="1" ht="50.1" customHeight="1">
      <c r="A34" s="138"/>
      <c r="B34" s="138"/>
      <c r="C34" s="148" t="s">
        <v>64</v>
      </c>
      <c r="D34" s="148"/>
      <c r="E34" s="478" t="s">
        <v>471</v>
      </c>
      <c r="F34" s="148" t="s">
        <v>472</v>
      </c>
      <c r="G34" s="277">
        <v>0</v>
      </c>
      <c r="H34" s="301"/>
      <c r="I34" s="73">
        <f t="shared" si="0"/>
        <v>0</v>
      </c>
    </row>
    <row r="35" spans="1:9" s="205" customFormat="1" ht="50.1" customHeight="1">
      <c r="A35" s="138"/>
      <c r="B35" s="138"/>
      <c r="C35" s="148" t="s">
        <v>66</v>
      </c>
      <c r="D35" s="148"/>
      <c r="E35" s="478" t="s">
        <v>473</v>
      </c>
      <c r="F35" s="146" t="s">
        <v>474</v>
      </c>
      <c r="G35" s="277">
        <v>0</v>
      </c>
      <c r="H35" s="301"/>
      <c r="I35" s="73">
        <f t="shared" si="0"/>
        <v>0</v>
      </c>
    </row>
    <row r="36" spans="1:9" s="205" customFormat="1" ht="50.1" customHeight="1">
      <c r="A36" s="138"/>
      <c r="B36" s="138"/>
      <c r="C36" s="148" t="s">
        <v>99</v>
      </c>
      <c r="D36" s="148"/>
      <c r="E36" s="478" t="s">
        <v>475</v>
      </c>
      <c r="F36" s="148" t="s">
        <v>196</v>
      </c>
      <c r="G36" s="277">
        <v>4</v>
      </c>
      <c r="H36" s="297"/>
      <c r="I36" s="73">
        <f t="shared" si="0"/>
        <v>0</v>
      </c>
    </row>
    <row r="37" spans="1:9" s="205" customFormat="1" ht="50.1" customHeight="1">
      <c r="A37" s="138"/>
      <c r="B37" s="138"/>
      <c r="C37" s="148" t="s">
        <v>93</v>
      </c>
      <c r="D37" s="148"/>
      <c r="E37" s="468" t="s">
        <v>476</v>
      </c>
      <c r="F37" s="148" t="s">
        <v>190</v>
      </c>
      <c r="G37" s="277">
        <v>0</v>
      </c>
      <c r="H37" s="301"/>
      <c r="I37" s="73">
        <f t="shared" si="0"/>
        <v>0</v>
      </c>
    </row>
    <row r="38" spans="1:9" s="205" customFormat="1" ht="50.1" customHeight="1">
      <c r="A38" s="138"/>
      <c r="B38" s="138"/>
      <c r="C38" s="148" t="s">
        <v>101</v>
      </c>
      <c r="D38" s="148"/>
      <c r="E38" s="473" t="s">
        <v>477</v>
      </c>
      <c r="F38" s="148" t="s">
        <v>196</v>
      </c>
      <c r="G38" s="277">
        <v>2</v>
      </c>
      <c r="H38" s="297"/>
      <c r="I38" s="73">
        <f t="shared" si="0"/>
        <v>0</v>
      </c>
    </row>
    <row r="39" spans="1:9" s="205" customFormat="1" ht="50.1" customHeight="1">
      <c r="A39" s="140"/>
      <c r="B39" s="140"/>
      <c r="C39" s="69" t="s">
        <v>104</v>
      </c>
      <c r="D39" s="69"/>
      <c r="E39" s="473" t="s">
        <v>478</v>
      </c>
      <c r="F39" s="148" t="s">
        <v>121</v>
      </c>
      <c r="G39" s="277">
        <v>0</v>
      </c>
      <c r="H39" s="297"/>
      <c r="I39" s="73">
        <f t="shared" si="0"/>
        <v>0</v>
      </c>
    </row>
    <row r="40" spans="1:9" s="205" customFormat="1" ht="50.1" customHeight="1">
      <c r="A40" s="80" t="s">
        <v>621</v>
      </c>
      <c r="B40" s="80"/>
      <c r="C40" s="82"/>
      <c r="D40" s="82"/>
      <c r="E40" s="471"/>
      <c r="F40" s="106"/>
      <c r="G40" s="107"/>
      <c r="H40" s="304"/>
      <c r="I40" s="108">
        <f>SUM(I31:I39)</f>
        <v>0</v>
      </c>
    </row>
  </sheetData>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opLeftCell="C61" workbookViewId="0">
      <selection sqref="A1:I68"/>
    </sheetView>
  </sheetViews>
  <sheetFormatPr defaultRowHeight="15"/>
  <cols>
    <col min="5" max="5" width="69.140625" customWidth="1"/>
  </cols>
  <sheetData>
    <row r="1" spans="1:9" ht="15.75">
      <c r="A1" s="57" t="s">
        <v>226</v>
      </c>
      <c r="B1" s="57"/>
      <c r="C1" s="57"/>
      <c r="D1" s="57"/>
      <c r="E1" s="116" t="s">
        <v>227</v>
      </c>
      <c r="F1" s="57"/>
      <c r="G1" s="57"/>
      <c r="H1" s="306"/>
      <c r="I1" s="117"/>
    </row>
    <row r="2" spans="1:9">
      <c r="A2" s="122"/>
      <c r="B2" s="122" t="s">
        <v>228</v>
      </c>
      <c r="C2" s="122"/>
      <c r="D2" s="122"/>
      <c r="E2" s="131" t="s">
        <v>229</v>
      </c>
      <c r="F2" s="122"/>
      <c r="G2" s="123"/>
      <c r="H2" s="308"/>
      <c r="I2" s="124"/>
    </row>
    <row r="3" spans="1:9" ht="51">
      <c r="A3" s="70"/>
      <c r="B3" s="70"/>
      <c r="C3" s="70" t="s">
        <v>15</v>
      </c>
      <c r="D3" s="148"/>
      <c r="E3" s="137" t="s">
        <v>230</v>
      </c>
      <c r="F3" s="148"/>
      <c r="G3" s="277"/>
      <c r="H3" s="297"/>
      <c r="I3" s="73"/>
    </row>
    <row r="4" spans="1:9">
      <c r="A4" s="70"/>
      <c r="B4" s="70"/>
      <c r="C4" s="70" t="s">
        <v>18</v>
      </c>
      <c r="D4" s="148"/>
      <c r="E4" s="138" t="s">
        <v>231</v>
      </c>
      <c r="F4" s="148" t="s">
        <v>342</v>
      </c>
      <c r="G4" s="277">
        <v>0</v>
      </c>
      <c r="H4" s="309"/>
      <c r="I4" s="73">
        <f>H4*$G4</f>
        <v>0</v>
      </c>
    </row>
    <row r="5" spans="1:9">
      <c r="A5" s="70"/>
      <c r="B5" s="70"/>
      <c r="C5" s="70" t="s">
        <v>21</v>
      </c>
      <c r="D5" s="148"/>
      <c r="E5" s="138" t="s">
        <v>232</v>
      </c>
      <c r="F5" s="148" t="s">
        <v>342</v>
      </c>
      <c r="G5" s="277">
        <f>6.8/100*'Civil &amp; Interior'!G11</f>
        <v>42.908000000000001</v>
      </c>
      <c r="H5" s="309"/>
      <c r="I5" s="73">
        <f>H5*$G5</f>
        <v>0</v>
      </c>
    </row>
    <row r="6" spans="1:9">
      <c r="A6" s="70"/>
      <c r="B6" s="70"/>
      <c r="C6" s="70" t="s">
        <v>23</v>
      </c>
      <c r="D6" s="148"/>
      <c r="E6" s="138" t="s">
        <v>233</v>
      </c>
      <c r="F6" s="148" t="s">
        <v>342</v>
      </c>
      <c r="G6" s="277">
        <f>6.7/100*'Civil &amp; Interior'!G11</f>
        <v>42.277000000000001</v>
      </c>
      <c r="H6" s="309"/>
      <c r="I6" s="73">
        <f>H6*$G6</f>
        <v>0</v>
      </c>
    </row>
    <row r="7" spans="1:9">
      <c r="A7" s="70"/>
      <c r="B7" s="70"/>
      <c r="C7" s="70" t="s">
        <v>25</v>
      </c>
      <c r="D7" s="148"/>
      <c r="E7" s="138" t="s">
        <v>234</v>
      </c>
      <c r="F7" s="148" t="s">
        <v>342</v>
      </c>
      <c r="G7" s="277">
        <f>0.2/100*'Civil &amp; Interior'!G11</f>
        <v>1.262</v>
      </c>
      <c r="H7" s="309"/>
      <c r="I7" s="73">
        <f>H7*$G7</f>
        <v>0</v>
      </c>
    </row>
    <row r="8" spans="1:9">
      <c r="A8" s="70"/>
      <c r="B8" s="70"/>
      <c r="C8" s="70" t="s">
        <v>27</v>
      </c>
      <c r="D8" s="148"/>
      <c r="E8" s="138" t="s">
        <v>235</v>
      </c>
      <c r="F8" s="148" t="s">
        <v>342</v>
      </c>
      <c r="G8" s="277">
        <f>0.9/100*'Civil &amp; Interior'!G11</f>
        <v>5.6790000000000003</v>
      </c>
      <c r="H8" s="309"/>
      <c r="I8" s="73">
        <f>H8*$G8</f>
        <v>0</v>
      </c>
    </row>
    <row r="9" spans="1:9" ht="25.5">
      <c r="A9" s="70"/>
      <c r="B9" s="70"/>
      <c r="C9" s="70" t="s">
        <v>33</v>
      </c>
      <c r="D9" s="110"/>
      <c r="E9" s="139" t="s">
        <v>629</v>
      </c>
      <c r="F9" s="148"/>
      <c r="G9" s="277"/>
      <c r="H9" s="309"/>
      <c r="I9" s="73"/>
    </row>
    <row r="10" spans="1:9">
      <c r="A10" s="70"/>
      <c r="B10" s="70"/>
      <c r="C10" s="70" t="s">
        <v>36</v>
      </c>
      <c r="D10" s="110"/>
      <c r="E10" s="137" t="s">
        <v>231</v>
      </c>
      <c r="F10" s="203" t="s">
        <v>39</v>
      </c>
      <c r="G10" s="277">
        <v>0</v>
      </c>
      <c r="H10" s="309"/>
      <c r="I10" s="73">
        <f>H10*$G10</f>
        <v>0</v>
      </c>
    </row>
    <row r="11" spans="1:9">
      <c r="A11" s="70"/>
      <c r="B11" s="70"/>
      <c r="C11" s="70" t="s">
        <v>40</v>
      </c>
      <c r="D11" s="110"/>
      <c r="E11" s="137" t="s">
        <v>232</v>
      </c>
      <c r="F11" s="203" t="s">
        <v>39</v>
      </c>
      <c r="G11" s="277">
        <v>0</v>
      </c>
      <c r="H11" s="309"/>
      <c r="I11" s="73">
        <f>H11*$G11</f>
        <v>0</v>
      </c>
    </row>
    <row r="12" spans="1:9">
      <c r="A12" s="70"/>
      <c r="B12" s="70"/>
      <c r="C12" s="70" t="s">
        <v>43</v>
      </c>
      <c r="D12" s="110"/>
      <c r="E12" s="137" t="s">
        <v>233</v>
      </c>
      <c r="F12" s="203" t="s">
        <v>39</v>
      </c>
      <c r="G12" s="277">
        <v>0</v>
      </c>
      <c r="H12" s="309"/>
      <c r="I12" s="73">
        <f>H12*$G12</f>
        <v>0</v>
      </c>
    </row>
    <row r="13" spans="1:9">
      <c r="A13" s="70"/>
      <c r="B13" s="70"/>
      <c r="C13" s="70" t="s">
        <v>44</v>
      </c>
      <c r="D13" s="110"/>
      <c r="E13" s="137" t="s">
        <v>234</v>
      </c>
      <c r="F13" s="203" t="s">
        <v>39</v>
      </c>
      <c r="G13" s="277">
        <v>0</v>
      </c>
      <c r="H13" s="309"/>
      <c r="I13" s="73">
        <f>H13*$G13</f>
        <v>0</v>
      </c>
    </row>
    <row r="14" spans="1:9">
      <c r="A14" s="70"/>
      <c r="B14" s="70"/>
      <c r="C14" s="70" t="s">
        <v>628</v>
      </c>
      <c r="D14" s="110"/>
      <c r="E14" s="137" t="s">
        <v>235</v>
      </c>
      <c r="F14" s="203" t="s">
        <v>39</v>
      </c>
      <c r="G14" s="277">
        <v>0</v>
      </c>
      <c r="H14" s="309"/>
      <c r="I14" s="73">
        <f>H14*$G14</f>
        <v>0</v>
      </c>
    </row>
    <row r="15" spans="1:9" ht="38.25">
      <c r="A15" s="70"/>
      <c r="B15" s="70"/>
      <c r="C15" s="70" t="s">
        <v>45</v>
      </c>
      <c r="D15" s="148"/>
      <c r="E15" s="99" t="s">
        <v>236</v>
      </c>
      <c r="F15" s="148"/>
      <c r="G15" s="277"/>
      <c r="H15" s="309"/>
      <c r="I15" s="73"/>
    </row>
    <row r="16" spans="1:9">
      <c r="A16" s="70"/>
      <c r="B16" s="70"/>
      <c r="C16" s="70" t="s">
        <v>75</v>
      </c>
      <c r="D16" s="148"/>
      <c r="E16" s="138" t="s">
        <v>237</v>
      </c>
      <c r="F16" s="148" t="s">
        <v>342</v>
      </c>
      <c r="G16" s="277">
        <v>0</v>
      </c>
      <c r="H16" s="309"/>
      <c r="I16" s="73">
        <f>H16*$G16</f>
        <v>0</v>
      </c>
    </row>
    <row r="17" spans="1:9">
      <c r="A17" s="70"/>
      <c r="B17" s="70"/>
      <c r="C17" s="70" t="s">
        <v>79</v>
      </c>
      <c r="D17" s="148"/>
      <c r="E17" s="138" t="s">
        <v>238</v>
      </c>
      <c r="F17" s="148" t="s">
        <v>342</v>
      </c>
      <c r="G17" s="277">
        <v>0</v>
      </c>
      <c r="H17" s="309"/>
      <c r="I17" s="73">
        <f>H17*$G17</f>
        <v>0</v>
      </c>
    </row>
    <row r="18" spans="1:9" ht="51">
      <c r="A18" s="70"/>
      <c r="B18" s="70"/>
      <c r="C18" s="70" t="s">
        <v>64</v>
      </c>
      <c r="D18" s="148"/>
      <c r="E18" s="99" t="s">
        <v>239</v>
      </c>
      <c r="F18" s="148"/>
      <c r="G18" s="277"/>
      <c r="H18" s="309"/>
      <c r="I18" s="73"/>
    </row>
    <row r="19" spans="1:9">
      <c r="A19" s="70"/>
      <c r="B19" s="70"/>
      <c r="C19" s="70" t="s">
        <v>177</v>
      </c>
      <c r="D19" s="148"/>
      <c r="E19" s="138" t="s">
        <v>240</v>
      </c>
      <c r="F19" s="148" t="s">
        <v>196</v>
      </c>
      <c r="G19" s="277">
        <f>0.5613/100*'Civil &amp; Interior'!G11</f>
        <v>3.5418029999999998</v>
      </c>
      <c r="H19" s="309"/>
      <c r="I19" s="73">
        <f t="shared" ref="I19:I24" si="0">H19*$G19</f>
        <v>0</v>
      </c>
    </row>
    <row r="20" spans="1:9">
      <c r="A20" s="70"/>
      <c r="B20" s="70"/>
      <c r="C20" s="70" t="s">
        <v>341</v>
      </c>
      <c r="D20" s="148"/>
      <c r="E20" s="138" t="s">
        <v>241</v>
      </c>
      <c r="F20" s="148" t="s">
        <v>196</v>
      </c>
      <c r="G20" s="277">
        <f>0.641/100*'Civil &amp; Interior'!G11</f>
        <v>4.0447100000000002</v>
      </c>
      <c r="H20" s="309"/>
      <c r="I20" s="73">
        <f t="shared" si="0"/>
        <v>0</v>
      </c>
    </row>
    <row r="21" spans="1:9">
      <c r="A21" s="70"/>
      <c r="B21" s="70"/>
      <c r="C21" s="70" t="s">
        <v>81</v>
      </c>
      <c r="D21" s="148"/>
      <c r="E21" s="138" t="s">
        <v>242</v>
      </c>
      <c r="F21" s="148" t="s">
        <v>196</v>
      </c>
      <c r="G21" s="277">
        <f>0.4/100*'Civil &amp; Interior'!G11</f>
        <v>2.524</v>
      </c>
      <c r="H21" s="309"/>
      <c r="I21" s="73">
        <f t="shared" si="0"/>
        <v>0</v>
      </c>
    </row>
    <row r="22" spans="1:9">
      <c r="A22" s="70"/>
      <c r="B22" s="70"/>
      <c r="C22" s="70" t="s">
        <v>243</v>
      </c>
      <c r="D22" s="148"/>
      <c r="E22" s="138" t="s">
        <v>244</v>
      </c>
      <c r="F22" s="148" t="s">
        <v>196</v>
      </c>
      <c r="G22" s="277">
        <v>0</v>
      </c>
      <c r="H22" s="309"/>
      <c r="I22" s="73">
        <f t="shared" si="0"/>
        <v>0</v>
      </c>
    </row>
    <row r="23" spans="1:9">
      <c r="A23" s="70"/>
      <c r="B23" s="70"/>
      <c r="C23" s="70" t="s">
        <v>245</v>
      </c>
      <c r="D23" s="148"/>
      <c r="E23" s="138" t="s">
        <v>246</v>
      </c>
      <c r="F23" s="148" t="s">
        <v>196</v>
      </c>
      <c r="G23" s="277">
        <v>0</v>
      </c>
      <c r="H23" s="309"/>
      <c r="I23" s="73">
        <f t="shared" si="0"/>
        <v>0</v>
      </c>
    </row>
    <row r="24" spans="1:9" ht="38.25">
      <c r="A24" s="70"/>
      <c r="B24" s="70"/>
      <c r="C24" s="70" t="s">
        <v>66</v>
      </c>
      <c r="D24" s="69"/>
      <c r="E24" s="140" t="s">
        <v>247</v>
      </c>
      <c r="F24" s="148" t="s">
        <v>196</v>
      </c>
      <c r="G24" s="277">
        <v>0</v>
      </c>
      <c r="H24" s="309"/>
      <c r="I24" s="73">
        <f t="shared" si="0"/>
        <v>0</v>
      </c>
    </row>
    <row r="25" spans="1:9">
      <c r="A25" s="70"/>
      <c r="B25" s="70"/>
      <c r="C25" s="70" t="s">
        <v>99</v>
      </c>
      <c r="D25" s="69"/>
      <c r="E25" s="141" t="s">
        <v>248</v>
      </c>
      <c r="F25" s="148"/>
      <c r="G25" s="277"/>
      <c r="H25" s="309"/>
      <c r="I25" s="73"/>
    </row>
    <row r="26" spans="1:9">
      <c r="A26" s="70"/>
      <c r="B26" s="70"/>
      <c r="C26" s="70" t="s">
        <v>604</v>
      </c>
      <c r="D26" s="69"/>
      <c r="E26" s="140" t="s">
        <v>249</v>
      </c>
      <c r="F26" s="148" t="s">
        <v>196</v>
      </c>
      <c r="G26" s="277">
        <v>0</v>
      </c>
      <c r="H26" s="309"/>
      <c r="I26" s="73">
        <f>H26*$G26</f>
        <v>0</v>
      </c>
    </row>
    <row r="27" spans="1:9">
      <c r="A27" s="70"/>
      <c r="B27" s="70"/>
      <c r="C27" s="70" t="s">
        <v>605</v>
      </c>
      <c r="D27" s="69"/>
      <c r="E27" s="140" t="s">
        <v>250</v>
      </c>
      <c r="F27" s="148" t="s">
        <v>196</v>
      </c>
      <c r="G27" s="277">
        <v>0</v>
      </c>
      <c r="H27" s="309"/>
      <c r="I27" s="73">
        <f>H27*$G27</f>
        <v>0</v>
      </c>
    </row>
    <row r="28" spans="1:9">
      <c r="A28" s="70"/>
      <c r="B28" s="70"/>
      <c r="C28" s="70" t="s">
        <v>606</v>
      </c>
      <c r="D28" s="69"/>
      <c r="E28" s="140" t="s">
        <v>252</v>
      </c>
      <c r="F28" s="148" t="s">
        <v>196</v>
      </c>
      <c r="G28" s="277">
        <v>0</v>
      </c>
      <c r="H28" s="309"/>
      <c r="I28" s="73">
        <f>H28*$G28</f>
        <v>0</v>
      </c>
    </row>
    <row r="29" spans="1:9" ht="25.5">
      <c r="A29" s="106" t="s">
        <v>558</v>
      </c>
      <c r="B29" s="106"/>
      <c r="C29" s="130"/>
      <c r="D29" s="130"/>
      <c r="E29" s="107"/>
      <c r="F29" s="106"/>
      <c r="G29" s="107"/>
      <c r="H29" s="304"/>
      <c r="I29" s="108">
        <f>SUM(I4:I28)</f>
        <v>0</v>
      </c>
    </row>
    <row r="30" spans="1:9">
      <c r="A30" s="122"/>
      <c r="B30" s="122" t="s">
        <v>253</v>
      </c>
      <c r="C30" s="122"/>
      <c r="D30" s="122"/>
      <c r="E30" s="131" t="s">
        <v>254</v>
      </c>
      <c r="F30" s="122"/>
      <c r="G30" s="123"/>
      <c r="H30" s="308"/>
      <c r="I30" s="124"/>
    </row>
    <row r="31" spans="1:9" ht="102">
      <c r="A31" s="70"/>
      <c r="B31" s="70"/>
      <c r="C31" s="70" t="s">
        <v>15</v>
      </c>
      <c r="D31" s="148"/>
      <c r="E31" s="138" t="s">
        <v>255</v>
      </c>
      <c r="F31" s="148"/>
      <c r="G31" s="277"/>
      <c r="H31" s="297"/>
      <c r="I31" s="73"/>
    </row>
    <row r="32" spans="1:9">
      <c r="A32" s="70"/>
      <c r="B32" s="70"/>
      <c r="C32" s="70" t="s">
        <v>18</v>
      </c>
      <c r="D32" s="148"/>
      <c r="E32" s="138" t="s">
        <v>256</v>
      </c>
      <c r="F32" s="148" t="s">
        <v>108</v>
      </c>
      <c r="G32" s="277">
        <v>0</v>
      </c>
      <c r="H32" s="297"/>
      <c r="I32" s="73">
        <f t="shared" ref="I32:I43" si="1">H32*$G32</f>
        <v>0</v>
      </c>
    </row>
    <row r="33" spans="1:9">
      <c r="A33" s="70"/>
      <c r="B33" s="70"/>
      <c r="C33" s="70" t="s">
        <v>21</v>
      </c>
      <c r="D33" s="148"/>
      <c r="E33" s="138" t="s">
        <v>257</v>
      </c>
      <c r="F33" s="148" t="s">
        <v>108</v>
      </c>
      <c r="G33" s="277">
        <f>2.16/100*'Civil &amp; Interior'!G11</f>
        <v>13.6296</v>
      </c>
      <c r="H33" s="297"/>
      <c r="I33" s="73">
        <f t="shared" si="1"/>
        <v>0</v>
      </c>
    </row>
    <row r="34" spans="1:9">
      <c r="A34" s="70"/>
      <c r="B34" s="70"/>
      <c r="C34" s="70" t="s">
        <v>23</v>
      </c>
      <c r="D34" s="148"/>
      <c r="E34" s="138" t="s">
        <v>258</v>
      </c>
      <c r="F34" s="148" t="s">
        <v>108</v>
      </c>
      <c r="G34" s="277">
        <v>0</v>
      </c>
      <c r="H34" s="297"/>
      <c r="I34" s="73">
        <f t="shared" si="1"/>
        <v>0</v>
      </c>
    </row>
    <row r="35" spans="1:9">
      <c r="A35" s="70"/>
      <c r="B35" s="70"/>
      <c r="C35" s="70" t="s">
        <v>25</v>
      </c>
      <c r="D35" s="148"/>
      <c r="E35" s="138" t="s">
        <v>259</v>
      </c>
      <c r="F35" s="148" t="s">
        <v>108</v>
      </c>
      <c r="G35" s="277">
        <v>0</v>
      </c>
      <c r="H35" s="297"/>
      <c r="I35" s="73">
        <f t="shared" si="1"/>
        <v>0</v>
      </c>
    </row>
    <row r="36" spans="1:9">
      <c r="A36" s="70"/>
      <c r="B36" s="70"/>
      <c r="C36" s="70" t="s">
        <v>27</v>
      </c>
      <c r="D36" s="148"/>
      <c r="E36" s="138" t="s">
        <v>260</v>
      </c>
      <c r="F36" s="148" t="s">
        <v>108</v>
      </c>
      <c r="G36" s="277">
        <f>3.12/100*'Civil &amp; Interior'!G11</f>
        <v>19.687200000000001</v>
      </c>
      <c r="H36" s="297"/>
      <c r="I36" s="73">
        <f t="shared" si="1"/>
        <v>0</v>
      </c>
    </row>
    <row r="37" spans="1:9">
      <c r="A37" s="70"/>
      <c r="B37" s="70"/>
      <c r="C37" s="70" t="s">
        <v>29</v>
      </c>
      <c r="D37" s="148"/>
      <c r="E37" s="138" t="s">
        <v>261</v>
      </c>
      <c r="F37" s="148" t="s">
        <v>108</v>
      </c>
      <c r="G37" s="291">
        <f>3.12/100*'Civil &amp; Interior'!G11</f>
        <v>19.687200000000001</v>
      </c>
      <c r="H37" s="297"/>
      <c r="I37" s="73">
        <f t="shared" si="1"/>
        <v>0</v>
      </c>
    </row>
    <row r="38" spans="1:9">
      <c r="A38" s="70"/>
      <c r="B38" s="70"/>
      <c r="C38" s="70" t="s">
        <v>31</v>
      </c>
      <c r="D38" s="110"/>
      <c r="E38" s="139" t="s">
        <v>630</v>
      </c>
      <c r="F38" s="148" t="s">
        <v>108</v>
      </c>
      <c r="G38" s="277">
        <v>0</v>
      </c>
      <c r="H38" s="297"/>
      <c r="I38" s="73">
        <f t="shared" si="1"/>
        <v>0</v>
      </c>
    </row>
    <row r="39" spans="1:9" ht="51">
      <c r="A39" s="70"/>
      <c r="B39" s="70"/>
      <c r="C39" s="70" t="s">
        <v>33</v>
      </c>
      <c r="D39" s="148"/>
      <c r="E39" s="138" t="s">
        <v>262</v>
      </c>
      <c r="F39" s="148" t="s">
        <v>39</v>
      </c>
      <c r="G39" s="291">
        <f>0.8/100*'Civil &amp; Interior'!G11</f>
        <v>5.048</v>
      </c>
      <c r="H39" s="297"/>
      <c r="I39" s="73">
        <f t="shared" si="1"/>
        <v>0</v>
      </c>
    </row>
    <row r="40" spans="1:9" ht="25.5">
      <c r="A40" s="70"/>
      <c r="B40" s="70"/>
      <c r="C40" s="70" t="s">
        <v>66</v>
      </c>
      <c r="D40" s="69"/>
      <c r="E40" s="138" t="s">
        <v>1110</v>
      </c>
      <c r="F40" s="148" t="s">
        <v>39</v>
      </c>
      <c r="G40" s="291">
        <f>0.08/100*'Civil &amp; Interior'!G11</f>
        <v>0.50480000000000003</v>
      </c>
      <c r="H40" s="297"/>
      <c r="I40" s="73">
        <f t="shared" si="1"/>
        <v>0</v>
      </c>
    </row>
    <row r="41" spans="1:9" ht="25.5">
      <c r="A41" s="109"/>
      <c r="B41" s="109"/>
      <c r="C41" s="109" t="s">
        <v>64</v>
      </c>
      <c r="D41" s="76"/>
      <c r="E41" s="139" t="s">
        <v>1111</v>
      </c>
      <c r="F41" s="110"/>
      <c r="G41" s="142">
        <v>0</v>
      </c>
      <c r="H41" s="302"/>
      <c r="I41" s="73">
        <f t="shared" si="1"/>
        <v>0</v>
      </c>
    </row>
    <row r="42" spans="1:9" ht="38.25">
      <c r="A42" s="70"/>
      <c r="B42" s="70"/>
      <c r="C42" s="70" t="s">
        <v>99</v>
      </c>
      <c r="D42" s="69"/>
      <c r="E42" s="86" t="s">
        <v>1185</v>
      </c>
      <c r="F42" s="148" t="s">
        <v>196</v>
      </c>
      <c r="G42" s="291">
        <f>0.08/100*'Civil &amp; Interior'!G11</f>
        <v>0.50480000000000003</v>
      </c>
      <c r="H42" s="297"/>
      <c r="I42" s="73">
        <f t="shared" si="1"/>
        <v>0</v>
      </c>
    </row>
    <row r="43" spans="1:9" ht="38.25">
      <c r="A43" s="70"/>
      <c r="B43" s="70"/>
      <c r="C43" s="70" t="s">
        <v>93</v>
      </c>
      <c r="D43" s="69"/>
      <c r="E43" s="86" t="s">
        <v>263</v>
      </c>
      <c r="F43" s="148" t="s">
        <v>264</v>
      </c>
      <c r="G43" s="277">
        <v>0</v>
      </c>
      <c r="H43" s="297"/>
      <c r="I43" s="73">
        <f t="shared" si="1"/>
        <v>0</v>
      </c>
    </row>
    <row r="44" spans="1:9" ht="25.5">
      <c r="A44" s="106" t="s">
        <v>559</v>
      </c>
      <c r="B44" s="106"/>
      <c r="C44" s="130"/>
      <c r="D44" s="130"/>
      <c r="E44" s="107"/>
      <c r="F44" s="106"/>
      <c r="G44" s="107"/>
      <c r="H44" s="304"/>
      <c r="I44" s="108">
        <f>SUM(I32:I43)</f>
        <v>0</v>
      </c>
    </row>
    <row r="45" spans="1:9">
      <c r="A45" s="122"/>
      <c r="B45" s="122" t="s">
        <v>265</v>
      </c>
      <c r="C45" s="122"/>
      <c r="D45" s="122"/>
      <c r="E45" s="131" t="s">
        <v>266</v>
      </c>
      <c r="F45" s="122"/>
      <c r="G45" s="123"/>
      <c r="H45" s="308"/>
      <c r="I45" s="124"/>
    </row>
    <row r="46" spans="1:9" ht="140.25">
      <c r="A46" s="70"/>
      <c r="B46" s="70"/>
      <c r="C46" s="70" t="s">
        <v>15</v>
      </c>
      <c r="D46" s="148"/>
      <c r="E46" s="143" t="s">
        <v>267</v>
      </c>
      <c r="F46" s="148" t="s">
        <v>268</v>
      </c>
      <c r="G46" s="277">
        <v>0</v>
      </c>
      <c r="H46" s="297"/>
      <c r="I46" s="73">
        <f>H46*$G46</f>
        <v>0</v>
      </c>
    </row>
    <row r="47" spans="1:9" ht="38.25">
      <c r="A47" s="70"/>
      <c r="B47" s="70"/>
      <c r="C47" s="70" t="s">
        <v>33</v>
      </c>
      <c r="D47" s="148"/>
      <c r="E47" s="143" t="s">
        <v>269</v>
      </c>
      <c r="F47" s="148" t="s">
        <v>268</v>
      </c>
      <c r="G47" s="291">
        <f>0.08/100*'Civil &amp; Interior'!G11</f>
        <v>0.50480000000000003</v>
      </c>
      <c r="H47" s="297"/>
      <c r="I47" s="73">
        <f>H47*$G47</f>
        <v>0</v>
      </c>
    </row>
    <row r="48" spans="1:9" ht="25.5">
      <c r="A48" s="106" t="s">
        <v>560</v>
      </c>
      <c r="B48" s="106"/>
      <c r="C48" s="130"/>
      <c r="D48" s="130"/>
      <c r="E48" s="107"/>
      <c r="F48" s="106"/>
      <c r="G48" s="107"/>
      <c r="H48" s="304"/>
      <c r="I48" s="108">
        <f>SUM(I46:I47)</f>
        <v>0</v>
      </c>
    </row>
    <row r="49" spans="1:9">
      <c r="A49" s="122"/>
      <c r="B49" s="122" t="s">
        <v>270</v>
      </c>
      <c r="C49" s="122"/>
      <c r="D49" s="122"/>
      <c r="E49" s="131" t="s">
        <v>271</v>
      </c>
      <c r="F49" s="122"/>
      <c r="G49" s="123"/>
      <c r="H49" s="308"/>
      <c r="I49" s="124"/>
    </row>
    <row r="50" spans="1:9" ht="76.5">
      <c r="A50" s="144"/>
      <c r="B50" s="144"/>
      <c r="C50" s="70" t="s">
        <v>15</v>
      </c>
      <c r="D50" s="69"/>
      <c r="E50" s="77" t="s">
        <v>272</v>
      </c>
      <c r="F50" s="148"/>
      <c r="G50" s="277"/>
      <c r="H50" s="297"/>
      <c r="I50" s="73"/>
    </row>
    <row r="51" spans="1:9" ht="63.75">
      <c r="A51" s="136"/>
      <c r="B51" s="136"/>
      <c r="C51" s="125" t="s">
        <v>18</v>
      </c>
      <c r="D51" s="148" t="s">
        <v>1186</v>
      </c>
      <c r="E51" s="77" t="s">
        <v>1125</v>
      </c>
      <c r="F51" s="148" t="s">
        <v>218</v>
      </c>
      <c r="G51" s="277">
        <v>0</v>
      </c>
      <c r="H51" s="297"/>
      <c r="I51" s="73">
        <f t="shared" ref="I51:I67" si="2">H51*$G51</f>
        <v>0</v>
      </c>
    </row>
    <row r="52" spans="1:9" ht="51">
      <c r="A52" s="136"/>
      <c r="B52" s="136"/>
      <c r="C52" s="125" t="s">
        <v>21</v>
      </c>
      <c r="D52" s="148" t="s">
        <v>274</v>
      </c>
      <c r="E52" s="78" t="s">
        <v>1126</v>
      </c>
      <c r="F52" s="148" t="s">
        <v>218</v>
      </c>
      <c r="G52" s="277">
        <v>0</v>
      </c>
      <c r="H52" s="297"/>
      <c r="I52" s="73">
        <f t="shared" si="2"/>
        <v>0</v>
      </c>
    </row>
    <row r="53" spans="1:9" ht="76.5">
      <c r="A53" s="136"/>
      <c r="B53" s="136"/>
      <c r="C53" s="125" t="s">
        <v>23</v>
      </c>
      <c r="D53" s="148" t="s">
        <v>1187</v>
      </c>
      <c r="E53" s="128" t="s">
        <v>1132</v>
      </c>
      <c r="F53" s="148" t="s">
        <v>218</v>
      </c>
      <c r="G53" s="277">
        <v>0</v>
      </c>
      <c r="H53" s="297"/>
      <c r="I53" s="73">
        <f t="shared" si="2"/>
        <v>0</v>
      </c>
    </row>
    <row r="54" spans="1:9" ht="25.5">
      <c r="A54" s="136"/>
      <c r="B54" s="136"/>
      <c r="C54" s="125" t="s">
        <v>25</v>
      </c>
      <c r="D54" s="148" t="s">
        <v>275</v>
      </c>
      <c r="E54" s="77" t="s">
        <v>1127</v>
      </c>
      <c r="F54" s="148" t="s">
        <v>218</v>
      </c>
      <c r="G54" s="277">
        <v>1</v>
      </c>
      <c r="H54" s="297"/>
      <c r="I54" s="73">
        <f t="shared" si="2"/>
        <v>0</v>
      </c>
    </row>
    <row r="55" spans="1:9" ht="38.25">
      <c r="A55" s="136"/>
      <c r="B55" s="136"/>
      <c r="C55" s="125" t="s">
        <v>27</v>
      </c>
      <c r="D55" s="148" t="s">
        <v>276</v>
      </c>
      <c r="E55" s="77" t="s">
        <v>1128</v>
      </c>
      <c r="F55" s="148" t="s">
        <v>218</v>
      </c>
      <c r="G55" s="277">
        <v>0</v>
      </c>
      <c r="H55" s="297"/>
      <c r="I55" s="73">
        <f t="shared" si="2"/>
        <v>0</v>
      </c>
    </row>
    <row r="56" spans="1:9" ht="102">
      <c r="A56" s="136"/>
      <c r="B56" s="136"/>
      <c r="C56" s="125" t="s">
        <v>29</v>
      </c>
      <c r="D56" s="148" t="s">
        <v>1188</v>
      </c>
      <c r="E56" s="78" t="s">
        <v>1109</v>
      </c>
      <c r="F56" s="148" t="s">
        <v>218</v>
      </c>
      <c r="G56" s="277">
        <v>0</v>
      </c>
      <c r="H56" s="297"/>
      <c r="I56" s="73">
        <f t="shared" si="2"/>
        <v>0</v>
      </c>
    </row>
    <row r="57" spans="1:9" ht="25.5">
      <c r="A57" s="136"/>
      <c r="B57" s="136"/>
      <c r="C57" s="125" t="s">
        <v>31</v>
      </c>
      <c r="D57" s="148" t="s">
        <v>278</v>
      </c>
      <c r="E57" s="119" t="s">
        <v>279</v>
      </c>
      <c r="F57" s="148" t="s">
        <v>218</v>
      </c>
      <c r="G57" s="277">
        <v>1</v>
      </c>
      <c r="H57" s="297"/>
      <c r="I57" s="73">
        <f t="shared" si="2"/>
        <v>0</v>
      </c>
    </row>
    <row r="58" spans="1:9" ht="38.25">
      <c r="A58" s="136"/>
      <c r="B58" s="136"/>
      <c r="C58" s="125" t="s">
        <v>280</v>
      </c>
      <c r="D58" s="148" t="s">
        <v>281</v>
      </c>
      <c r="E58" s="77" t="s">
        <v>1129</v>
      </c>
      <c r="F58" s="148" t="s">
        <v>218</v>
      </c>
      <c r="G58" s="277">
        <v>1</v>
      </c>
      <c r="H58" s="297"/>
      <c r="I58" s="73">
        <f t="shared" si="2"/>
        <v>0</v>
      </c>
    </row>
    <row r="59" spans="1:9" ht="25.5">
      <c r="A59" s="136"/>
      <c r="B59" s="136"/>
      <c r="C59" s="125" t="s">
        <v>282</v>
      </c>
      <c r="D59" s="148" t="s">
        <v>283</v>
      </c>
      <c r="E59" s="78" t="s">
        <v>1202</v>
      </c>
      <c r="F59" s="148" t="s">
        <v>218</v>
      </c>
      <c r="G59" s="277">
        <v>1</v>
      </c>
      <c r="H59" s="297"/>
      <c r="I59" s="73">
        <f t="shared" si="2"/>
        <v>0</v>
      </c>
    </row>
    <row r="60" spans="1:9" ht="89.25">
      <c r="A60" s="136"/>
      <c r="B60" s="136"/>
      <c r="C60" s="125" t="s">
        <v>284</v>
      </c>
      <c r="D60" s="148" t="s">
        <v>1189</v>
      </c>
      <c r="E60" s="119" t="s">
        <v>1133</v>
      </c>
      <c r="F60" s="148" t="s">
        <v>218</v>
      </c>
      <c r="G60" s="277">
        <v>0</v>
      </c>
      <c r="H60" s="297"/>
      <c r="I60" s="73">
        <f t="shared" si="2"/>
        <v>0</v>
      </c>
    </row>
    <row r="61" spans="1:9" ht="25.5">
      <c r="A61" s="136"/>
      <c r="B61" s="136"/>
      <c r="C61" s="125" t="s">
        <v>285</v>
      </c>
      <c r="D61" s="148" t="s">
        <v>286</v>
      </c>
      <c r="E61" s="119" t="s">
        <v>287</v>
      </c>
      <c r="F61" s="148" t="s">
        <v>218</v>
      </c>
      <c r="G61" s="277">
        <v>1</v>
      </c>
      <c r="H61" s="297"/>
      <c r="I61" s="73">
        <f t="shared" si="2"/>
        <v>0</v>
      </c>
    </row>
    <row r="62" spans="1:9" ht="38.25">
      <c r="A62" s="136"/>
      <c r="B62" s="136"/>
      <c r="C62" s="125" t="s">
        <v>326</v>
      </c>
      <c r="D62" s="148" t="s">
        <v>289</v>
      </c>
      <c r="E62" s="145" t="s">
        <v>290</v>
      </c>
      <c r="F62" s="146" t="s">
        <v>268</v>
      </c>
      <c r="G62" s="277">
        <v>1</v>
      </c>
      <c r="H62" s="297"/>
      <c r="I62" s="73">
        <f t="shared" si="2"/>
        <v>0</v>
      </c>
    </row>
    <row r="63" spans="1:9" ht="25.5">
      <c r="A63" s="136"/>
      <c r="B63" s="136"/>
      <c r="C63" s="125" t="s">
        <v>288</v>
      </c>
      <c r="D63" s="148" t="s">
        <v>292</v>
      </c>
      <c r="E63" s="145" t="s">
        <v>293</v>
      </c>
      <c r="F63" s="146" t="s">
        <v>268</v>
      </c>
      <c r="G63" s="277">
        <v>1</v>
      </c>
      <c r="H63" s="297"/>
      <c r="I63" s="73">
        <f t="shared" si="2"/>
        <v>0</v>
      </c>
    </row>
    <row r="64" spans="1:9" ht="38.25">
      <c r="A64" s="136"/>
      <c r="B64" s="136"/>
      <c r="C64" s="125" t="s">
        <v>291</v>
      </c>
      <c r="D64" s="148" t="s">
        <v>295</v>
      </c>
      <c r="E64" s="145" t="s">
        <v>1130</v>
      </c>
      <c r="F64" s="146" t="s">
        <v>268</v>
      </c>
      <c r="G64" s="277">
        <v>1</v>
      </c>
      <c r="H64" s="297"/>
      <c r="I64" s="73">
        <f t="shared" si="2"/>
        <v>0</v>
      </c>
    </row>
    <row r="65" spans="1:9" ht="25.5">
      <c r="A65" s="70"/>
      <c r="B65" s="70"/>
      <c r="C65" s="125" t="s">
        <v>330</v>
      </c>
      <c r="D65" s="69" t="s">
        <v>296</v>
      </c>
      <c r="E65" s="145" t="s">
        <v>297</v>
      </c>
      <c r="F65" s="148" t="s">
        <v>218</v>
      </c>
      <c r="G65" s="277">
        <v>1</v>
      </c>
      <c r="H65" s="297"/>
      <c r="I65" s="73">
        <f t="shared" si="2"/>
        <v>0</v>
      </c>
    </row>
    <row r="66" spans="1:9" ht="38.25">
      <c r="A66" s="70"/>
      <c r="B66" s="70"/>
      <c r="C66" s="125" t="s">
        <v>331</v>
      </c>
      <c r="D66" s="69" t="s">
        <v>298</v>
      </c>
      <c r="E66" s="145" t="s">
        <v>299</v>
      </c>
      <c r="F66" s="148" t="s">
        <v>218</v>
      </c>
      <c r="G66" s="277">
        <v>0</v>
      </c>
      <c r="H66" s="297"/>
      <c r="I66" s="73">
        <f t="shared" si="2"/>
        <v>0</v>
      </c>
    </row>
    <row r="67" spans="1:9" ht="38.25">
      <c r="A67" s="70"/>
      <c r="B67" s="70"/>
      <c r="C67" s="125" t="s">
        <v>294</v>
      </c>
      <c r="D67" s="69" t="s">
        <v>300</v>
      </c>
      <c r="E67" s="147" t="s">
        <v>1131</v>
      </c>
      <c r="F67" s="148" t="s">
        <v>301</v>
      </c>
      <c r="G67" s="277">
        <v>1</v>
      </c>
      <c r="H67" s="297"/>
      <c r="I67" s="73">
        <f t="shared" si="2"/>
        <v>0</v>
      </c>
    </row>
    <row r="68" spans="1:9" ht="47.25">
      <c r="A68" s="80" t="s">
        <v>561</v>
      </c>
      <c r="B68" s="80"/>
      <c r="C68" s="82"/>
      <c r="D68" s="82"/>
      <c r="E68" s="105"/>
      <c r="F68" s="80"/>
      <c r="G68" s="107"/>
      <c r="H68" s="304"/>
      <c r="I68" s="108">
        <f>SUM(I51:I67)</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zoomScale="80" zoomScaleNormal="80" workbookViewId="0">
      <selection activeCell="E10" sqref="E10"/>
    </sheetView>
  </sheetViews>
  <sheetFormatPr defaultColWidth="8.85546875" defaultRowHeight="12.75" outlineLevelRow="2"/>
  <cols>
    <col min="1" max="1" width="21.42578125" style="262" customWidth="1"/>
    <col min="2" max="2" width="6.28515625" style="262" customWidth="1"/>
    <col min="3" max="3" width="7.7109375" style="262" customWidth="1"/>
    <col min="4" max="4" width="8.28515625" style="202" customWidth="1"/>
    <col min="5" max="5" width="63.140625" style="263" customWidth="1"/>
    <col min="6" max="6" width="9.5703125" style="263" customWidth="1"/>
    <col min="7" max="7" width="8.85546875" style="202"/>
    <col min="8" max="8" width="13" style="202" hidden="1" customWidth="1"/>
    <col min="9" max="9" width="12.28515625" style="202" hidden="1" customWidth="1"/>
    <col min="10" max="10" width="11.7109375" style="202" customWidth="1"/>
    <col min="11" max="11" width="10.7109375" style="270" customWidth="1"/>
    <col min="12" max="16384" width="8.85546875" style="202"/>
  </cols>
  <sheetData>
    <row r="1" spans="1:11">
      <c r="A1" s="229"/>
      <c r="B1" s="230"/>
      <c r="C1" s="230"/>
      <c r="D1" s="231"/>
      <c r="E1" s="232"/>
      <c r="F1" s="232"/>
    </row>
    <row r="2" spans="1:11" ht="15.75">
      <c r="A2" s="233" t="s">
        <v>651</v>
      </c>
      <c r="B2" s="234"/>
      <c r="C2" s="234"/>
      <c r="D2" s="234"/>
      <c r="E2" s="234"/>
      <c r="F2" s="234"/>
      <c r="G2" s="235"/>
      <c r="H2" s="235"/>
      <c r="I2" s="235"/>
      <c r="J2" s="235"/>
      <c r="K2" s="271"/>
    </row>
    <row r="3" spans="1:11" ht="31.5">
      <c r="A3" s="236"/>
      <c r="B3" s="236"/>
      <c r="C3" s="236"/>
      <c r="D3" s="236"/>
      <c r="E3" s="57" t="s">
        <v>8</v>
      </c>
      <c r="F3" s="56" t="s">
        <v>10</v>
      </c>
      <c r="G3" s="56" t="s">
        <v>1118</v>
      </c>
      <c r="H3" s="56" t="s">
        <v>1149</v>
      </c>
      <c r="I3" s="56" t="s">
        <v>1145</v>
      </c>
      <c r="J3" s="56" t="s">
        <v>1146</v>
      </c>
      <c r="K3" s="272" t="s">
        <v>1119</v>
      </c>
    </row>
    <row r="4" spans="1:11" ht="15.75">
      <c r="A4" s="236"/>
      <c r="B4" s="236"/>
      <c r="C4" s="236"/>
      <c r="D4" s="236"/>
      <c r="E4" s="57"/>
      <c r="F4" s="56"/>
      <c r="G4" s="56"/>
      <c r="H4" s="56" t="s">
        <v>1147</v>
      </c>
      <c r="I4" s="56" t="s">
        <v>1148</v>
      </c>
      <c r="J4" s="56"/>
      <c r="K4" s="272"/>
    </row>
    <row r="5" spans="1:11" s="237" customFormat="1" ht="15.75">
      <c r="A5" s="126"/>
      <c r="B5" s="126" t="s">
        <v>13</v>
      </c>
      <c r="C5" s="126"/>
      <c r="D5" s="126"/>
      <c r="E5" s="126" t="s">
        <v>652</v>
      </c>
      <c r="F5" s="126"/>
      <c r="G5" s="126"/>
      <c r="H5" s="126"/>
      <c r="I5" s="126"/>
      <c r="J5" s="126"/>
      <c r="K5" s="268"/>
    </row>
    <row r="6" spans="1:11" s="237" customFormat="1" ht="50.25" customHeight="1" outlineLevel="2">
      <c r="A6" s="242"/>
      <c r="B6" s="242"/>
      <c r="C6" s="238" t="s">
        <v>15</v>
      </c>
      <c r="D6" s="239" t="s">
        <v>653</v>
      </c>
      <c r="E6" s="240" t="s">
        <v>654</v>
      </c>
      <c r="F6" s="241" t="s">
        <v>655</v>
      </c>
      <c r="G6" s="241"/>
      <c r="H6" s="241"/>
      <c r="I6" s="241"/>
      <c r="J6" s="275"/>
      <c r="K6" s="275">
        <f>IFERROR(J6*G6,0)</f>
        <v>0</v>
      </c>
    </row>
    <row r="7" spans="1:11" s="237" customFormat="1" ht="45" customHeight="1" outlineLevel="2">
      <c r="A7" s="242"/>
      <c r="B7" s="242"/>
      <c r="C7" s="238"/>
      <c r="D7" s="239"/>
      <c r="E7" s="240" t="s">
        <v>656</v>
      </c>
      <c r="F7" s="241"/>
      <c r="G7" s="241"/>
      <c r="H7" s="241"/>
      <c r="I7" s="241"/>
      <c r="J7" s="275"/>
      <c r="K7" s="275"/>
    </row>
    <row r="8" spans="1:11" s="237" customFormat="1" ht="63" customHeight="1" outlineLevel="2">
      <c r="A8" s="242"/>
      <c r="B8" s="242"/>
      <c r="C8" s="238"/>
      <c r="D8" s="239"/>
      <c r="E8" s="240" t="s">
        <v>657</v>
      </c>
      <c r="F8" s="241"/>
      <c r="G8" s="241"/>
      <c r="H8" s="241"/>
      <c r="I8" s="241"/>
      <c r="J8" s="275"/>
      <c r="K8" s="275"/>
    </row>
    <row r="9" spans="1:11" s="237" customFormat="1" ht="77.25" customHeight="1" outlineLevel="2">
      <c r="A9" s="242"/>
      <c r="B9" s="242"/>
      <c r="C9" s="238"/>
      <c r="D9" s="239"/>
      <c r="E9" s="240" t="s">
        <v>658</v>
      </c>
      <c r="F9" s="241"/>
      <c r="G9" s="241"/>
      <c r="H9" s="241"/>
      <c r="I9" s="241"/>
      <c r="J9" s="275"/>
      <c r="K9" s="275"/>
    </row>
    <row r="10" spans="1:11" s="237" customFormat="1" ht="46.5" customHeight="1" outlineLevel="2">
      <c r="A10" s="242"/>
      <c r="B10" s="242"/>
      <c r="C10" s="238"/>
      <c r="D10" s="239"/>
      <c r="E10" s="240" t="s">
        <v>659</v>
      </c>
      <c r="F10" s="241"/>
      <c r="G10" s="241"/>
      <c r="H10" s="241"/>
      <c r="I10" s="241"/>
      <c r="J10" s="275"/>
      <c r="K10" s="275"/>
    </row>
    <row r="11" spans="1:11" s="237" customFormat="1" outlineLevel="2">
      <c r="A11" s="242"/>
      <c r="B11" s="242"/>
      <c r="C11" s="238"/>
      <c r="D11" s="241"/>
      <c r="E11" s="240" t="s">
        <v>660</v>
      </c>
      <c r="F11" s="241"/>
      <c r="G11" s="243"/>
      <c r="H11" s="243"/>
      <c r="I11" s="243"/>
      <c r="J11" s="266"/>
      <c r="K11" s="266"/>
    </row>
    <row r="12" spans="1:11" ht="15.75">
      <c r="A12" s="80" t="s">
        <v>48</v>
      </c>
      <c r="B12" s="80"/>
      <c r="C12" s="80"/>
      <c r="D12" s="80"/>
      <c r="E12" s="80"/>
      <c r="F12" s="80"/>
      <c r="G12" s="80"/>
      <c r="H12" s="80"/>
      <c r="I12" s="80"/>
      <c r="J12" s="267"/>
      <c r="K12" s="273">
        <f>SUM(K6:K11)</f>
        <v>0</v>
      </c>
    </row>
    <row r="13" spans="1:11" s="237" customFormat="1" ht="15.75">
      <c r="A13" s="126"/>
      <c r="B13" s="126" t="s">
        <v>49</v>
      </c>
      <c r="C13" s="126"/>
      <c r="D13" s="126"/>
      <c r="E13" s="126" t="s">
        <v>661</v>
      </c>
      <c r="F13" s="126"/>
      <c r="G13" s="126"/>
      <c r="H13" s="126"/>
      <c r="I13" s="126"/>
      <c r="J13" s="268"/>
      <c r="K13" s="268"/>
    </row>
    <row r="14" spans="1:11" s="237" customFormat="1" outlineLevel="1">
      <c r="A14" s="242"/>
      <c r="B14" s="242"/>
      <c r="C14" s="238" t="s">
        <v>15</v>
      </c>
      <c r="D14" s="244"/>
      <c r="E14" s="245" t="s">
        <v>662</v>
      </c>
      <c r="F14" s="76"/>
      <c r="G14" s="243"/>
      <c r="H14" s="243"/>
      <c r="I14" s="243"/>
      <c r="J14" s="266"/>
      <c r="K14" s="266"/>
    </row>
    <row r="15" spans="1:11" s="237" customFormat="1" ht="118.5" customHeight="1" outlineLevel="1">
      <c r="A15" s="242"/>
      <c r="B15" s="242"/>
      <c r="C15" s="238"/>
      <c r="D15" s="244"/>
      <c r="E15" s="240" t="s">
        <v>663</v>
      </c>
      <c r="F15" s="76"/>
      <c r="G15" s="243"/>
      <c r="H15" s="243"/>
      <c r="I15" s="243"/>
      <c r="J15" s="266"/>
      <c r="K15" s="266"/>
    </row>
    <row r="16" spans="1:11" s="237" customFormat="1" ht="15" outlineLevel="1">
      <c r="A16" s="242"/>
      <c r="B16" s="242"/>
      <c r="C16" s="246" t="s">
        <v>18</v>
      </c>
      <c r="D16" s="244"/>
      <c r="E16" s="240" t="s">
        <v>664</v>
      </c>
      <c r="F16" s="246" t="s">
        <v>665</v>
      </c>
      <c r="G16" s="247"/>
      <c r="H16" s="247"/>
      <c r="I16" s="247"/>
      <c r="J16" s="265"/>
      <c r="K16" s="266">
        <f>IFERROR(J16*G16,0)</f>
        <v>0</v>
      </c>
    </row>
    <row r="17" spans="1:11" s="237" customFormat="1" ht="15" outlineLevel="1">
      <c r="A17" s="242"/>
      <c r="B17" s="242"/>
      <c r="C17" s="246" t="s">
        <v>21</v>
      </c>
      <c r="D17" s="244"/>
      <c r="E17" s="240" t="s">
        <v>666</v>
      </c>
      <c r="F17" s="246" t="s">
        <v>665</v>
      </c>
      <c r="G17" s="247"/>
      <c r="H17" s="247"/>
      <c r="I17" s="247"/>
      <c r="J17" s="265"/>
      <c r="K17" s="266">
        <f t="shared" ref="K17:K23" si="0">IFERROR(J17*G17,0)</f>
        <v>0</v>
      </c>
    </row>
    <row r="18" spans="1:11" s="237" customFormat="1" ht="15" outlineLevel="1">
      <c r="A18" s="242"/>
      <c r="B18" s="242"/>
      <c r="C18" s="246" t="s">
        <v>23</v>
      </c>
      <c r="D18" s="244"/>
      <c r="E18" s="240" t="s">
        <v>667</v>
      </c>
      <c r="F18" s="246" t="s">
        <v>665</v>
      </c>
      <c r="G18" s="247"/>
      <c r="H18" s="247"/>
      <c r="I18" s="247"/>
      <c r="J18" s="265"/>
      <c r="K18" s="266">
        <f t="shared" si="0"/>
        <v>0</v>
      </c>
    </row>
    <row r="19" spans="1:11" s="237" customFormat="1" ht="15" outlineLevel="1">
      <c r="A19" s="242"/>
      <c r="B19" s="242"/>
      <c r="C19" s="246" t="s">
        <v>25</v>
      </c>
      <c r="D19" s="244"/>
      <c r="E19" s="240" t="s">
        <v>668</v>
      </c>
      <c r="F19" s="246" t="s">
        <v>665</v>
      </c>
      <c r="G19" s="247"/>
      <c r="H19" s="247"/>
      <c r="I19" s="247"/>
      <c r="J19" s="265"/>
      <c r="K19" s="266">
        <f t="shared" si="0"/>
        <v>0</v>
      </c>
    </row>
    <row r="20" spans="1:11" s="237" customFormat="1" ht="15" outlineLevel="1">
      <c r="A20" s="242"/>
      <c r="B20" s="242"/>
      <c r="C20" s="246" t="s">
        <v>27</v>
      </c>
      <c r="D20" s="244"/>
      <c r="E20" s="240" t="s">
        <v>669</v>
      </c>
      <c r="F20" s="246" t="s">
        <v>665</v>
      </c>
      <c r="G20" s="247"/>
      <c r="H20" s="247"/>
      <c r="I20" s="247"/>
      <c r="J20" s="265"/>
      <c r="K20" s="266">
        <f t="shared" si="0"/>
        <v>0</v>
      </c>
    </row>
    <row r="21" spans="1:11" s="237" customFormat="1" ht="15" outlineLevel="1">
      <c r="A21" s="242"/>
      <c r="B21" s="242"/>
      <c r="C21" s="246" t="s">
        <v>29</v>
      </c>
      <c r="D21" s="244"/>
      <c r="E21" s="240" t="s">
        <v>670</v>
      </c>
      <c r="F21" s="246" t="s">
        <v>665</v>
      </c>
      <c r="G21" s="247"/>
      <c r="H21" s="247"/>
      <c r="I21" s="247"/>
      <c r="J21" s="265"/>
      <c r="K21" s="266">
        <f t="shared" si="0"/>
        <v>0</v>
      </c>
    </row>
    <row r="22" spans="1:11" s="237" customFormat="1" ht="15" outlineLevel="1">
      <c r="A22" s="242"/>
      <c r="B22" s="242"/>
      <c r="C22" s="246" t="s">
        <v>31</v>
      </c>
      <c r="D22" s="244"/>
      <c r="E22" s="240" t="s">
        <v>671</v>
      </c>
      <c r="F22" s="246" t="s">
        <v>665</v>
      </c>
      <c r="G22" s="247"/>
      <c r="H22" s="247"/>
      <c r="I22" s="247"/>
      <c r="J22" s="265"/>
      <c r="K22" s="266">
        <f t="shared" si="0"/>
        <v>0</v>
      </c>
    </row>
    <row r="23" spans="1:11" s="237" customFormat="1" ht="15" outlineLevel="1">
      <c r="A23" s="242"/>
      <c r="B23" s="242"/>
      <c r="C23" s="246" t="s">
        <v>280</v>
      </c>
      <c r="D23" s="244"/>
      <c r="E23" s="240" t="s">
        <v>672</v>
      </c>
      <c r="F23" s="246" t="s">
        <v>665</v>
      </c>
      <c r="G23" s="247"/>
      <c r="H23" s="247"/>
      <c r="I23" s="247"/>
      <c r="J23" s="265"/>
      <c r="K23" s="266">
        <f t="shared" si="0"/>
        <v>0</v>
      </c>
    </row>
    <row r="24" spans="1:11" s="237" customFormat="1" outlineLevel="1">
      <c r="A24" s="242"/>
      <c r="B24" s="242"/>
      <c r="C24" s="248" t="s">
        <v>33</v>
      </c>
      <c r="D24" s="238"/>
      <c r="E24" s="249" t="s">
        <v>673</v>
      </c>
      <c r="F24" s="246"/>
      <c r="G24" s="243"/>
      <c r="H24" s="243"/>
      <c r="I24" s="243"/>
      <c r="J24" s="266"/>
      <c r="K24" s="266"/>
    </row>
    <row r="25" spans="1:11" s="237" customFormat="1" ht="64.5" customHeight="1" outlineLevel="1">
      <c r="A25" s="242"/>
      <c r="B25" s="242"/>
      <c r="C25" s="250"/>
      <c r="D25" s="250"/>
      <c r="E25" s="240" t="s">
        <v>674</v>
      </c>
      <c r="F25" s="246"/>
      <c r="G25" s="243"/>
      <c r="H25" s="243"/>
      <c r="I25" s="243"/>
      <c r="J25" s="266"/>
      <c r="K25" s="266"/>
    </row>
    <row r="26" spans="1:11" s="237" customFormat="1" ht="15" outlineLevel="1">
      <c r="A26" s="242"/>
      <c r="B26" s="242"/>
      <c r="C26" s="246" t="s">
        <v>36</v>
      </c>
      <c r="D26" s="250"/>
      <c r="E26" s="240" t="s">
        <v>675</v>
      </c>
      <c r="F26" s="246" t="s">
        <v>268</v>
      </c>
      <c r="G26" s="247"/>
      <c r="H26" s="247"/>
      <c r="I26" s="247"/>
      <c r="J26" s="266"/>
      <c r="K26" s="266">
        <f t="shared" ref="K26:K28" si="1">IFERROR(J26*G26,0)</f>
        <v>0</v>
      </c>
    </row>
    <row r="27" spans="1:11" s="237" customFormat="1" ht="15" outlineLevel="1">
      <c r="A27" s="242"/>
      <c r="B27" s="242"/>
      <c r="C27" s="246" t="s">
        <v>40</v>
      </c>
      <c r="D27" s="250"/>
      <c r="E27" s="240" t="s">
        <v>676</v>
      </c>
      <c r="F27" s="246" t="s">
        <v>268</v>
      </c>
      <c r="G27" s="247"/>
      <c r="H27" s="247"/>
      <c r="I27" s="247"/>
      <c r="J27" s="266"/>
      <c r="K27" s="266">
        <f t="shared" si="1"/>
        <v>0</v>
      </c>
    </row>
    <row r="28" spans="1:11" s="237" customFormat="1" ht="15" outlineLevel="1">
      <c r="A28" s="242"/>
      <c r="B28" s="242"/>
      <c r="C28" s="246" t="s">
        <v>43</v>
      </c>
      <c r="D28" s="250"/>
      <c r="E28" s="240" t="s">
        <v>677</v>
      </c>
      <c r="F28" s="246" t="s">
        <v>268</v>
      </c>
      <c r="G28" s="247"/>
      <c r="H28" s="247"/>
      <c r="I28" s="247"/>
      <c r="J28" s="266"/>
      <c r="K28" s="266">
        <f t="shared" si="1"/>
        <v>0</v>
      </c>
    </row>
    <row r="29" spans="1:11" s="237" customFormat="1" outlineLevel="1">
      <c r="A29" s="242"/>
      <c r="B29" s="242"/>
      <c r="C29" s="246" t="s">
        <v>44</v>
      </c>
      <c r="D29" s="250"/>
      <c r="E29" s="240" t="s">
        <v>350</v>
      </c>
      <c r="F29" s="246" t="s">
        <v>268</v>
      </c>
      <c r="G29" s="243"/>
      <c r="H29" s="243"/>
      <c r="I29" s="243"/>
      <c r="J29" s="266"/>
      <c r="K29" s="266"/>
    </row>
    <row r="30" spans="1:11" s="237" customFormat="1" outlineLevel="1">
      <c r="A30" s="242"/>
      <c r="B30" s="242"/>
      <c r="C30" s="248" t="s">
        <v>45</v>
      </c>
      <c r="D30" s="250"/>
      <c r="E30" s="249" t="s">
        <v>678</v>
      </c>
      <c r="F30" s="246"/>
      <c r="G30" s="243"/>
      <c r="H30" s="243"/>
      <c r="I30" s="243"/>
      <c r="J30" s="266"/>
      <c r="K30" s="266"/>
    </row>
    <row r="31" spans="1:11" s="237" customFormat="1" ht="64.5" customHeight="1" outlineLevel="1">
      <c r="A31" s="242"/>
      <c r="B31" s="242"/>
      <c r="C31" s="250"/>
      <c r="D31" s="250"/>
      <c r="E31" s="240" t="s">
        <v>679</v>
      </c>
      <c r="F31" s="246"/>
      <c r="G31" s="243"/>
      <c r="H31" s="243"/>
      <c r="I31" s="243"/>
      <c r="J31" s="266"/>
      <c r="K31" s="266"/>
    </row>
    <row r="32" spans="1:11" s="237" customFormat="1" ht="15" outlineLevel="1">
      <c r="A32" s="242"/>
      <c r="B32" s="242"/>
      <c r="C32" s="246" t="s">
        <v>75</v>
      </c>
      <c r="D32" s="250"/>
      <c r="E32" s="240" t="s">
        <v>666</v>
      </c>
      <c r="F32" s="246" t="s">
        <v>268</v>
      </c>
      <c r="G32" s="247"/>
      <c r="H32" s="247"/>
      <c r="I32" s="247"/>
      <c r="J32" s="266"/>
      <c r="K32" s="266">
        <f t="shared" ref="K32:K34" si="2">IFERROR(J32*G32,0)</f>
        <v>0</v>
      </c>
    </row>
    <row r="33" spans="1:11" s="237" customFormat="1" ht="15" outlineLevel="1">
      <c r="A33" s="242"/>
      <c r="B33" s="242"/>
      <c r="C33" s="246" t="s">
        <v>79</v>
      </c>
      <c r="D33" s="250"/>
      <c r="E33" s="240" t="s">
        <v>680</v>
      </c>
      <c r="F33" s="246" t="s">
        <v>268</v>
      </c>
      <c r="G33" s="247"/>
      <c r="H33" s="247"/>
      <c r="I33" s="247"/>
      <c r="J33" s="266"/>
      <c r="K33" s="266">
        <f t="shared" si="2"/>
        <v>0</v>
      </c>
    </row>
    <row r="34" spans="1:11" s="237" customFormat="1" ht="15" outlineLevel="1">
      <c r="A34" s="242"/>
      <c r="B34" s="242"/>
      <c r="C34" s="246" t="s">
        <v>81</v>
      </c>
      <c r="D34" s="250"/>
      <c r="E34" s="240" t="s">
        <v>668</v>
      </c>
      <c r="F34" s="246" t="s">
        <v>268</v>
      </c>
      <c r="G34" s="247"/>
      <c r="H34" s="247"/>
      <c r="I34" s="247"/>
      <c r="J34" s="266"/>
      <c r="K34" s="266">
        <f t="shared" si="2"/>
        <v>0</v>
      </c>
    </row>
    <row r="35" spans="1:11" s="237" customFormat="1" outlineLevel="1">
      <c r="A35" s="242"/>
      <c r="B35" s="242"/>
      <c r="C35" s="248" t="s">
        <v>64</v>
      </c>
      <c r="D35" s="250"/>
      <c r="E35" s="249" t="s">
        <v>681</v>
      </c>
      <c r="F35" s="246"/>
      <c r="G35" s="243"/>
      <c r="H35" s="243"/>
      <c r="I35" s="243"/>
      <c r="J35" s="266"/>
      <c r="K35" s="266"/>
    </row>
    <row r="36" spans="1:11" s="237" customFormat="1" ht="41.25" customHeight="1" outlineLevel="1">
      <c r="A36" s="242"/>
      <c r="B36" s="242"/>
      <c r="C36" s="248"/>
      <c r="D36" s="249"/>
      <c r="E36" s="240" t="s">
        <v>682</v>
      </c>
      <c r="F36" s="246"/>
      <c r="G36" s="243"/>
      <c r="H36" s="243"/>
      <c r="I36" s="243"/>
      <c r="J36" s="266"/>
      <c r="K36" s="266"/>
    </row>
    <row r="37" spans="1:11" s="237" customFormat="1" outlineLevel="1">
      <c r="A37" s="242"/>
      <c r="B37" s="242"/>
      <c r="C37" s="246" t="s">
        <v>177</v>
      </c>
      <c r="D37" s="246"/>
      <c r="E37" s="240" t="s">
        <v>669</v>
      </c>
      <c r="F37" s="246" t="s">
        <v>268</v>
      </c>
      <c r="G37" s="251"/>
      <c r="H37" s="251"/>
      <c r="I37" s="251"/>
      <c r="J37" s="266"/>
      <c r="K37" s="266">
        <f t="shared" ref="K37" si="3">IFERROR(J37*G37,0)</f>
        <v>0</v>
      </c>
    </row>
    <row r="38" spans="1:11" s="237" customFormat="1" outlineLevel="1">
      <c r="A38" s="242"/>
      <c r="B38" s="242"/>
      <c r="C38" s="248" t="s">
        <v>66</v>
      </c>
      <c r="D38" s="246"/>
      <c r="E38" s="249" t="s">
        <v>683</v>
      </c>
      <c r="F38" s="246"/>
      <c r="G38" s="251"/>
      <c r="H38" s="251"/>
      <c r="I38" s="251"/>
      <c r="J38" s="266"/>
      <c r="K38" s="266"/>
    </row>
    <row r="39" spans="1:11" s="237" customFormat="1" ht="66" customHeight="1" outlineLevel="1">
      <c r="A39" s="242"/>
      <c r="B39" s="242"/>
      <c r="C39" s="248"/>
      <c r="D39" s="250"/>
      <c r="E39" s="240" t="s">
        <v>684</v>
      </c>
      <c r="F39" s="246"/>
      <c r="G39" s="251"/>
      <c r="H39" s="251"/>
      <c r="I39" s="251"/>
      <c r="J39" s="266"/>
      <c r="K39" s="266"/>
    </row>
    <row r="40" spans="1:11" s="237" customFormat="1" outlineLevel="1">
      <c r="A40" s="242"/>
      <c r="B40" s="242"/>
      <c r="C40" s="246" t="s">
        <v>142</v>
      </c>
      <c r="D40" s="246"/>
      <c r="E40" s="240" t="s">
        <v>685</v>
      </c>
      <c r="F40" s="246" t="s">
        <v>268</v>
      </c>
      <c r="G40" s="251"/>
      <c r="H40" s="251"/>
      <c r="I40" s="251"/>
      <c r="J40" s="264"/>
      <c r="K40" s="266">
        <f t="shared" ref="K40" si="4">IFERROR(J40*G40,0)</f>
        <v>0</v>
      </c>
    </row>
    <row r="41" spans="1:11" s="237" customFormat="1" outlineLevel="1">
      <c r="A41" s="242"/>
      <c r="B41" s="242"/>
      <c r="C41" s="248" t="s">
        <v>99</v>
      </c>
      <c r="D41" s="246"/>
      <c r="E41" s="252" t="s">
        <v>686</v>
      </c>
      <c r="F41" s="246"/>
      <c r="G41" s="243"/>
      <c r="H41" s="243"/>
      <c r="I41" s="243"/>
      <c r="J41" s="266"/>
      <c r="K41" s="266"/>
    </row>
    <row r="42" spans="1:11" s="237" customFormat="1" ht="75.75" customHeight="1" outlineLevel="1">
      <c r="A42" s="242"/>
      <c r="B42" s="242"/>
      <c r="C42" s="250"/>
      <c r="D42" s="249"/>
      <c r="E42" s="240" t="s">
        <v>687</v>
      </c>
      <c r="F42" s="246" t="s">
        <v>268</v>
      </c>
      <c r="G42" s="243"/>
      <c r="H42" s="243"/>
      <c r="I42" s="243"/>
      <c r="J42" s="266"/>
      <c r="K42" s="266">
        <f t="shared" ref="K42" si="5">IFERROR(J42*G42,0)</f>
        <v>0</v>
      </c>
    </row>
    <row r="43" spans="1:11" s="237" customFormat="1" outlineLevel="1">
      <c r="A43" s="242"/>
      <c r="B43" s="242"/>
      <c r="C43" s="248" t="s">
        <v>93</v>
      </c>
      <c r="D43" s="249"/>
      <c r="E43" s="252" t="s">
        <v>688</v>
      </c>
      <c r="F43" s="246"/>
      <c r="G43" s="243"/>
      <c r="H43" s="243"/>
      <c r="I43" s="243"/>
      <c r="J43" s="266"/>
      <c r="K43" s="266"/>
    </row>
    <row r="44" spans="1:11" s="237" customFormat="1" ht="49.5" customHeight="1" outlineLevel="1">
      <c r="A44" s="242"/>
      <c r="B44" s="242"/>
      <c r="C44" s="248"/>
      <c r="D44" s="249"/>
      <c r="E44" s="240" t="s">
        <v>689</v>
      </c>
      <c r="F44" s="246" t="s">
        <v>268</v>
      </c>
      <c r="G44" s="251"/>
      <c r="H44" s="251"/>
      <c r="I44" s="251"/>
      <c r="J44" s="266"/>
      <c r="K44" s="266">
        <f t="shared" ref="K44" si="6">IFERROR(J44*G44,0)</f>
        <v>0</v>
      </c>
    </row>
    <row r="45" spans="1:11" s="237" customFormat="1" outlineLevel="1">
      <c r="A45" s="242"/>
      <c r="B45" s="242"/>
      <c r="C45" s="248" t="s">
        <v>101</v>
      </c>
      <c r="D45" s="249"/>
      <c r="E45" s="252" t="s">
        <v>690</v>
      </c>
      <c r="F45" s="246"/>
      <c r="G45" s="243"/>
      <c r="H45" s="243"/>
      <c r="I45" s="243"/>
      <c r="J45" s="266"/>
      <c r="K45" s="266"/>
    </row>
    <row r="46" spans="1:11" s="237" customFormat="1" ht="63" customHeight="1" outlineLevel="1">
      <c r="A46" s="242"/>
      <c r="B46" s="242"/>
      <c r="C46" s="248"/>
      <c r="D46" s="249"/>
      <c r="E46" s="240" t="s">
        <v>691</v>
      </c>
      <c r="F46" s="246" t="s">
        <v>268</v>
      </c>
      <c r="G46" s="251"/>
      <c r="H46" s="251"/>
      <c r="I46" s="251"/>
      <c r="J46" s="266"/>
      <c r="K46" s="266">
        <f t="shared" ref="K46" si="7">IFERROR(J46*G46,0)</f>
        <v>0</v>
      </c>
    </row>
    <row r="47" spans="1:11" s="237" customFormat="1" outlineLevel="1">
      <c r="A47" s="242"/>
      <c r="B47" s="242"/>
      <c r="C47" s="248" t="s">
        <v>104</v>
      </c>
      <c r="D47" s="249"/>
      <c r="E47" s="252" t="s">
        <v>692</v>
      </c>
      <c r="F47" s="246"/>
      <c r="G47" s="251"/>
      <c r="H47" s="251"/>
      <c r="I47" s="251"/>
      <c r="J47" s="266"/>
      <c r="K47" s="266"/>
    </row>
    <row r="48" spans="1:11" s="237" customFormat="1" ht="75" customHeight="1" outlineLevel="1">
      <c r="A48" s="242"/>
      <c r="B48" s="242"/>
      <c r="C48" s="248" t="s">
        <v>1010</v>
      </c>
      <c r="D48" s="249"/>
      <c r="E48" s="253" t="s">
        <v>693</v>
      </c>
      <c r="F48" s="246" t="s">
        <v>268</v>
      </c>
      <c r="G48" s="251"/>
      <c r="H48" s="251"/>
      <c r="I48" s="251"/>
      <c r="J48" s="266"/>
      <c r="K48" s="266"/>
    </row>
    <row r="49" spans="1:11" s="237" customFormat="1" ht="75.75" customHeight="1" outlineLevel="1">
      <c r="A49" s="242"/>
      <c r="B49" s="242"/>
      <c r="C49" s="248" t="s">
        <v>1011</v>
      </c>
      <c r="D49" s="249"/>
      <c r="E49" s="253" t="s">
        <v>694</v>
      </c>
      <c r="F49" s="246" t="s">
        <v>268</v>
      </c>
      <c r="G49" s="251"/>
      <c r="H49" s="251"/>
      <c r="I49" s="251"/>
      <c r="J49" s="266"/>
      <c r="K49" s="266"/>
    </row>
    <row r="50" spans="1:11" ht="15.75">
      <c r="A50" s="80" t="s">
        <v>514</v>
      </c>
      <c r="B50" s="80"/>
      <c r="C50" s="80"/>
      <c r="D50" s="80"/>
      <c r="E50" s="80"/>
      <c r="F50" s="80"/>
      <c r="G50" s="80"/>
      <c r="H50" s="80"/>
      <c r="I50" s="80"/>
      <c r="J50" s="267"/>
      <c r="K50" s="273">
        <f>SUM(K16:K49)</f>
        <v>0</v>
      </c>
    </row>
    <row r="51" spans="1:11" s="237" customFormat="1" ht="15.75">
      <c r="A51" s="254"/>
      <c r="B51" s="254" t="s">
        <v>57</v>
      </c>
      <c r="C51" s="255"/>
      <c r="D51" s="256"/>
      <c r="E51" s="257" t="s">
        <v>695</v>
      </c>
      <c r="F51" s="258"/>
      <c r="G51" s="258"/>
      <c r="H51" s="258"/>
      <c r="I51" s="258"/>
      <c r="J51" s="269"/>
      <c r="K51" s="269"/>
    </row>
    <row r="52" spans="1:11" s="237" customFormat="1" outlineLevel="1">
      <c r="A52" s="242"/>
      <c r="B52" s="242"/>
      <c r="C52" s="238"/>
      <c r="D52" s="248"/>
      <c r="E52" s="252" t="s">
        <v>696</v>
      </c>
      <c r="F52" s="246"/>
      <c r="G52" s="243"/>
      <c r="H52" s="243"/>
      <c r="I52" s="243"/>
      <c r="J52" s="266"/>
      <c r="K52" s="266"/>
    </row>
    <row r="53" spans="1:11" s="237" customFormat="1" ht="76.5" customHeight="1" outlineLevel="1">
      <c r="A53" s="242"/>
      <c r="B53" s="242"/>
      <c r="C53" s="238" t="s">
        <v>15</v>
      </c>
      <c r="D53" s="246"/>
      <c r="E53" s="240" t="s">
        <v>693</v>
      </c>
      <c r="F53" s="246" t="s">
        <v>268</v>
      </c>
      <c r="G53" s="243"/>
      <c r="H53" s="243"/>
      <c r="I53" s="243"/>
      <c r="J53" s="266"/>
      <c r="K53" s="266">
        <f t="shared" ref="K53" si="8">IFERROR(J53*G53,0)</f>
        <v>0</v>
      </c>
    </row>
    <row r="54" spans="1:11" s="237" customFormat="1" outlineLevel="1">
      <c r="A54" s="242"/>
      <c r="B54" s="242"/>
      <c r="C54" s="238"/>
      <c r="D54" s="248"/>
      <c r="E54" s="252" t="s">
        <v>697</v>
      </c>
      <c r="F54" s="246"/>
      <c r="G54" s="243"/>
      <c r="H54" s="243"/>
      <c r="I54" s="243"/>
      <c r="J54" s="266"/>
      <c r="K54" s="266"/>
    </row>
    <row r="55" spans="1:11" s="237" customFormat="1" ht="37.5" customHeight="1" outlineLevel="1">
      <c r="A55" s="242"/>
      <c r="B55" s="242"/>
      <c r="C55" s="238" t="s">
        <v>33</v>
      </c>
      <c r="D55" s="246"/>
      <c r="E55" s="240" t="s">
        <v>698</v>
      </c>
      <c r="F55" s="246" t="s">
        <v>268</v>
      </c>
      <c r="G55" s="243"/>
      <c r="H55" s="243"/>
      <c r="I55" s="243"/>
      <c r="J55" s="266"/>
      <c r="K55" s="266">
        <f t="shared" ref="K55:K56" si="9">IFERROR(J55*G55,0)</f>
        <v>0</v>
      </c>
    </row>
    <row r="56" spans="1:11" s="237" customFormat="1" outlineLevel="1">
      <c r="A56" s="242"/>
      <c r="B56" s="242"/>
      <c r="C56" s="238"/>
      <c r="D56" s="246"/>
      <c r="E56" s="240" t="s">
        <v>699</v>
      </c>
      <c r="F56" s="246" t="s">
        <v>268</v>
      </c>
      <c r="G56" s="251"/>
      <c r="H56" s="251"/>
      <c r="I56" s="251"/>
      <c r="J56" s="266"/>
      <c r="K56" s="266">
        <f t="shared" si="9"/>
        <v>0</v>
      </c>
    </row>
    <row r="57" spans="1:11" s="237" customFormat="1" outlineLevel="1">
      <c r="A57" s="242"/>
      <c r="B57" s="242"/>
      <c r="C57" s="238"/>
      <c r="D57" s="248"/>
      <c r="E57" s="252" t="s">
        <v>700</v>
      </c>
      <c r="F57" s="246"/>
      <c r="G57" s="251"/>
      <c r="H57" s="251"/>
      <c r="I57" s="251"/>
      <c r="J57" s="266"/>
      <c r="K57" s="266"/>
    </row>
    <row r="58" spans="1:11" s="237" customFormat="1" ht="81" customHeight="1" outlineLevel="1">
      <c r="A58" s="242"/>
      <c r="B58" s="242"/>
      <c r="C58" s="238" t="s">
        <v>45</v>
      </c>
      <c r="D58" s="246"/>
      <c r="E58" s="240" t="s">
        <v>694</v>
      </c>
      <c r="F58" s="246" t="s">
        <v>268</v>
      </c>
      <c r="G58" s="251"/>
      <c r="H58" s="251"/>
      <c r="I58" s="251"/>
      <c r="J58" s="266"/>
      <c r="K58" s="266">
        <f t="shared" ref="K58" si="10">IFERROR(J58*G58,0)</f>
        <v>0</v>
      </c>
    </row>
    <row r="59" spans="1:11" s="237" customFormat="1" outlineLevel="1">
      <c r="A59" s="242"/>
      <c r="B59" s="242"/>
      <c r="C59" s="238"/>
      <c r="D59" s="248"/>
      <c r="E59" s="252" t="s">
        <v>701</v>
      </c>
      <c r="F59" s="246"/>
      <c r="G59" s="251"/>
      <c r="H59" s="251"/>
      <c r="I59" s="251"/>
      <c r="J59" s="266"/>
      <c r="K59" s="266"/>
    </row>
    <row r="60" spans="1:11" s="237" customFormat="1" ht="70.5" customHeight="1" outlineLevel="1">
      <c r="A60" s="242"/>
      <c r="B60" s="242"/>
      <c r="C60" s="238" t="s">
        <v>64</v>
      </c>
      <c r="D60" s="246"/>
      <c r="E60" s="240" t="s">
        <v>702</v>
      </c>
      <c r="F60" s="246" t="s">
        <v>268</v>
      </c>
      <c r="G60" s="251"/>
      <c r="H60" s="251"/>
      <c r="I60" s="251"/>
      <c r="J60" s="266"/>
      <c r="K60" s="266">
        <f t="shared" ref="K60" si="11">IFERROR(J60*G60,0)</f>
        <v>0</v>
      </c>
    </row>
    <row r="61" spans="1:11" s="237" customFormat="1" outlineLevel="1">
      <c r="A61" s="242"/>
      <c r="B61" s="242"/>
      <c r="C61" s="238"/>
      <c r="D61" s="248"/>
      <c r="E61" s="252" t="s">
        <v>703</v>
      </c>
      <c r="F61" s="246"/>
      <c r="G61" s="243"/>
      <c r="H61" s="243"/>
      <c r="I61" s="243"/>
      <c r="J61" s="266"/>
      <c r="K61" s="266"/>
    </row>
    <row r="62" spans="1:11" s="237" customFormat="1" ht="39.75" customHeight="1" outlineLevel="1">
      <c r="A62" s="242"/>
      <c r="B62" s="242"/>
      <c r="C62" s="238" t="s">
        <v>66</v>
      </c>
      <c r="D62" s="246"/>
      <c r="E62" s="240" t="s">
        <v>704</v>
      </c>
      <c r="F62" s="246" t="s">
        <v>39</v>
      </c>
      <c r="G62" s="243"/>
      <c r="H62" s="243"/>
      <c r="I62" s="243"/>
      <c r="J62" s="266"/>
      <c r="K62" s="266">
        <f t="shared" ref="K62" si="12">IFERROR(J62*G62,0)</f>
        <v>0</v>
      </c>
    </row>
    <row r="63" spans="1:11" s="237" customFormat="1" ht="39.75" customHeight="1" outlineLevel="1">
      <c r="A63" s="242"/>
      <c r="B63" s="242"/>
      <c r="C63" s="238"/>
      <c r="D63" s="248"/>
      <c r="E63" s="249" t="s">
        <v>705</v>
      </c>
      <c r="F63" s="246"/>
      <c r="G63" s="243"/>
      <c r="H63" s="243"/>
      <c r="I63" s="243"/>
      <c r="J63" s="266"/>
      <c r="K63" s="266"/>
    </row>
    <row r="64" spans="1:11" s="237" customFormat="1" ht="48.75" customHeight="1" outlineLevel="1">
      <c r="A64" s="242"/>
      <c r="B64" s="242"/>
      <c r="C64" s="238" t="s">
        <v>99</v>
      </c>
      <c r="D64" s="246"/>
      <c r="E64" s="259" t="s">
        <v>706</v>
      </c>
      <c r="F64" s="260"/>
      <c r="G64" s="243"/>
      <c r="H64" s="243"/>
      <c r="I64" s="243"/>
      <c r="J64" s="266"/>
      <c r="K64" s="266"/>
    </row>
    <row r="65" spans="1:11" s="237" customFormat="1" outlineLevel="1">
      <c r="A65" s="242"/>
      <c r="B65" s="242"/>
      <c r="C65" s="238" t="s">
        <v>604</v>
      </c>
      <c r="D65" s="246"/>
      <c r="E65" s="240" t="s">
        <v>707</v>
      </c>
      <c r="F65" s="260" t="s">
        <v>268</v>
      </c>
      <c r="G65" s="251"/>
      <c r="H65" s="251"/>
      <c r="I65" s="251"/>
      <c r="J65" s="266"/>
      <c r="K65" s="266">
        <f t="shared" ref="K65:K66" si="13">IFERROR(J65*G65,0)</f>
        <v>0</v>
      </c>
    </row>
    <row r="66" spans="1:11" s="237" customFormat="1" outlineLevel="1">
      <c r="A66" s="242"/>
      <c r="B66" s="242"/>
      <c r="C66" s="238" t="s">
        <v>605</v>
      </c>
      <c r="D66" s="246"/>
      <c r="E66" s="240" t="s">
        <v>708</v>
      </c>
      <c r="F66" s="260" t="s">
        <v>268</v>
      </c>
      <c r="G66" s="251"/>
      <c r="H66" s="251"/>
      <c r="I66" s="251"/>
      <c r="J66" s="266"/>
      <c r="K66" s="266">
        <f t="shared" si="13"/>
        <v>0</v>
      </c>
    </row>
    <row r="67" spans="1:11" s="237" customFormat="1" outlineLevel="1">
      <c r="A67" s="242"/>
      <c r="B67" s="242"/>
      <c r="C67" s="238"/>
      <c r="D67" s="248"/>
      <c r="E67" s="252" t="s">
        <v>709</v>
      </c>
      <c r="F67" s="246"/>
      <c r="G67" s="251"/>
      <c r="H67" s="251"/>
      <c r="I67" s="251"/>
      <c r="J67" s="266"/>
      <c r="K67" s="266"/>
    </row>
    <row r="68" spans="1:11" s="237" customFormat="1" ht="58.5" customHeight="1" outlineLevel="1">
      <c r="A68" s="242"/>
      <c r="B68" s="242"/>
      <c r="C68" s="238" t="s">
        <v>93</v>
      </c>
      <c r="D68" s="246"/>
      <c r="E68" s="240" t="s">
        <v>710</v>
      </c>
      <c r="F68" s="246" t="s">
        <v>268</v>
      </c>
      <c r="G68" s="251"/>
      <c r="H68" s="251"/>
      <c r="I68" s="251"/>
      <c r="J68" s="266"/>
      <c r="K68" s="266">
        <f t="shared" ref="K68" si="14">IFERROR(J68*G68,0)</f>
        <v>0</v>
      </c>
    </row>
    <row r="69" spans="1:11" s="237" customFormat="1" outlineLevel="1">
      <c r="A69" s="242"/>
      <c r="B69" s="242"/>
      <c r="C69" s="238"/>
      <c r="D69" s="248"/>
      <c r="E69" s="252" t="s">
        <v>711</v>
      </c>
      <c r="F69" s="246"/>
      <c r="G69" s="251"/>
      <c r="H69" s="251"/>
      <c r="I69" s="251"/>
      <c r="J69" s="266"/>
      <c r="K69" s="266"/>
    </row>
    <row r="70" spans="1:11" s="237" customFormat="1" ht="45" customHeight="1" outlineLevel="1">
      <c r="A70" s="242"/>
      <c r="B70" s="242"/>
      <c r="C70" s="246" t="s">
        <v>101</v>
      </c>
      <c r="D70" s="246"/>
      <c r="E70" s="240" t="s">
        <v>712</v>
      </c>
      <c r="F70" s="246" t="s">
        <v>268</v>
      </c>
      <c r="G70" s="251"/>
      <c r="H70" s="251"/>
      <c r="I70" s="251"/>
      <c r="J70" s="266"/>
      <c r="K70" s="266">
        <f t="shared" ref="K70:K74" si="15">IFERROR(J70*G70,0)</f>
        <v>0</v>
      </c>
    </row>
    <row r="71" spans="1:11" s="237" customFormat="1" ht="72" customHeight="1" outlineLevel="1">
      <c r="A71" s="242"/>
      <c r="B71" s="242"/>
      <c r="C71" s="246" t="s">
        <v>104</v>
      </c>
      <c r="D71" s="248"/>
      <c r="E71" s="240" t="s">
        <v>713</v>
      </c>
      <c r="F71" s="246" t="s">
        <v>268</v>
      </c>
      <c r="G71" s="251"/>
      <c r="H71" s="251"/>
      <c r="I71" s="251"/>
      <c r="J71" s="266"/>
      <c r="K71" s="266">
        <f t="shared" si="15"/>
        <v>0</v>
      </c>
    </row>
    <row r="72" spans="1:11" s="237" customFormat="1" outlineLevel="1">
      <c r="A72" s="242"/>
      <c r="B72" s="242"/>
      <c r="C72" s="246" t="s">
        <v>105</v>
      </c>
      <c r="D72" s="248"/>
      <c r="E72" s="261" t="s">
        <v>714</v>
      </c>
      <c r="F72" s="246" t="s">
        <v>268</v>
      </c>
      <c r="G72" s="251"/>
      <c r="H72" s="251"/>
      <c r="I72" s="251"/>
      <c r="J72" s="266"/>
      <c r="K72" s="266">
        <f t="shared" si="15"/>
        <v>0</v>
      </c>
    </row>
    <row r="73" spans="1:11" s="237" customFormat="1" outlineLevel="1">
      <c r="A73" s="242"/>
      <c r="B73" s="242"/>
      <c r="C73" s="246" t="s">
        <v>106</v>
      </c>
      <c r="D73" s="246"/>
      <c r="E73" s="261" t="s">
        <v>715</v>
      </c>
      <c r="F73" s="246" t="s">
        <v>268</v>
      </c>
      <c r="G73" s="251"/>
      <c r="H73" s="251"/>
      <c r="I73" s="251"/>
      <c r="J73" s="266"/>
      <c r="K73" s="266">
        <f t="shared" si="15"/>
        <v>0</v>
      </c>
    </row>
    <row r="74" spans="1:11" s="237" customFormat="1" outlineLevel="1">
      <c r="A74" s="242"/>
      <c r="B74" s="242"/>
      <c r="C74" s="246" t="s">
        <v>107</v>
      </c>
      <c r="D74" s="246"/>
      <c r="E74" s="261" t="s">
        <v>716</v>
      </c>
      <c r="F74" s="246" t="s">
        <v>268</v>
      </c>
      <c r="G74" s="251"/>
      <c r="H74" s="251"/>
      <c r="I74" s="251"/>
      <c r="J74" s="266"/>
      <c r="K74" s="266">
        <f t="shared" si="15"/>
        <v>0</v>
      </c>
    </row>
    <row r="75" spans="1:11" ht="15.75">
      <c r="A75" s="80" t="s">
        <v>69</v>
      </c>
      <c r="B75" s="80"/>
      <c r="C75" s="80"/>
      <c r="D75" s="80"/>
      <c r="E75" s="80"/>
      <c r="F75" s="80"/>
      <c r="G75" s="80"/>
      <c r="H75" s="80"/>
      <c r="I75" s="80"/>
      <c r="J75" s="80"/>
      <c r="K75" s="273">
        <f>SUM(K53:K74)</f>
        <v>0</v>
      </c>
    </row>
    <row r="76" spans="1:11" ht="15.75">
      <c r="A76" s="191" t="s">
        <v>505</v>
      </c>
      <c r="B76" s="191"/>
      <c r="C76" s="191"/>
      <c r="D76" s="191"/>
      <c r="E76" s="191"/>
      <c r="F76" s="191"/>
      <c r="G76" s="191"/>
      <c r="H76" s="191"/>
      <c r="I76" s="191"/>
      <c r="J76" s="191"/>
      <c r="K76" s="274">
        <f>K75+K50+K12</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workbookViewId="0">
      <selection activeCell="C7" sqref="C7"/>
    </sheetView>
  </sheetViews>
  <sheetFormatPr defaultColWidth="8.85546875" defaultRowHeight="15"/>
  <cols>
    <col min="1" max="1" width="8.85546875" style="353"/>
    <col min="2" max="2" width="24.140625" style="353" customWidth="1"/>
    <col min="3" max="3" width="17.28515625" style="353" customWidth="1"/>
    <col min="4" max="4" width="26" style="353" hidden="1" customWidth="1"/>
    <col min="5" max="5" width="21.85546875" style="353" hidden="1" customWidth="1"/>
    <col min="6" max="6" width="40.7109375" style="353" customWidth="1"/>
    <col min="7" max="7" width="37.140625" style="353" customWidth="1"/>
    <col min="8" max="8" width="43.42578125" style="353" customWidth="1"/>
    <col min="9" max="16384" width="8.85546875" style="353"/>
  </cols>
  <sheetData>
    <row r="1" spans="1:8" ht="27.75" customHeight="1">
      <c r="A1" s="492" t="s">
        <v>722</v>
      </c>
      <c r="B1" s="493"/>
      <c r="C1" s="493"/>
      <c r="D1" s="493"/>
      <c r="E1" s="493"/>
      <c r="F1" s="493"/>
      <c r="G1" s="493"/>
      <c r="H1" s="494"/>
    </row>
    <row r="2" spans="1:8">
      <c r="A2" s="354" t="s">
        <v>723</v>
      </c>
      <c r="B2" s="355" t="s">
        <v>724</v>
      </c>
      <c r="C2" s="356" t="s">
        <v>725</v>
      </c>
      <c r="D2" s="355" t="s">
        <v>726</v>
      </c>
      <c r="E2" s="355" t="s">
        <v>727</v>
      </c>
      <c r="F2" s="355" t="s">
        <v>728</v>
      </c>
      <c r="G2" s="355" t="s">
        <v>729</v>
      </c>
      <c r="H2" s="357" t="s">
        <v>730</v>
      </c>
    </row>
    <row r="3" spans="1:8" ht="15.75" thickBot="1">
      <c r="A3" s="358"/>
      <c r="H3" s="359"/>
    </row>
    <row r="4" spans="1:8" ht="15.75" thickBot="1">
      <c r="A4" s="360" t="s">
        <v>11</v>
      </c>
      <c r="B4" s="495" t="s">
        <v>731</v>
      </c>
      <c r="C4" s="495"/>
      <c r="D4" s="495"/>
      <c r="E4" s="495"/>
      <c r="F4" s="495"/>
      <c r="G4" s="495"/>
      <c r="H4" s="496"/>
    </row>
    <row r="5" spans="1:8">
      <c r="A5" s="358"/>
      <c r="H5" s="359"/>
    </row>
    <row r="6" spans="1:8" s="367" customFormat="1" ht="76.5" customHeight="1">
      <c r="A6" s="361">
        <v>1</v>
      </c>
      <c r="B6" s="362" t="s">
        <v>1078</v>
      </c>
      <c r="C6" s="363" t="s">
        <v>732</v>
      </c>
      <c r="D6" s="362" t="s">
        <v>733</v>
      </c>
      <c r="E6" s="363" t="s">
        <v>734</v>
      </c>
      <c r="F6" s="364" t="s">
        <v>1273</v>
      </c>
      <c r="G6" s="365" t="s">
        <v>735</v>
      </c>
      <c r="H6" s="366" t="s">
        <v>1081</v>
      </c>
    </row>
    <row r="7" spans="1:8" ht="73.900000000000006" customHeight="1">
      <c r="A7" s="361">
        <v>2</v>
      </c>
      <c r="B7" s="368" t="s">
        <v>1079</v>
      </c>
      <c r="C7" s="363" t="s">
        <v>736</v>
      </c>
      <c r="D7" s="369" t="s">
        <v>737</v>
      </c>
      <c r="E7" s="370" t="s">
        <v>734</v>
      </c>
      <c r="F7" s="364" t="s">
        <v>1274</v>
      </c>
      <c r="G7" s="365"/>
      <c r="H7" s="366" t="s">
        <v>1081</v>
      </c>
    </row>
    <row r="8" spans="1:8" ht="48.6" customHeight="1">
      <c r="A8" s="361" t="s">
        <v>1088</v>
      </c>
      <c r="B8" s="368" t="s">
        <v>1079</v>
      </c>
      <c r="C8" s="363" t="s">
        <v>1089</v>
      </c>
      <c r="D8" s="369"/>
      <c r="E8" s="370"/>
      <c r="F8" s="364" t="s">
        <v>1275</v>
      </c>
      <c r="G8" s="364" t="s">
        <v>1276</v>
      </c>
      <c r="H8" s="366"/>
    </row>
    <row r="9" spans="1:8" ht="45">
      <c r="A9" s="371">
        <v>3</v>
      </c>
      <c r="B9" s="362" t="s">
        <v>731</v>
      </c>
      <c r="C9" s="363" t="s">
        <v>738</v>
      </c>
      <c r="D9" s="369" t="s">
        <v>739</v>
      </c>
      <c r="E9" s="372" t="s">
        <v>740</v>
      </c>
      <c r="F9" s="373" t="s">
        <v>1134</v>
      </c>
      <c r="G9" s="374" t="s">
        <v>741</v>
      </c>
      <c r="H9" s="366" t="s">
        <v>1081</v>
      </c>
    </row>
    <row r="10" spans="1:8" ht="30">
      <c r="A10" s="371">
        <v>4</v>
      </c>
      <c r="B10" s="362" t="s">
        <v>731</v>
      </c>
      <c r="C10" s="363" t="s">
        <v>742</v>
      </c>
      <c r="D10" s="369" t="s">
        <v>733</v>
      </c>
      <c r="E10" s="370" t="s">
        <v>743</v>
      </c>
      <c r="F10" s="374" t="s">
        <v>744</v>
      </c>
      <c r="G10" s="374" t="s">
        <v>745</v>
      </c>
      <c r="H10" s="366" t="s">
        <v>1081</v>
      </c>
    </row>
    <row r="11" spans="1:8" ht="29.45" customHeight="1">
      <c r="A11" s="371">
        <v>5</v>
      </c>
      <c r="B11" s="362" t="s">
        <v>731</v>
      </c>
      <c r="C11" s="363" t="s">
        <v>746</v>
      </c>
      <c r="D11" s="369" t="s">
        <v>733</v>
      </c>
      <c r="E11" s="370" t="s">
        <v>743</v>
      </c>
      <c r="F11" s="374" t="s">
        <v>747</v>
      </c>
      <c r="G11" s="374" t="s">
        <v>748</v>
      </c>
      <c r="H11" s="366" t="s">
        <v>1081</v>
      </c>
    </row>
    <row r="12" spans="1:8" ht="15.75" thickBot="1">
      <c r="A12" s="375"/>
      <c r="C12" s="376"/>
      <c r="E12" s="376"/>
      <c r="F12" s="376"/>
      <c r="G12" s="376"/>
      <c r="H12" s="377"/>
    </row>
    <row r="13" spans="1:8" ht="15.75" thickBot="1">
      <c r="A13" s="360" t="s">
        <v>123</v>
      </c>
      <c r="B13" s="495" t="s">
        <v>749</v>
      </c>
      <c r="C13" s="495"/>
      <c r="D13" s="495"/>
      <c r="E13" s="495"/>
      <c r="F13" s="495"/>
      <c r="G13" s="495"/>
      <c r="H13" s="496"/>
    </row>
    <row r="14" spans="1:8" ht="45.6" customHeight="1">
      <c r="A14" s="361">
        <v>1</v>
      </c>
      <c r="B14" s="362" t="s">
        <v>750</v>
      </c>
      <c r="C14" s="363" t="s">
        <v>751</v>
      </c>
      <c r="D14" s="378" t="s">
        <v>752</v>
      </c>
      <c r="E14" s="370" t="s">
        <v>753</v>
      </c>
      <c r="F14" s="365" t="s">
        <v>754</v>
      </c>
      <c r="G14" s="364" t="s">
        <v>1072</v>
      </c>
      <c r="H14" s="366" t="s">
        <v>755</v>
      </c>
    </row>
    <row r="15" spans="1:8" ht="38.450000000000003" customHeight="1">
      <c r="A15" s="371">
        <v>2</v>
      </c>
      <c r="B15" s="362" t="s">
        <v>750</v>
      </c>
      <c r="C15" s="363" t="s">
        <v>756</v>
      </c>
      <c r="D15" s="378" t="s">
        <v>752</v>
      </c>
      <c r="E15" s="370" t="s">
        <v>753</v>
      </c>
      <c r="F15" s="365" t="s">
        <v>757</v>
      </c>
      <c r="G15" s="364" t="s">
        <v>1073</v>
      </c>
      <c r="H15" s="366" t="s">
        <v>758</v>
      </c>
    </row>
    <row r="16" spans="1:8" ht="63" customHeight="1">
      <c r="A16" s="361">
        <v>3</v>
      </c>
      <c r="B16" s="362" t="s">
        <v>1103</v>
      </c>
      <c r="C16" s="363" t="s">
        <v>759</v>
      </c>
      <c r="D16" s="378"/>
      <c r="E16" s="370"/>
      <c r="F16" s="368" t="s">
        <v>1107</v>
      </c>
      <c r="G16" s="374"/>
      <c r="H16" s="379"/>
    </row>
    <row r="17" spans="1:8" ht="45">
      <c r="A17" s="371">
        <v>4</v>
      </c>
      <c r="B17" s="362" t="s">
        <v>1104</v>
      </c>
      <c r="C17" s="363" t="s">
        <v>760</v>
      </c>
      <c r="D17" s="378"/>
      <c r="E17" s="370"/>
      <c r="F17" s="378" t="s">
        <v>1106</v>
      </c>
      <c r="G17" s="374"/>
      <c r="H17" s="379"/>
    </row>
    <row r="18" spans="1:8" ht="15.75" thickBot="1">
      <c r="A18" s="375"/>
      <c r="C18" s="376"/>
      <c r="E18" s="376"/>
      <c r="F18" s="376"/>
      <c r="G18" s="376"/>
      <c r="H18" s="377"/>
    </row>
    <row r="19" spans="1:8" ht="15.75" thickBot="1">
      <c r="A19" s="360" t="s">
        <v>192</v>
      </c>
      <c r="B19" s="495" t="s">
        <v>761</v>
      </c>
      <c r="C19" s="495"/>
      <c r="D19" s="495"/>
      <c r="E19" s="495"/>
      <c r="F19" s="495"/>
      <c r="G19" s="495"/>
      <c r="H19" s="496"/>
    </row>
    <row r="20" spans="1:8" ht="30">
      <c r="A20" s="380">
        <v>1</v>
      </c>
      <c r="B20" s="381" t="s">
        <v>762</v>
      </c>
      <c r="C20" s="382"/>
      <c r="D20" s="381" t="s">
        <v>733</v>
      </c>
      <c r="E20" s="382" t="s">
        <v>743</v>
      </c>
      <c r="F20" s="383" t="s">
        <v>763</v>
      </c>
      <c r="G20" s="374" t="s">
        <v>764</v>
      </c>
      <c r="H20" s="384" t="s">
        <v>765</v>
      </c>
    </row>
    <row r="21" spans="1:8" ht="30">
      <c r="A21" s="371">
        <v>2</v>
      </c>
      <c r="B21" s="369" t="s">
        <v>762</v>
      </c>
      <c r="C21" s="370" t="s">
        <v>746</v>
      </c>
      <c r="D21" s="369" t="s">
        <v>733</v>
      </c>
      <c r="E21" s="370" t="s">
        <v>743</v>
      </c>
      <c r="F21" s="374" t="s">
        <v>747</v>
      </c>
      <c r="G21" s="374" t="s">
        <v>748</v>
      </c>
      <c r="H21" s="379" t="s">
        <v>766</v>
      </c>
    </row>
    <row r="22" spans="1:8" ht="30">
      <c r="A22" s="371">
        <v>3</v>
      </c>
      <c r="B22" s="369" t="s">
        <v>762</v>
      </c>
      <c r="C22" s="370"/>
      <c r="D22" s="369" t="s">
        <v>733</v>
      </c>
      <c r="E22" s="370" t="s">
        <v>743</v>
      </c>
      <c r="F22" s="374" t="s">
        <v>767</v>
      </c>
      <c r="G22" s="383" t="s">
        <v>768</v>
      </c>
      <c r="H22" s="379" t="s">
        <v>765</v>
      </c>
    </row>
    <row r="23" spans="1:8" ht="30">
      <c r="A23" s="371">
        <v>4</v>
      </c>
      <c r="B23" s="369" t="s">
        <v>762</v>
      </c>
      <c r="C23" s="370" t="s">
        <v>742</v>
      </c>
      <c r="D23" s="369" t="s">
        <v>733</v>
      </c>
      <c r="E23" s="370" t="s">
        <v>743</v>
      </c>
      <c r="F23" s="374" t="s">
        <v>769</v>
      </c>
      <c r="G23" s="374" t="s">
        <v>745</v>
      </c>
      <c r="H23" s="379" t="s">
        <v>766</v>
      </c>
    </row>
    <row r="24" spans="1:8" ht="15.75" thickBot="1">
      <c r="A24" s="375"/>
      <c r="C24" s="385"/>
      <c r="E24" s="376"/>
      <c r="F24" s="376"/>
      <c r="G24" s="376"/>
      <c r="H24" s="359"/>
    </row>
    <row r="25" spans="1:8" ht="15.75" thickBot="1">
      <c r="A25" s="360" t="s">
        <v>172</v>
      </c>
      <c r="B25" s="495" t="s">
        <v>770</v>
      </c>
      <c r="C25" s="495"/>
      <c r="D25" s="495"/>
      <c r="E25" s="495"/>
      <c r="F25" s="495"/>
      <c r="G25" s="495"/>
      <c r="H25" s="496"/>
    </row>
    <row r="26" spans="1:8" ht="81" customHeight="1">
      <c r="A26" s="386">
        <v>1</v>
      </c>
      <c r="B26" s="387" t="s">
        <v>771</v>
      </c>
      <c r="C26" s="388"/>
      <c r="D26" s="381" t="s">
        <v>772</v>
      </c>
      <c r="E26" s="382" t="s">
        <v>773</v>
      </c>
      <c r="F26" s="389" t="s">
        <v>1277</v>
      </c>
      <c r="G26" s="365" t="s">
        <v>1105</v>
      </c>
      <c r="H26" s="390" t="s">
        <v>774</v>
      </c>
    </row>
    <row r="27" spans="1:8" ht="37.15" customHeight="1">
      <c r="A27" s="361">
        <v>2</v>
      </c>
      <c r="B27" s="391" t="s">
        <v>775</v>
      </c>
      <c r="C27" s="392"/>
      <c r="D27" s="393" t="s">
        <v>772</v>
      </c>
      <c r="E27" s="392" t="s">
        <v>773</v>
      </c>
      <c r="F27" s="394" t="s">
        <v>1261</v>
      </c>
      <c r="G27" s="365" t="s">
        <v>1105</v>
      </c>
      <c r="H27" s="366" t="s">
        <v>774</v>
      </c>
    </row>
    <row r="28" spans="1:8">
      <c r="A28" s="371">
        <v>3</v>
      </c>
      <c r="B28" s="369" t="s">
        <v>776</v>
      </c>
      <c r="C28" s="369"/>
      <c r="D28" s="369" t="s">
        <v>777</v>
      </c>
      <c r="E28" s="370"/>
      <c r="F28" s="395" t="s">
        <v>1100</v>
      </c>
      <c r="G28" s="370"/>
      <c r="H28" s="379" t="s">
        <v>774</v>
      </c>
    </row>
    <row r="29" spans="1:8">
      <c r="A29" s="396"/>
      <c r="B29" s="397"/>
      <c r="C29" s="397"/>
      <c r="D29" s="397"/>
      <c r="E29" s="398"/>
      <c r="F29" s="397"/>
      <c r="G29" s="397"/>
      <c r="H29" s="399"/>
    </row>
    <row r="30" spans="1:8">
      <c r="A30" s="400" t="s">
        <v>226</v>
      </c>
      <c r="B30" s="401" t="s">
        <v>779</v>
      </c>
      <c r="C30" s="401"/>
      <c r="D30" s="401"/>
      <c r="E30" s="401"/>
      <c r="F30" s="401"/>
      <c r="G30" s="401"/>
      <c r="H30" s="402"/>
    </row>
    <row r="31" spans="1:8">
      <c r="A31" s="371"/>
      <c r="B31" s="369"/>
      <c r="C31" s="369"/>
      <c r="D31" s="369"/>
      <c r="E31" s="370"/>
      <c r="F31" s="369"/>
      <c r="G31" s="369"/>
      <c r="H31" s="403"/>
    </row>
    <row r="32" spans="1:8">
      <c r="A32" s="371">
        <v>1</v>
      </c>
      <c r="B32" s="369" t="s">
        <v>780</v>
      </c>
      <c r="C32" s="369"/>
      <c r="D32" s="369"/>
      <c r="E32" s="370"/>
      <c r="F32" s="369" t="s">
        <v>781</v>
      </c>
      <c r="G32" s="369" t="s">
        <v>782</v>
      </c>
      <c r="H32" s="404" t="s">
        <v>783</v>
      </c>
    </row>
    <row r="33" spans="1:8">
      <c r="A33" s="371"/>
      <c r="B33" s="369"/>
      <c r="C33" s="369"/>
      <c r="D33" s="369"/>
      <c r="E33" s="370"/>
      <c r="G33" s="369"/>
      <c r="H33" s="403"/>
    </row>
    <row r="34" spans="1:8" ht="84.6" customHeight="1">
      <c r="A34" s="371"/>
      <c r="B34" s="369"/>
      <c r="C34" s="369"/>
      <c r="D34" s="369"/>
      <c r="E34" s="370"/>
      <c r="F34" s="405"/>
      <c r="G34" s="369"/>
      <c r="H34" s="403"/>
    </row>
    <row r="35" spans="1:8" ht="15.75" thickBot="1">
      <c r="A35" s="375"/>
      <c r="H35" s="359"/>
    </row>
    <row r="36" spans="1:8" ht="15.75" thickBot="1">
      <c r="A36" s="360" t="s">
        <v>428</v>
      </c>
      <c r="B36" s="495" t="s">
        <v>784</v>
      </c>
      <c r="C36" s="495"/>
      <c r="D36" s="495"/>
      <c r="E36" s="495"/>
      <c r="F36" s="495"/>
      <c r="G36" s="495"/>
      <c r="H36" s="496"/>
    </row>
    <row r="37" spans="1:8">
      <c r="A37" s="375"/>
      <c r="H37" s="359"/>
    </row>
    <row r="38" spans="1:8" ht="82.5" customHeight="1">
      <c r="A38" s="371">
        <v>1</v>
      </c>
      <c r="B38" s="365" t="s">
        <v>785</v>
      </c>
      <c r="C38" s="363" t="s">
        <v>786</v>
      </c>
      <c r="D38" s="369" t="s">
        <v>785</v>
      </c>
      <c r="E38" s="369"/>
      <c r="F38" s="364" t="s">
        <v>1262</v>
      </c>
      <c r="G38" s="363"/>
      <c r="H38" s="404" t="s">
        <v>787</v>
      </c>
    </row>
    <row r="39" spans="1:8" ht="74.25" customHeight="1">
      <c r="A39" s="371">
        <v>2</v>
      </c>
      <c r="B39" s="365" t="s">
        <v>785</v>
      </c>
      <c r="C39" s="363" t="s">
        <v>788</v>
      </c>
      <c r="D39" s="369" t="s">
        <v>785</v>
      </c>
      <c r="E39" s="369"/>
      <c r="F39" s="364" t="s">
        <v>1263</v>
      </c>
      <c r="G39" s="363"/>
      <c r="H39" s="404" t="s">
        <v>787</v>
      </c>
    </row>
    <row r="40" spans="1:8" ht="40.15" customHeight="1">
      <c r="A40" s="406">
        <v>3</v>
      </c>
      <c r="B40" s="407" t="s">
        <v>785</v>
      </c>
      <c r="C40" s="406" t="s">
        <v>1264</v>
      </c>
      <c r="D40" s="408"/>
      <c r="E40" s="408"/>
      <c r="F40" s="409" t="s">
        <v>1265</v>
      </c>
      <c r="G40" s="406"/>
      <c r="H40" s="410"/>
    </row>
    <row r="41" spans="1:8" ht="15.75" thickBot="1">
      <c r="A41" s="375"/>
      <c r="F41" s="411"/>
      <c r="G41" s="411"/>
      <c r="H41" s="359"/>
    </row>
    <row r="42" spans="1:8" ht="15.75" thickBot="1">
      <c r="A42" s="360" t="s">
        <v>442</v>
      </c>
      <c r="B42" s="497" t="s">
        <v>1090</v>
      </c>
      <c r="C42" s="497"/>
      <c r="D42" s="497"/>
      <c r="E42" s="497"/>
      <c r="F42" s="497"/>
      <c r="G42" s="497"/>
      <c r="H42" s="498"/>
    </row>
    <row r="43" spans="1:8">
      <c r="A43" s="412"/>
      <c r="B43" s="413"/>
      <c r="C43" s="413"/>
      <c r="D43" s="413"/>
      <c r="E43" s="413"/>
      <c r="F43" s="413"/>
      <c r="G43" s="413"/>
      <c r="H43" s="414"/>
    </row>
    <row r="44" spans="1:8" ht="30">
      <c r="A44" s="415">
        <v>1</v>
      </c>
      <c r="B44" s="364" t="s">
        <v>1092</v>
      </c>
      <c r="C44" s="416"/>
      <c r="D44" s="416"/>
      <c r="E44" s="416"/>
      <c r="F44" s="364" t="s">
        <v>1094</v>
      </c>
      <c r="G44" s="364"/>
      <c r="H44" s="417"/>
    </row>
    <row r="45" spans="1:8" ht="25.9" customHeight="1">
      <c r="A45" s="418"/>
      <c r="B45" s="416"/>
      <c r="C45" s="416"/>
      <c r="D45" s="416"/>
      <c r="E45" s="416"/>
      <c r="F45" s="364" t="s">
        <v>1093</v>
      </c>
      <c r="G45" s="416"/>
      <c r="H45" s="417"/>
    </row>
    <row r="46" spans="1:8" ht="25.9" customHeight="1">
      <c r="A46" s="418"/>
      <c r="B46" s="416"/>
      <c r="C46" s="416"/>
      <c r="D46" s="416"/>
      <c r="E46" s="416"/>
      <c r="F46" s="364" t="s">
        <v>1097</v>
      </c>
      <c r="G46" s="416"/>
      <c r="H46" s="417"/>
    </row>
    <row r="47" spans="1:8" ht="43.9" customHeight="1" thickBot="1">
      <c r="A47" s="419"/>
      <c r="B47" s="420"/>
      <c r="C47" s="420"/>
      <c r="D47" s="420"/>
      <c r="E47" s="420"/>
      <c r="F47" s="420"/>
      <c r="G47" s="420"/>
      <c r="H47" s="421"/>
    </row>
    <row r="48" spans="1:8" ht="15.75" thickBot="1">
      <c r="A48" s="360" t="s">
        <v>460</v>
      </c>
      <c r="B48" s="497" t="s">
        <v>789</v>
      </c>
      <c r="C48" s="497"/>
      <c r="D48" s="497"/>
      <c r="E48" s="497"/>
      <c r="F48" s="497"/>
      <c r="G48" s="497"/>
      <c r="H48" s="498"/>
    </row>
    <row r="49" spans="1:8">
      <c r="A49" s="358"/>
      <c r="H49" s="359"/>
    </row>
    <row r="50" spans="1:8" s="367" customFormat="1" ht="44.25" customHeight="1">
      <c r="A50" s="422"/>
      <c r="B50" s="362" t="s">
        <v>790</v>
      </c>
      <c r="C50" s="363" t="s">
        <v>791</v>
      </c>
      <c r="D50" s="362" t="s">
        <v>792</v>
      </c>
      <c r="E50" s="362"/>
      <c r="F50" s="389" t="s">
        <v>1266</v>
      </c>
      <c r="G50" s="362"/>
      <c r="H50" s="404" t="s">
        <v>793</v>
      </c>
    </row>
    <row r="51" spans="1:8" s="367" customFormat="1" ht="44.25" customHeight="1">
      <c r="A51" s="423"/>
      <c r="B51" s="410" t="s">
        <v>790</v>
      </c>
      <c r="C51" s="406" t="s">
        <v>794</v>
      </c>
      <c r="D51" s="410"/>
      <c r="E51" s="410"/>
      <c r="F51" s="409" t="s">
        <v>1267</v>
      </c>
      <c r="G51" s="410"/>
      <c r="H51" s="424"/>
    </row>
    <row r="52" spans="1:8" s="367" customFormat="1" ht="60.75" customHeight="1">
      <c r="A52" s="423"/>
      <c r="B52" s="410" t="s">
        <v>790</v>
      </c>
      <c r="C52" s="406" t="s">
        <v>1268</v>
      </c>
      <c r="D52" s="410"/>
      <c r="E52" s="410"/>
      <c r="F52" s="409" t="s">
        <v>1269</v>
      </c>
      <c r="G52" s="410"/>
      <c r="H52" s="424"/>
    </row>
    <row r="53" spans="1:8" ht="62.25" customHeight="1">
      <c r="A53" s="425"/>
      <c r="B53" s="426" t="s">
        <v>795</v>
      </c>
      <c r="C53" s="427" t="s">
        <v>794</v>
      </c>
      <c r="D53" s="428" t="s">
        <v>792</v>
      </c>
      <c r="E53" s="428"/>
      <c r="F53" s="429" t="s">
        <v>1091</v>
      </c>
      <c r="G53" s="430"/>
      <c r="H53" s="431" t="s">
        <v>793</v>
      </c>
    </row>
    <row r="54" spans="1:8" ht="62.25" customHeight="1">
      <c r="A54" s="432"/>
      <c r="B54" s="433" t="s">
        <v>1270</v>
      </c>
      <c r="C54" s="434"/>
      <c r="D54" s="435"/>
      <c r="E54" s="435"/>
      <c r="F54" s="436" t="s">
        <v>1271</v>
      </c>
      <c r="G54" s="437"/>
      <c r="H54" s="438"/>
    </row>
    <row r="55" spans="1:8" ht="39" customHeight="1">
      <c r="A55" s="439"/>
      <c r="B55" s="362" t="s">
        <v>1096</v>
      </c>
      <c r="C55" s="363"/>
      <c r="D55" s="369" t="s">
        <v>792</v>
      </c>
      <c r="E55" s="369"/>
      <c r="F55" s="368" t="s">
        <v>1075</v>
      </c>
      <c r="G55" s="364"/>
      <c r="H55" s="403"/>
    </row>
    <row r="56" spans="1:8" ht="24" customHeight="1">
      <c r="A56" s="439"/>
      <c r="B56" s="362"/>
      <c r="C56" s="363"/>
      <c r="D56" s="369"/>
      <c r="E56" s="369"/>
      <c r="F56" s="368" t="s">
        <v>1074</v>
      </c>
      <c r="G56" s="364"/>
      <c r="H56" s="403"/>
    </row>
    <row r="57" spans="1:8" ht="24" customHeight="1">
      <c r="A57" s="439"/>
      <c r="B57" s="362"/>
      <c r="C57" s="363"/>
      <c r="D57" s="369"/>
      <c r="E57" s="369"/>
      <c r="F57" s="410" t="s">
        <v>1272</v>
      </c>
      <c r="G57" s="364"/>
      <c r="H57" s="403"/>
    </row>
    <row r="58" spans="1:8" ht="15.75" thickBot="1">
      <c r="A58" s="358"/>
      <c r="C58" s="376"/>
      <c r="H58" s="359"/>
    </row>
    <row r="59" spans="1:8" ht="15.75" thickBot="1">
      <c r="A59" s="440" t="s">
        <v>796</v>
      </c>
      <c r="B59" s="441" t="s">
        <v>797</v>
      </c>
      <c r="C59" s="441" t="s">
        <v>798</v>
      </c>
      <c r="D59" s="441" t="s">
        <v>799</v>
      </c>
      <c r="E59" s="441" t="s">
        <v>800</v>
      </c>
      <c r="F59" s="442" t="s">
        <v>801</v>
      </c>
      <c r="G59" s="443" t="s">
        <v>800</v>
      </c>
      <c r="H59" s="444" t="s">
        <v>802</v>
      </c>
    </row>
    <row r="60" spans="1:8" ht="45.75" thickBot="1">
      <c r="A60" s="445">
        <v>1</v>
      </c>
      <c r="B60" s="446" t="s">
        <v>803</v>
      </c>
      <c r="C60" s="447" t="s">
        <v>39</v>
      </c>
      <c r="D60" s="447">
        <v>2</v>
      </c>
      <c r="E60" s="448" t="s">
        <v>804</v>
      </c>
      <c r="F60" s="449" t="s">
        <v>805</v>
      </c>
      <c r="G60" s="450" t="s">
        <v>804</v>
      </c>
      <c r="H60" s="451">
        <v>2</v>
      </c>
    </row>
    <row r="61" spans="1:8" ht="30.75" thickBot="1">
      <c r="A61" s="445">
        <v>2</v>
      </c>
      <c r="B61" s="446" t="s">
        <v>806</v>
      </c>
      <c r="C61" s="447" t="s">
        <v>39</v>
      </c>
      <c r="D61" s="447">
        <v>2</v>
      </c>
      <c r="E61" s="448" t="s">
        <v>804</v>
      </c>
      <c r="F61" s="449" t="s">
        <v>807</v>
      </c>
      <c r="G61" s="450" t="s">
        <v>804</v>
      </c>
      <c r="H61" s="452">
        <v>2</v>
      </c>
    </row>
    <row r="62" spans="1:8" ht="15.75" thickBot="1">
      <c r="A62" s="445">
        <v>3</v>
      </c>
      <c r="B62" s="446" t="s">
        <v>808</v>
      </c>
      <c r="C62" s="447" t="s">
        <v>39</v>
      </c>
      <c r="D62" s="447">
        <v>2</v>
      </c>
      <c r="E62" s="447" t="s">
        <v>804</v>
      </c>
      <c r="F62" s="453" t="s">
        <v>809</v>
      </c>
      <c r="G62" s="450" t="s">
        <v>804</v>
      </c>
      <c r="H62" s="452">
        <v>2</v>
      </c>
    </row>
    <row r="63" spans="1:8" ht="30.75" thickBot="1">
      <c r="A63" s="445">
        <v>4</v>
      </c>
      <c r="B63" s="446" t="s">
        <v>810</v>
      </c>
      <c r="C63" s="447" t="s">
        <v>39</v>
      </c>
      <c r="D63" s="447">
        <v>5</v>
      </c>
      <c r="E63" s="448" t="s">
        <v>804</v>
      </c>
      <c r="F63" s="449" t="s">
        <v>811</v>
      </c>
      <c r="G63" s="450" t="s">
        <v>804</v>
      </c>
      <c r="H63" s="452">
        <v>5</v>
      </c>
    </row>
    <row r="64" spans="1:8" ht="15.75" thickBot="1">
      <c r="A64" s="445">
        <v>5</v>
      </c>
      <c r="B64" s="446" t="s">
        <v>812</v>
      </c>
      <c r="C64" s="447" t="s">
        <v>39</v>
      </c>
      <c r="D64" s="447" t="s">
        <v>813</v>
      </c>
      <c r="E64" s="447" t="s">
        <v>814</v>
      </c>
      <c r="F64" s="453" t="s">
        <v>815</v>
      </c>
      <c r="G64" s="405"/>
      <c r="H64" s="454" t="s">
        <v>813</v>
      </c>
    </row>
    <row r="65" spans="1:8" ht="45.75" thickBot="1">
      <c r="A65" s="445">
        <v>6</v>
      </c>
      <c r="B65" s="446" t="s">
        <v>816</v>
      </c>
      <c r="C65" s="447" t="s">
        <v>39</v>
      </c>
      <c r="D65" s="447">
        <v>1</v>
      </c>
      <c r="E65" s="447" t="s">
        <v>814</v>
      </c>
      <c r="F65" s="453" t="s">
        <v>817</v>
      </c>
      <c r="G65" s="450" t="s">
        <v>814</v>
      </c>
      <c r="H65" s="455">
        <v>1</v>
      </c>
    </row>
    <row r="66" spans="1:8" ht="30.75" thickBot="1">
      <c r="A66" s="445">
        <v>7</v>
      </c>
      <c r="B66" s="446" t="s">
        <v>818</v>
      </c>
      <c r="C66" s="447" t="s">
        <v>39</v>
      </c>
      <c r="D66" s="447" t="s">
        <v>813</v>
      </c>
      <c r="E66" s="448" t="s">
        <v>804</v>
      </c>
      <c r="F66" s="449" t="s">
        <v>819</v>
      </c>
      <c r="G66" s="450" t="s">
        <v>804</v>
      </c>
      <c r="H66" s="452" t="s">
        <v>813</v>
      </c>
    </row>
    <row r="67" spans="1:8" ht="45.75" thickBot="1">
      <c r="A67" s="445">
        <v>8</v>
      </c>
      <c r="B67" s="446" t="s">
        <v>820</v>
      </c>
      <c r="C67" s="447" t="s">
        <v>39</v>
      </c>
      <c r="D67" s="447">
        <v>1</v>
      </c>
      <c r="E67" s="448" t="s">
        <v>821</v>
      </c>
      <c r="F67" s="449" t="s">
        <v>822</v>
      </c>
      <c r="G67" s="450" t="s">
        <v>823</v>
      </c>
      <c r="H67" s="452">
        <v>1</v>
      </c>
    </row>
    <row r="68" spans="1:8" ht="15.75" thickBot="1">
      <c r="A68" s="445">
        <v>9</v>
      </c>
      <c r="B68" s="446" t="s">
        <v>824</v>
      </c>
      <c r="C68" s="447" t="s">
        <v>39</v>
      </c>
      <c r="D68" s="447" t="s">
        <v>813</v>
      </c>
      <c r="E68" s="448" t="s">
        <v>804</v>
      </c>
      <c r="F68" s="449" t="s">
        <v>825</v>
      </c>
      <c r="G68" s="450" t="s">
        <v>804</v>
      </c>
      <c r="H68" s="452" t="s">
        <v>813</v>
      </c>
    </row>
    <row r="69" spans="1:8" ht="15.75" thickBot="1">
      <c r="A69" s="360" t="s">
        <v>460</v>
      </c>
      <c r="B69" s="499" t="s">
        <v>826</v>
      </c>
      <c r="C69" s="499"/>
      <c r="D69" s="499"/>
      <c r="E69" s="499"/>
      <c r="F69" s="499"/>
      <c r="G69" s="500"/>
      <c r="H69" s="501"/>
    </row>
    <row r="70" spans="1:8">
      <c r="A70" s="456"/>
      <c r="B70" s="457"/>
      <c r="C70" s="457"/>
      <c r="D70" s="457"/>
      <c r="E70" s="457"/>
      <c r="F70" s="457"/>
      <c r="G70" s="457"/>
      <c r="H70" s="458"/>
    </row>
    <row r="71" spans="1:8" s="367" customFormat="1">
      <c r="A71" s="422"/>
      <c r="B71" s="369" t="s">
        <v>1076</v>
      </c>
      <c r="C71" s="487" t="s">
        <v>827</v>
      </c>
      <c r="D71" s="487"/>
      <c r="E71" s="487"/>
      <c r="F71" s="487"/>
      <c r="G71" s="487"/>
      <c r="H71" s="488"/>
    </row>
    <row r="72" spans="1:8" ht="45">
      <c r="A72" s="439"/>
      <c r="B72" s="364" t="s">
        <v>828</v>
      </c>
      <c r="C72" s="487" t="s">
        <v>829</v>
      </c>
      <c r="D72" s="487"/>
      <c r="E72" s="487"/>
      <c r="F72" s="487"/>
      <c r="G72" s="487"/>
      <c r="H72" s="488"/>
    </row>
    <row r="73" spans="1:8" ht="43.15" customHeight="1">
      <c r="A73" s="439"/>
      <c r="B73" s="378" t="s">
        <v>830</v>
      </c>
      <c r="C73" s="487" t="s">
        <v>831</v>
      </c>
      <c r="D73" s="487"/>
      <c r="E73" s="487"/>
      <c r="F73" s="487"/>
      <c r="G73" s="487"/>
      <c r="H73" s="488"/>
    </row>
    <row r="74" spans="1:8" ht="45.75" thickBot="1">
      <c r="A74" s="459"/>
      <c r="B74" s="460" t="s">
        <v>832</v>
      </c>
      <c r="C74" s="489" t="s">
        <v>833</v>
      </c>
      <c r="D74" s="490"/>
      <c r="E74" s="490"/>
      <c r="F74" s="490"/>
      <c r="G74" s="490"/>
      <c r="H74" s="491"/>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5546875" defaultRowHeight="14.25"/>
  <cols>
    <col min="1" max="1" width="9" style="6" customWidth="1"/>
    <col min="2" max="2" width="42.42578125" style="13" customWidth="1"/>
    <col min="3" max="3" width="57.7109375" style="4" customWidth="1"/>
    <col min="4" max="4" width="9.42578125" style="4" customWidth="1"/>
    <col min="5" max="256" width="8.85546875" style="4"/>
    <col min="257" max="257" width="9" style="4" customWidth="1"/>
    <col min="258" max="258" width="28.7109375" style="4" customWidth="1"/>
    <col min="259" max="259" width="57.7109375" style="4" customWidth="1"/>
    <col min="260" max="260" width="9.42578125" style="4" customWidth="1"/>
    <col min="261" max="512" width="8.85546875" style="4"/>
    <col min="513" max="513" width="9" style="4" customWidth="1"/>
    <col min="514" max="514" width="28.7109375" style="4" customWidth="1"/>
    <col min="515" max="515" width="57.7109375" style="4" customWidth="1"/>
    <col min="516" max="516" width="9.42578125" style="4" customWidth="1"/>
    <col min="517" max="768" width="8.85546875" style="4"/>
    <col min="769" max="769" width="9" style="4" customWidth="1"/>
    <col min="770" max="770" width="28.7109375" style="4" customWidth="1"/>
    <col min="771" max="771" width="57.7109375" style="4" customWidth="1"/>
    <col min="772" max="772" width="9.42578125" style="4" customWidth="1"/>
    <col min="773" max="1024" width="8.85546875" style="4"/>
    <col min="1025" max="1025" width="9" style="4" customWidth="1"/>
    <col min="1026" max="1026" width="28.7109375" style="4" customWidth="1"/>
    <col min="1027" max="1027" width="57.7109375" style="4" customWidth="1"/>
    <col min="1028" max="1028" width="9.42578125" style="4" customWidth="1"/>
    <col min="1029" max="1280" width="8.85546875" style="4"/>
    <col min="1281" max="1281" width="9" style="4" customWidth="1"/>
    <col min="1282" max="1282" width="28.7109375" style="4" customWidth="1"/>
    <col min="1283" max="1283" width="57.7109375" style="4" customWidth="1"/>
    <col min="1284" max="1284" width="9.42578125" style="4" customWidth="1"/>
    <col min="1285" max="1536" width="8.85546875" style="4"/>
    <col min="1537" max="1537" width="9" style="4" customWidth="1"/>
    <col min="1538" max="1538" width="28.7109375" style="4" customWidth="1"/>
    <col min="1539" max="1539" width="57.7109375" style="4" customWidth="1"/>
    <col min="1540" max="1540" width="9.42578125" style="4" customWidth="1"/>
    <col min="1541" max="1792" width="8.85546875" style="4"/>
    <col min="1793" max="1793" width="9" style="4" customWidth="1"/>
    <col min="1794" max="1794" width="28.7109375" style="4" customWidth="1"/>
    <col min="1795" max="1795" width="57.7109375" style="4" customWidth="1"/>
    <col min="1796" max="1796" width="9.42578125" style="4" customWidth="1"/>
    <col min="1797" max="2048" width="8.85546875" style="4"/>
    <col min="2049" max="2049" width="9" style="4" customWidth="1"/>
    <col min="2050" max="2050" width="28.7109375" style="4" customWidth="1"/>
    <col min="2051" max="2051" width="57.7109375" style="4" customWidth="1"/>
    <col min="2052" max="2052" width="9.42578125" style="4" customWidth="1"/>
    <col min="2053" max="2304" width="8.85546875" style="4"/>
    <col min="2305" max="2305" width="9" style="4" customWidth="1"/>
    <col min="2306" max="2306" width="28.7109375" style="4" customWidth="1"/>
    <col min="2307" max="2307" width="57.7109375" style="4" customWidth="1"/>
    <col min="2308" max="2308" width="9.42578125" style="4" customWidth="1"/>
    <col min="2309" max="2560" width="8.85546875" style="4"/>
    <col min="2561" max="2561" width="9" style="4" customWidth="1"/>
    <col min="2562" max="2562" width="28.7109375" style="4" customWidth="1"/>
    <col min="2563" max="2563" width="57.7109375" style="4" customWidth="1"/>
    <col min="2564" max="2564" width="9.42578125" style="4" customWidth="1"/>
    <col min="2565" max="2816" width="8.85546875" style="4"/>
    <col min="2817" max="2817" width="9" style="4" customWidth="1"/>
    <col min="2818" max="2818" width="28.7109375" style="4" customWidth="1"/>
    <col min="2819" max="2819" width="57.7109375" style="4" customWidth="1"/>
    <col min="2820" max="2820" width="9.42578125" style="4" customWidth="1"/>
    <col min="2821" max="3072" width="8.85546875" style="4"/>
    <col min="3073" max="3073" width="9" style="4" customWidth="1"/>
    <col min="3074" max="3074" width="28.7109375" style="4" customWidth="1"/>
    <col min="3075" max="3075" width="57.7109375" style="4" customWidth="1"/>
    <col min="3076" max="3076" width="9.42578125" style="4" customWidth="1"/>
    <col min="3077" max="3328" width="8.85546875" style="4"/>
    <col min="3329" max="3329" width="9" style="4" customWidth="1"/>
    <col min="3330" max="3330" width="28.7109375" style="4" customWidth="1"/>
    <col min="3331" max="3331" width="57.7109375" style="4" customWidth="1"/>
    <col min="3332" max="3332" width="9.42578125" style="4" customWidth="1"/>
    <col min="3333" max="3584" width="8.85546875" style="4"/>
    <col min="3585" max="3585" width="9" style="4" customWidth="1"/>
    <col min="3586" max="3586" width="28.7109375" style="4" customWidth="1"/>
    <col min="3587" max="3587" width="57.7109375" style="4" customWidth="1"/>
    <col min="3588" max="3588" width="9.42578125" style="4" customWidth="1"/>
    <col min="3589" max="3840" width="8.85546875" style="4"/>
    <col min="3841" max="3841" width="9" style="4" customWidth="1"/>
    <col min="3842" max="3842" width="28.7109375" style="4" customWidth="1"/>
    <col min="3843" max="3843" width="57.7109375" style="4" customWidth="1"/>
    <col min="3844" max="3844" width="9.42578125" style="4" customWidth="1"/>
    <col min="3845" max="4096" width="8.85546875" style="4"/>
    <col min="4097" max="4097" width="9" style="4" customWidth="1"/>
    <col min="4098" max="4098" width="28.7109375" style="4" customWidth="1"/>
    <col min="4099" max="4099" width="57.7109375" style="4" customWidth="1"/>
    <col min="4100" max="4100" width="9.42578125" style="4" customWidth="1"/>
    <col min="4101" max="4352" width="8.85546875" style="4"/>
    <col min="4353" max="4353" width="9" style="4" customWidth="1"/>
    <col min="4354" max="4354" width="28.7109375" style="4" customWidth="1"/>
    <col min="4355" max="4355" width="57.7109375" style="4" customWidth="1"/>
    <col min="4356" max="4356" width="9.42578125" style="4" customWidth="1"/>
    <col min="4357" max="4608" width="8.85546875" style="4"/>
    <col min="4609" max="4609" width="9" style="4" customWidth="1"/>
    <col min="4610" max="4610" width="28.7109375" style="4" customWidth="1"/>
    <col min="4611" max="4611" width="57.7109375" style="4" customWidth="1"/>
    <col min="4612" max="4612" width="9.42578125" style="4" customWidth="1"/>
    <col min="4613" max="4864" width="8.85546875" style="4"/>
    <col min="4865" max="4865" width="9" style="4" customWidth="1"/>
    <col min="4866" max="4866" width="28.7109375" style="4" customWidth="1"/>
    <col min="4867" max="4867" width="57.7109375" style="4" customWidth="1"/>
    <col min="4868" max="4868" width="9.42578125" style="4" customWidth="1"/>
    <col min="4869" max="5120" width="8.85546875" style="4"/>
    <col min="5121" max="5121" width="9" style="4" customWidth="1"/>
    <col min="5122" max="5122" width="28.7109375" style="4" customWidth="1"/>
    <col min="5123" max="5123" width="57.7109375" style="4" customWidth="1"/>
    <col min="5124" max="5124" width="9.42578125" style="4" customWidth="1"/>
    <col min="5125" max="5376" width="8.85546875" style="4"/>
    <col min="5377" max="5377" width="9" style="4" customWidth="1"/>
    <col min="5378" max="5378" width="28.7109375" style="4" customWidth="1"/>
    <col min="5379" max="5379" width="57.7109375" style="4" customWidth="1"/>
    <col min="5380" max="5380" width="9.42578125" style="4" customWidth="1"/>
    <col min="5381" max="5632" width="8.85546875" style="4"/>
    <col min="5633" max="5633" width="9" style="4" customWidth="1"/>
    <col min="5634" max="5634" width="28.7109375" style="4" customWidth="1"/>
    <col min="5635" max="5635" width="57.7109375" style="4" customWidth="1"/>
    <col min="5636" max="5636" width="9.42578125" style="4" customWidth="1"/>
    <col min="5637" max="5888" width="8.85546875" style="4"/>
    <col min="5889" max="5889" width="9" style="4" customWidth="1"/>
    <col min="5890" max="5890" width="28.7109375" style="4" customWidth="1"/>
    <col min="5891" max="5891" width="57.7109375" style="4" customWidth="1"/>
    <col min="5892" max="5892" width="9.42578125" style="4" customWidth="1"/>
    <col min="5893" max="6144" width="8.85546875" style="4"/>
    <col min="6145" max="6145" width="9" style="4" customWidth="1"/>
    <col min="6146" max="6146" width="28.7109375" style="4" customWidth="1"/>
    <col min="6147" max="6147" width="57.7109375" style="4" customWidth="1"/>
    <col min="6148" max="6148" width="9.42578125" style="4" customWidth="1"/>
    <col min="6149" max="6400" width="8.85546875" style="4"/>
    <col min="6401" max="6401" width="9" style="4" customWidth="1"/>
    <col min="6402" max="6402" width="28.7109375" style="4" customWidth="1"/>
    <col min="6403" max="6403" width="57.7109375" style="4" customWidth="1"/>
    <col min="6404" max="6404" width="9.42578125" style="4" customWidth="1"/>
    <col min="6405" max="6656" width="8.85546875" style="4"/>
    <col min="6657" max="6657" width="9" style="4" customWidth="1"/>
    <col min="6658" max="6658" width="28.7109375" style="4" customWidth="1"/>
    <col min="6659" max="6659" width="57.7109375" style="4" customWidth="1"/>
    <col min="6660" max="6660" width="9.42578125" style="4" customWidth="1"/>
    <col min="6661" max="6912" width="8.85546875" style="4"/>
    <col min="6913" max="6913" width="9" style="4" customWidth="1"/>
    <col min="6914" max="6914" width="28.7109375" style="4" customWidth="1"/>
    <col min="6915" max="6915" width="57.7109375" style="4" customWidth="1"/>
    <col min="6916" max="6916" width="9.42578125" style="4" customWidth="1"/>
    <col min="6917" max="7168" width="8.85546875" style="4"/>
    <col min="7169" max="7169" width="9" style="4" customWidth="1"/>
    <col min="7170" max="7170" width="28.7109375" style="4" customWidth="1"/>
    <col min="7171" max="7171" width="57.7109375" style="4" customWidth="1"/>
    <col min="7172" max="7172" width="9.42578125" style="4" customWidth="1"/>
    <col min="7173" max="7424" width="8.85546875" style="4"/>
    <col min="7425" max="7425" width="9" style="4" customWidth="1"/>
    <col min="7426" max="7426" width="28.7109375" style="4" customWidth="1"/>
    <col min="7427" max="7427" width="57.7109375" style="4" customWidth="1"/>
    <col min="7428" max="7428" width="9.42578125" style="4" customWidth="1"/>
    <col min="7429" max="7680" width="8.85546875" style="4"/>
    <col min="7681" max="7681" width="9" style="4" customWidth="1"/>
    <col min="7682" max="7682" width="28.7109375" style="4" customWidth="1"/>
    <col min="7683" max="7683" width="57.7109375" style="4" customWidth="1"/>
    <col min="7684" max="7684" width="9.42578125" style="4" customWidth="1"/>
    <col min="7685" max="7936" width="8.85546875" style="4"/>
    <col min="7937" max="7937" width="9" style="4" customWidth="1"/>
    <col min="7938" max="7938" width="28.7109375" style="4" customWidth="1"/>
    <col min="7939" max="7939" width="57.7109375" style="4" customWidth="1"/>
    <col min="7940" max="7940" width="9.42578125" style="4" customWidth="1"/>
    <col min="7941" max="8192" width="8.85546875" style="4"/>
    <col min="8193" max="8193" width="9" style="4" customWidth="1"/>
    <col min="8194" max="8194" width="28.7109375" style="4" customWidth="1"/>
    <col min="8195" max="8195" width="57.7109375" style="4" customWidth="1"/>
    <col min="8196" max="8196" width="9.42578125" style="4" customWidth="1"/>
    <col min="8197" max="8448" width="8.85546875" style="4"/>
    <col min="8449" max="8449" width="9" style="4" customWidth="1"/>
    <col min="8450" max="8450" width="28.7109375" style="4" customWidth="1"/>
    <col min="8451" max="8451" width="57.7109375" style="4" customWidth="1"/>
    <col min="8452" max="8452" width="9.42578125" style="4" customWidth="1"/>
    <col min="8453" max="8704" width="8.85546875" style="4"/>
    <col min="8705" max="8705" width="9" style="4" customWidth="1"/>
    <col min="8706" max="8706" width="28.7109375" style="4" customWidth="1"/>
    <col min="8707" max="8707" width="57.7109375" style="4" customWidth="1"/>
    <col min="8708" max="8708" width="9.42578125" style="4" customWidth="1"/>
    <col min="8709" max="8960" width="8.85546875" style="4"/>
    <col min="8961" max="8961" width="9" style="4" customWidth="1"/>
    <col min="8962" max="8962" width="28.7109375" style="4" customWidth="1"/>
    <col min="8963" max="8963" width="57.7109375" style="4" customWidth="1"/>
    <col min="8964" max="8964" width="9.42578125" style="4" customWidth="1"/>
    <col min="8965" max="9216" width="8.85546875" style="4"/>
    <col min="9217" max="9217" width="9" style="4" customWidth="1"/>
    <col min="9218" max="9218" width="28.7109375" style="4" customWidth="1"/>
    <col min="9219" max="9219" width="57.7109375" style="4" customWidth="1"/>
    <col min="9220" max="9220" width="9.42578125" style="4" customWidth="1"/>
    <col min="9221" max="9472" width="8.85546875" style="4"/>
    <col min="9473" max="9473" width="9" style="4" customWidth="1"/>
    <col min="9474" max="9474" width="28.7109375" style="4" customWidth="1"/>
    <col min="9475" max="9475" width="57.7109375" style="4" customWidth="1"/>
    <col min="9476" max="9476" width="9.42578125" style="4" customWidth="1"/>
    <col min="9477" max="9728" width="8.85546875" style="4"/>
    <col min="9729" max="9729" width="9" style="4" customWidth="1"/>
    <col min="9730" max="9730" width="28.7109375" style="4" customWidth="1"/>
    <col min="9731" max="9731" width="57.7109375" style="4" customWidth="1"/>
    <col min="9732" max="9732" width="9.42578125" style="4" customWidth="1"/>
    <col min="9733" max="9984" width="8.85546875" style="4"/>
    <col min="9985" max="9985" width="9" style="4" customWidth="1"/>
    <col min="9986" max="9986" width="28.7109375" style="4" customWidth="1"/>
    <col min="9987" max="9987" width="57.7109375" style="4" customWidth="1"/>
    <col min="9988" max="9988" width="9.42578125" style="4" customWidth="1"/>
    <col min="9989" max="10240" width="8.85546875" style="4"/>
    <col min="10241" max="10241" width="9" style="4" customWidth="1"/>
    <col min="10242" max="10242" width="28.7109375" style="4" customWidth="1"/>
    <col min="10243" max="10243" width="57.7109375" style="4" customWidth="1"/>
    <col min="10244" max="10244" width="9.42578125" style="4" customWidth="1"/>
    <col min="10245" max="10496" width="8.85546875" style="4"/>
    <col min="10497" max="10497" width="9" style="4" customWidth="1"/>
    <col min="10498" max="10498" width="28.7109375" style="4" customWidth="1"/>
    <col min="10499" max="10499" width="57.7109375" style="4" customWidth="1"/>
    <col min="10500" max="10500" width="9.42578125" style="4" customWidth="1"/>
    <col min="10501" max="10752" width="8.85546875" style="4"/>
    <col min="10753" max="10753" width="9" style="4" customWidth="1"/>
    <col min="10754" max="10754" width="28.7109375" style="4" customWidth="1"/>
    <col min="10755" max="10755" width="57.7109375" style="4" customWidth="1"/>
    <col min="10756" max="10756" width="9.42578125" style="4" customWidth="1"/>
    <col min="10757" max="11008" width="8.85546875" style="4"/>
    <col min="11009" max="11009" width="9" style="4" customWidth="1"/>
    <col min="11010" max="11010" width="28.7109375" style="4" customWidth="1"/>
    <col min="11011" max="11011" width="57.7109375" style="4" customWidth="1"/>
    <col min="11012" max="11012" width="9.42578125" style="4" customWidth="1"/>
    <col min="11013" max="11264" width="8.85546875" style="4"/>
    <col min="11265" max="11265" width="9" style="4" customWidth="1"/>
    <col min="11266" max="11266" width="28.7109375" style="4" customWidth="1"/>
    <col min="11267" max="11267" width="57.7109375" style="4" customWidth="1"/>
    <col min="11268" max="11268" width="9.42578125" style="4" customWidth="1"/>
    <col min="11269" max="11520" width="8.85546875" style="4"/>
    <col min="11521" max="11521" width="9" style="4" customWidth="1"/>
    <col min="11522" max="11522" width="28.7109375" style="4" customWidth="1"/>
    <col min="11523" max="11523" width="57.7109375" style="4" customWidth="1"/>
    <col min="11524" max="11524" width="9.42578125" style="4" customWidth="1"/>
    <col min="11525" max="11776" width="8.85546875" style="4"/>
    <col min="11777" max="11777" width="9" style="4" customWidth="1"/>
    <col min="11778" max="11778" width="28.7109375" style="4" customWidth="1"/>
    <col min="11779" max="11779" width="57.7109375" style="4" customWidth="1"/>
    <col min="11780" max="11780" width="9.42578125" style="4" customWidth="1"/>
    <col min="11781" max="12032" width="8.85546875" style="4"/>
    <col min="12033" max="12033" width="9" style="4" customWidth="1"/>
    <col min="12034" max="12034" width="28.7109375" style="4" customWidth="1"/>
    <col min="12035" max="12035" width="57.7109375" style="4" customWidth="1"/>
    <col min="12036" max="12036" width="9.42578125" style="4" customWidth="1"/>
    <col min="12037" max="12288" width="8.85546875" style="4"/>
    <col min="12289" max="12289" width="9" style="4" customWidth="1"/>
    <col min="12290" max="12290" width="28.7109375" style="4" customWidth="1"/>
    <col min="12291" max="12291" width="57.7109375" style="4" customWidth="1"/>
    <col min="12292" max="12292" width="9.42578125" style="4" customWidth="1"/>
    <col min="12293" max="12544" width="8.85546875" style="4"/>
    <col min="12545" max="12545" width="9" style="4" customWidth="1"/>
    <col min="12546" max="12546" width="28.7109375" style="4" customWidth="1"/>
    <col min="12547" max="12547" width="57.7109375" style="4" customWidth="1"/>
    <col min="12548" max="12548" width="9.42578125" style="4" customWidth="1"/>
    <col min="12549" max="12800" width="8.85546875" style="4"/>
    <col min="12801" max="12801" width="9" style="4" customWidth="1"/>
    <col min="12802" max="12802" width="28.7109375" style="4" customWidth="1"/>
    <col min="12803" max="12803" width="57.7109375" style="4" customWidth="1"/>
    <col min="12804" max="12804" width="9.42578125" style="4" customWidth="1"/>
    <col min="12805" max="13056" width="8.85546875" style="4"/>
    <col min="13057" max="13057" width="9" style="4" customWidth="1"/>
    <col min="13058" max="13058" width="28.7109375" style="4" customWidth="1"/>
    <col min="13059" max="13059" width="57.7109375" style="4" customWidth="1"/>
    <col min="13060" max="13060" width="9.42578125" style="4" customWidth="1"/>
    <col min="13061" max="13312" width="8.85546875" style="4"/>
    <col min="13313" max="13313" width="9" style="4" customWidth="1"/>
    <col min="13314" max="13314" width="28.7109375" style="4" customWidth="1"/>
    <col min="13315" max="13315" width="57.7109375" style="4" customWidth="1"/>
    <col min="13316" max="13316" width="9.42578125" style="4" customWidth="1"/>
    <col min="13317" max="13568" width="8.85546875" style="4"/>
    <col min="13569" max="13569" width="9" style="4" customWidth="1"/>
    <col min="13570" max="13570" width="28.7109375" style="4" customWidth="1"/>
    <col min="13571" max="13571" width="57.7109375" style="4" customWidth="1"/>
    <col min="13572" max="13572" width="9.42578125" style="4" customWidth="1"/>
    <col min="13573" max="13824" width="8.85546875" style="4"/>
    <col min="13825" max="13825" width="9" style="4" customWidth="1"/>
    <col min="13826" max="13826" width="28.7109375" style="4" customWidth="1"/>
    <col min="13827" max="13827" width="57.7109375" style="4" customWidth="1"/>
    <col min="13828" max="13828" width="9.42578125" style="4" customWidth="1"/>
    <col min="13829" max="14080" width="8.85546875" style="4"/>
    <col min="14081" max="14081" width="9" style="4" customWidth="1"/>
    <col min="14082" max="14082" width="28.7109375" style="4" customWidth="1"/>
    <col min="14083" max="14083" width="57.7109375" style="4" customWidth="1"/>
    <col min="14084" max="14084" width="9.42578125" style="4" customWidth="1"/>
    <col min="14085" max="14336" width="8.85546875" style="4"/>
    <col min="14337" max="14337" width="9" style="4" customWidth="1"/>
    <col min="14338" max="14338" width="28.7109375" style="4" customWidth="1"/>
    <col min="14339" max="14339" width="57.7109375" style="4" customWidth="1"/>
    <col min="14340" max="14340" width="9.42578125" style="4" customWidth="1"/>
    <col min="14341" max="14592" width="8.85546875" style="4"/>
    <col min="14593" max="14593" width="9" style="4" customWidth="1"/>
    <col min="14594" max="14594" width="28.7109375" style="4" customWidth="1"/>
    <col min="14595" max="14595" width="57.7109375" style="4" customWidth="1"/>
    <col min="14596" max="14596" width="9.42578125" style="4" customWidth="1"/>
    <col min="14597" max="14848" width="8.85546875" style="4"/>
    <col min="14849" max="14849" width="9" style="4" customWidth="1"/>
    <col min="14850" max="14850" width="28.7109375" style="4" customWidth="1"/>
    <col min="14851" max="14851" width="57.7109375" style="4" customWidth="1"/>
    <col min="14852" max="14852" width="9.42578125" style="4" customWidth="1"/>
    <col min="14853" max="15104" width="8.85546875" style="4"/>
    <col min="15105" max="15105" width="9" style="4" customWidth="1"/>
    <col min="15106" max="15106" width="28.7109375" style="4" customWidth="1"/>
    <col min="15107" max="15107" width="57.7109375" style="4" customWidth="1"/>
    <col min="15108" max="15108" width="9.42578125" style="4" customWidth="1"/>
    <col min="15109" max="15360" width="8.85546875" style="4"/>
    <col min="15361" max="15361" width="9" style="4" customWidth="1"/>
    <col min="15362" max="15362" width="28.7109375" style="4" customWidth="1"/>
    <col min="15363" max="15363" width="57.7109375" style="4" customWidth="1"/>
    <col min="15364" max="15364" width="9.42578125" style="4" customWidth="1"/>
    <col min="15365" max="15616" width="8.85546875" style="4"/>
    <col min="15617" max="15617" width="9" style="4" customWidth="1"/>
    <col min="15618" max="15618" width="28.7109375" style="4" customWidth="1"/>
    <col min="15619" max="15619" width="57.7109375" style="4" customWidth="1"/>
    <col min="15620" max="15620" width="9.42578125" style="4" customWidth="1"/>
    <col min="15621" max="15872" width="8.85546875" style="4"/>
    <col min="15873" max="15873" width="9" style="4" customWidth="1"/>
    <col min="15874" max="15874" width="28.7109375" style="4" customWidth="1"/>
    <col min="15875" max="15875" width="57.7109375" style="4" customWidth="1"/>
    <col min="15876" max="15876" width="9.42578125" style="4" customWidth="1"/>
    <col min="15877" max="16128" width="8.85546875" style="4"/>
    <col min="16129" max="16129" width="9" style="4" customWidth="1"/>
    <col min="16130" max="16130" width="28.7109375" style="4" customWidth="1"/>
    <col min="16131" max="16131" width="57.7109375" style="4" customWidth="1"/>
    <col min="16132" max="16132" width="9.42578125" style="4" customWidth="1"/>
    <col min="16133" max="16384" width="8.85546875" style="4"/>
  </cols>
  <sheetData>
    <row r="1" spans="1:19" ht="18.75">
      <c r="A1" s="502" t="s">
        <v>834</v>
      </c>
      <c r="B1" s="503"/>
      <c r="C1" s="504"/>
    </row>
    <row r="2" spans="1:19" s="6" customFormat="1" ht="15">
      <c r="A2" s="5" t="s">
        <v>835</v>
      </c>
      <c r="B2" s="5" t="s">
        <v>836</v>
      </c>
      <c r="C2" s="5" t="s">
        <v>837</v>
      </c>
    </row>
    <row r="3" spans="1:19" s="7" customFormat="1" ht="15">
      <c r="A3" s="5" t="s">
        <v>11</v>
      </c>
      <c r="B3" s="505" t="s">
        <v>838</v>
      </c>
      <c r="C3" s="505"/>
    </row>
    <row r="4" spans="1:19" s="7" customFormat="1" ht="30">
      <c r="A4" s="8">
        <v>1</v>
      </c>
      <c r="B4" s="9" t="s">
        <v>839</v>
      </c>
      <c r="C4" s="9" t="s">
        <v>840</v>
      </c>
    </row>
    <row r="5" spans="1:19" s="7" customFormat="1" ht="30">
      <c r="A5" s="8">
        <v>2</v>
      </c>
      <c r="B5" s="9" t="s">
        <v>841</v>
      </c>
      <c r="C5" s="9" t="s">
        <v>842</v>
      </c>
    </row>
    <row r="6" spans="1:19" s="7" customFormat="1" ht="30">
      <c r="A6" s="8">
        <v>3</v>
      </c>
      <c r="B6" s="9" t="s">
        <v>843</v>
      </c>
      <c r="C6" s="9" t="s">
        <v>844</v>
      </c>
    </row>
    <row r="7" spans="1:19" s="7" customFormat="1" ht="15">
      <c r="A7" s="8">
        <v>4</v>
      </c>
      <c r="B7" s="9" t="s">
        <v>845</v>
      </c>
      <c r="C7" s="9" t="s">
        <v>846</v>
      </c>
    </row>
    <row r="8" spans="1:19" s="12" customFormat="1" ht="15">
      <c r="A8" s="8">
        <v>5</v>
      </c>
      <c r="B8" s="9" t="s">
        <v>847</v>
      </c>
      <c r="C8" s="9" t="s">
        <v>848</v>
      </c>
      <c r="D8" s="4"/>
      <c r="E8" s="10"/>
      <c r="F8" s="10"/>
      <c r="G8" s="10"/>
      <c r="H8" s="10"/>
      <c r="I8" s="10"/>
      <c r="J8" s="10"/>
      <c r="K8" s="10"/>
      <c r="L8" s="11"/>
      <c r="M8" s="10"/>
      <c r="N8" s="10"/>
      <c r="O8" s="10"/>
      <c r="P8" s="10"/>
      <c r="Q8" s="10"/>
      <c r="R8" s="10"/>
      <c r="S8" s="10"/>
    </row>
    <row r="9" spans="1:19" ht="15">
      <c r="A9" s="6">
        <v>6</v>
      </c>
      <c r="B9" s="9" t="s">
        <v>849</v>
      </c>
      <c r="C9" s="9" t="s">
        <v>850</v>
      </c>
    </row>
    <row r="10" spans="1:19">
      <c r="C10" s="6"/>
    </row>
    <row r="11" spans="1:19">
      <c r="C11" s="6"/>
    </row>
    <row r="12" spans="1:19">
      <c r="C12" s="6"/>
    </row>
    <row r="13" spans="1:19">
      <c r="C13" s="6"/>
    </row>
    <row r="14" spans="1:19">
      <c r="C14" s="6"/>
    </row>
    <row r="15" spans="1:19">
      <c r="C15" s="6"/>
    </row>
    <row r="16" spans="1:19">
      <c r="C16" s="6"/>
    </row>
    <row r="17" spans="3:3">
      <c r="C17" s="6"/>
    </row>
    <row r="18" spans="3:3">
      <c r="C18" s="6"/>
    </row>
    <row r="19" spans="3:3">
      <c r="C19" s="6"/>
    </row>
    <row r="20" spans="3:3">
      <c r="C20" s="6"/>
    </row>
    <row r="21" spans="3:3">
      <c r="C21" s="6"/>
    </row>
    <row r="22" spans="3:3">
      <c r="C22" s="6"/>
    </row>
    <row r="23" spans="3:3">
      <c r="C23" s="6"/>
    </row>
    <row r="24" spans="3:3">
      <c r="C24" s="6"/>
    </row>
    <row r="25" spans="3:3">
      <c r="C25" s="6"/>
    </row>
    <row r="26" spans="3:3">
      <c r="C26" s="6"/>
    </row>
    <row r="27" spans="3:3">
      <c r="C27" s="6"/>
    </row>
    <row r="28" spans="3:3">
      <c r="C28" s="6"/>
    </row>
    <row r="29" spans="3:3">
      <c r="C29" s="6"/>
    </row>
    <row r="30" spans="3:3">
      <c r="C30" s="6"/>
    </row>
    <row r="31" spans="3:3">
      <c r="C31" s="6"/>
    </row>
    <row r="32" spans="3:3">
      <c r="C32" s="6"/>
    </row>
    <row r="33" spans="3:3">
      <c r="C33" s="6"/>
    </row>
    <row r="34" spans="3:3">
      <c r="C34" s="6"/>
    </row>
    <row r="35" spans="3:3">
      <c r="C35" s="6"/>
    </row>
    <row r="36" spans="3:3">
      <c r="C36" s="6"/>
    </row>
    <row r="37" spans="3:3">
      <c r="C37" s="6"/>
    </row>
    <row r="38" spans="3:3">
      <c r="C38" s="6"/>
    </row>
    <row r="39" spans="3:3">
      <c r="C39" s="6"/>
    </row>
    <row r="40" spans="3:3">
      <c r="C40" s="6"/>
    </row>
    <row r="41" spans="3:3">
      <c r="C41" s="6"/>
    </row>
    <row r="42" spans="3:3">
      <c r="C42" s="6"/>
    </row>
    <row r="43" spans="3:3">
      <c r="C43" s="6"/>
    </row>
    <row r="44" spans="3:3">
      <c r="C44" s="6"/>
    </row>
    <row r="45" spans="3:3">
      <c r="C45" s="6"/>
    </row>
    <row r="46" spans="3:3">
      <c r="C46" s="6"/>
    </row>
    <row r="47" spans="3:3">
      <c r="C47" s="6"/>
    </row>
    <row r="48" spans="3:3">
      <c r="C48" s="6"/>
    </row>
    <row r="49" spans="3:3">
      <c r="C49" s="6"/>
    </row>
    <row r="50" spans="3:3">
      <c r="C50" s="6"/>
    </row>
    <row r="51" spans="3:3">
      <c r="C51" s="6"/>
    </row>
    <row r="52" spans="3:3">
      <c r="C52" s="6"/>
    </row>
    <row r="53" spans="3:3">
      <c r="C53" s="6"/>
    </row>
    <row r="54" spans="3:3">
      <c r="C54" s="6"/>
    </row>
    <row r="55" spans="3:3">
      <c r="C55" s="6"/>
    </row>
    <row r="56" spans="3:3">
      <c r="C56" s="6"/>
    </row>
    <row r="57" spans="3:3">
      <c r="C57" s="6"/>
    </row>
    <row r="58" spans="3:3">
      <c r="C58" s="6"/>
    </row>
    <row r="59" spans="3:3">
      <c r="C59" s="6"/>
    </row>
    <row r="60" spans="3:3">
      <c r="C60" s="6"/>
    </row>
    <row r="61" spans="3:3">
      <c r="C61" s="6"/>
    </row>
    <row r="62" spans="3:3">
      <c r="C62" s="6"/>
    </row>
    <row r="63" spans="3:3">
      <c r="C63" s="6"/>
    </row>
    <row r="64" spans="3:3">
      <c r="C64" s="6"/>
    </row>
    <row r="65" spans="3:3">
      <c r="C65" s="6"/>
    </row>
    <row r="66" spans="3:3">
      <c r="C66" s="6"/>
    </row>
    <row r="67" spans="3:3">
      <c r="C67" s="6"/>
    </row>
    <row r="68" spans="3:3">
      <c r="C68" s="6"/>
    </row>
    <row r="69" spans="3:3">
      <c r="C69" s="6"/>
    </row>
    <row r="70" spans="3:3">
      <c r="C70" s="6"/>
    </row>
  </sheetData>
  <mergeCells count="2">
    <mergeCell ref="A1:C1"/>
    <mergeCell ref="B3: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workbookViewId="0">
      <selection activeCell="C20" sqref="C20"/>
    </sheetView>
  </sheetViews>
  <sheetFormatPr defaultColWidth="31.28515625" defaultRowHeight="15"/>
  <cols>
    <col min="1" max="1" width="14" style="14" customWidth="1"/>
    <col min="2" max="2" width="37.85546875" style="14" customWidth="1"/>
    <col min="3" max="3" width="49.7109375" style="14" customWidth="1"/>
    <col min="4" max="256" width="31.28515625" style="14"/>
    <col min="257" max="257" width="14" style="14" customWidth="1"/>
    <col min="258" max="258" width="37.85546875" style="14" customWidth="1"/>
    <col min="259" max="259" width="49.7109375" style="14" customWidth="1"/>
    <col min="260" max="512" width="31.28515625" style="14"/>
    <col min="513" max="513" width="14" style="14" customWidth="1"/>
    <col min="514" max="514" width="37.85546875" style="14" customWidth="1"/>
    <col min="515" max="515" width="49.7109375" style="14" customWidth="1"/>
    <col min="516" max="768" width="31.28515625" style="14"/>
    <col min="769" max="769" width="14" style="14" customWidth="1"/>
    <col min="770" max="770" width="37.85546875" style="14" customWidth="1"/>
    <col min="771" max="771" width="49.7109375" style="14" customWidth="1"/>
    <col min="772" max="1024" width="31.28515625" style="14"/>
    <col min="1025" max="1025" width="14" style="14" customWidth="1"/>
    <col min="1026" max="1026" width="37.85546875" style="14" customWidth="1"/>
    <col min="1027" max="1027" width="49.7109375" style="14" customWidth="1"/>
    <col min="1028" max="1280" width="31.28515625" style="14"/>
    <col min="1281" max="1281" width="14" style="14" customWidth="1"/>
    <col min="1282" max="1282" width="37.85546875" style="14" customWidth="1"/>
    <col min="1283" max="1283" width="49.7109375" style="14" customWidth="1"/>
    <col min="1284" max="1536" width="31.28515625" style="14"/>
    <col min="1537" max="1537" width="14" style="14" customWidth="1"/>
    <col min="1538" max="1538" width="37.85546875" style="14" customWidth="1"/>
    <col min="1539" max="1539" width="49.7109375" style="14" customWidth="1"/>
    <col min="1540" max="1792" width="31.28515625" style="14"/>
    <col min="1793" max="1793" width="14" style="14" customWidth="1"/>
    <col min="1794" max="1794" width="37.85546875" style="14" customWidth="1"/>
    <col min="1795" max="1795" width="49.7109375" style="14" customWidth="1"/>
    <col min="1796" max="2048" width="31.28515625" style="14"/>
    <col min="2049" max="2049" width="14" style="14" customWidth="1"/>
    <col min="2050" max="2050" width="37.85546875" style="14" customWidth="1"/>
    <col min="2051" max="2051" width="49.7109375" style="14" customWidth="1"/>
    <col min="2052" max="2304" width="31.28515625" style="14"/>
    <col min="2305" max="2305" width="14" style="14" customWidth="1"/>
    <col min="2306" max="2306" width="37.85546875" style="14" customWidth="1"/>
    <col min="2307" max="2307" width="49.7109375" style="14" customWidth="1"/>
    <col min="2308" max="2560" width="31.28515625" style="14"/>
    <col min="2561" max="2561" width="14" style="14" customWidth="1"/>
    <col min="2562" max="2562" width="37.85546875" style="14" customWidth="1"/>
    <col min="2563" max="2563" width="49.7109375" style="14" customWidth="1"/>
    <col min="2564" max="2816" width="31.28515625" style="14"/>
    <col min="2817" max="2817" width="14" style="14" customWidth="1"/>
    <col min="2818" max="2818" width="37.85546875" style="14" customWidth="1"/>
    <col min="2819" max="2819" width="49.7109375" style="14" customWidth="1"/>
    <col min="2820" max="3072" width="31.28515625" style="14"/>
    <col min="3073" max="3073" width="14" style="14" customWidth="1"/>
    <col min="3074" max="3074" width="37.85546875" style="14" customWidth="1"/>
    <col min="3075" max="3075" width="49.7109375" style="14" customWidth="1"/>
    <col min="3076" max="3328" width="31.28515625" style="14"/>
    <col min="3329" max="3329" width="14" style="14" customWidth="1"/>
    <col min="3330" max="3330" width="37.85546875" style="14" customWidth="1"/>
    <col min="3331" max="3331" width="49.7109375" style="14" customWidth="1"/>
    <col min="3332" max="3584" width="31.28515625" style="14"/>
    <col min="3585" max="3585" width="14" style="14" customWidth="1"/>
    <col min="3586" max="3586" width="37.85546875" style="14" customWidth="1"/>
    <col min="3587" max="3587" width="49.7109375" style="14" customWidth="1"/>
    <col min="3588" max="3840" width="31.28515625" style="14"/>
    <col min="3841" max="3841" width="14" style="14" customWidth="1"/>
    <col min="3842" max="3842" width="37.85546875" style="14" customWidth="1"/>
    <col min="3843" max="3843" width="49.7109375" style="14" customWidth="1"/>
    <col min="3844" max="4096" width="31.28515625" style="14"/>
    <col min="4097" max="4097" width="14" style="14" customWidth="1"/>
    <col min="4098" max="4098" width="37.85546875" style="14" customWidth="1"/>
    <col min="4099" max="4099" width="49.7109375" style="14" customWidth="1"/>
    <col min="4100" max="4352" width="31.28515625" style="14"/>
    <col min="4353" max="4353" width="14" style="14" customWidth="1"/>
    <col min="4354" max="4354" width="37.85546875" style="14" customWidth="1"/>
    <col min="4355" max="4355" width="49.7109375" style="14" customWidth="1"/>
    <col min="4356" max="4608" width="31.28515625" style="14"/>
    <col min="4609" max="4609" width="14" style="14" customWidth="1"/>
    <col min="4610" max="4610" width="37.85546875" style="14" customWidth="1"/>
    <col min="4611" max="4611" width="49.7109375" style="14" customWidth="1"/>
    <col min="4612" max="4864" width="31.28515625" style="14"/>
    <col min="4865" max="4865" width="14" style="14" customWidth="1"/>
    <col min="4866" max="4866" width="37.85546875" style="14" customWidth="1"/>
    <col min="4867" max="4867" width="49.7109375" style="14" customWidth="1"/>
    <col min="4868" max="5120" width="31.28515625" style="14"/>
    <col min="5121" max="5121" width="14" style="14" customWidth="1"/>
    <col min="5122" max="5122" width="37.85546875" style="14" customWidth="1"/>
    <col min="5123" max="5123" width="49.7109375" style="14" customWidth="1"/>
    <col min="5124" max="5376" width="31.28515625" style="14"/>
    <col min="5377" max="5377" width="14" style="14" customWidth="1"/>
    <col min="5378" max="5378" width="37.85546875" style="14" customWidth="1"/>
    <col min="5379" max="5379" width="49.7109375" style="14" customWidth="1"/>
    <col min="5380" max="5632" width="31.28515625" style="14"/>
    <col min="5633" max="5633" width="14" style="14" customWidth="1"/>
    <col min="5634" max="5634" width="37.85546875" style="14" customWidth="1"/>
    <col min="5635" max="5635" width="49.7109375" style="14" customWidth="1"/>
    <col min="5636" max="5888" width="31.28515625" style="14"/>
    <col min="5889" max="5889" width="14" style="14" customWidth="1"/>
    <col min="5890" max="5890" width="37.85546875" style="14" customWidth="1"/>
    <col min="5891" max="5891" width="49.7109375" style="14" customWidth="1"/>
    <col min="5892" max="6144" width="31.28515625" style="14"/>
    <col min="6145" max="6145" width="14" style="14" customWidth="1"/>
    <col min="6146" max="6146" width="37.85546875" style="14" customWidth="1"/>
    <col min="6147" max="6147" width="49.7109375" style="14" customWidth="1"/>
    <col min="6148" max="6400" width="31.28515625" style="14"/>
    <col min="6401" max="6401" width="14" style="14" customWidth="1"/>
    <col min="6402" max="6402" width="37.85546875" style="14" customWidth="1"/>
    <col min="6403" max="6403" width="49.7109375" style="14" customWidth="1"/>
    <col min="6404" max="6656" width="31.28515625" style="14"/>
    <col min="6657" max="6657" width="14" style="14" customWidth="1"/>
    <col min="6658" max="6658" width="37.85546875" style="14" customWidth="1"/>
    <col min="6659" max="6659" width="49.7109375" style="14" customWidth="1"/>
    <col min="6660" max="6912" width="31.28515625" style="14"/>
    <col min="6913" max="6913" width="14" style="14" customWidth="1"/>
    <col min="6914" max="6914" width="37.85546875" style="14" customWidth="1"/>
    <col min="6915" max="6915" width="49.7109375" style="14" customWidth="1"/>
    <col min="6916" max="7168" width="31.28515625" style="14"/>
    <col min="7169" max="7169" width="14" style="14" customWidth="1"/>
    <col min="7170" max="7170" width="37.85546875" style="14" customWidth="1"/>
    <col min="7171" max="7171" width="49.7109375" style="14" customWidth="1"/>
    <col min="7172" max="7424" width="31.28515625" style="14"/>
    <col min="7425" max="7425" width="14" style="14" customWidth="1"/>
    <col min="7426" max="7426" width="37.85546875" style="14" customWidth="1"/>
    <col min="7427" max="7427" width="49.7109375" style="14" customWidth="1"/>
    <col min="7428" max="7680" width="31.28515625" style="14"/>
    <col min="7681" max="7681" width="14" style="14" customWidth="1"/>
    <col min="7682" max="7682" width="37.85546875" style="14" customWidth="1"/>
    <col min="7683" max="7683" width="49.7109375" style="14" customWidth="1"/>
    <col min="7684" max="7936" width="31.28515625" style="14"/>
    <col min="7937" max="7937" width="14" style="14" customWidth="1"/>
    <col min="7938" max="7938" width="37.85546875" style="14" customWidth="1"/>
    <col min="7939" max="7939" width="49.7109375" style="14" customWidth="1"/>
    <col min="7940" max="8192" width="31.28515625" style="14"/>
    <col min="8193" max="8193" width="14" style="14" customWidth="1"/>
    <col min="8194" max="8194" width="37.85546875" style="14" customWidth="1"/>
    <col min="8195" max="8195" width="49.7109375" style="14" customWidth="1"/>
    <col min="8196" max="8448" width="31.28515625" style="14"/>
    <col min="8449" max="8449" width="14" style="14" customWidth="1"/>
    <col min="8450" max="8450" width="37.85546875" style="14" customWidth="1"/>
    <col min="8451" max="8451" width="49.7109375" style="14" customWidth="1"/>
    <col min="8452" max="8704" width="31.28515625" style="14"/>
    <col min="8705" max="8705" width="14" style="14" customWidth="1"/>
    <col min="8706" max="8706" width="37.85546875" style="14" customWidth="1"/>
    <col min="8707" max="8707" width="49.7109375" style="14" customWidth="1"/>
    <col min="8708" max="8960" width="31.28515625" style="14"/>
    <col min="8961" max="8961" width="14" style="14" customWidth="1"/>
    <col min="8962" max="8962" width="37.85546875" style="14" customWidth="1"/>
    <col min="8963" max="8963" width="49.7109375" style="14" customWidth="1"/>
    <col min="8964" max="9216" width="31.28515625" style="14"/>
    <col min="9217" max="9217" width="14" style="14" customWidth="1"/>
    <col min="9218" max="9218" width="37.85546875" style="14" customWidth="1"/>
    <col min="9219" max="9219" width="49.7109375" style="14" customWidth="1"/>
    <col min="9220" max="9472" width="31.28515625" style="14"/>
    <col min="9473" max="9473" width="14" style="14" customWidth="1"/>
    <col min="9474" max="9474" width="37.85546875" style="14" customWidth="1"/>
    <col min="9475" max="9475" width="49.7109375" style="14" customWidth="1"/>
    <col min="9476" max="9728" width="31.28515625" style="14"/>
    <col min="9729" max="9729" width="14" style="14" customWidth="1"/>
    <col min="9730" max="9730" width="37.85546875" style="14" customWidth="1"/>
    <col min="9731" max="9731" width="49.7109375" style="14" customWidth="1"/>
    <col min="9732" max="9984" width="31.28515625" style="14"/>
    <col min="9985" max="9985" width="14" style="14" customWidth="1"/>
    <col min="9986" max="9986" width="37.85546875" style="14" customWidth="1"/>
    <col min="9987" max="9987" width="49.7109375" style="14" customWidth="1"/>
    <col min="9988" max="10240" width="31.28515625" style="14"/>
    <col min="10241" max="10241" width="14" style="14" customWidth="1"/>
    <col min="10242" max="10242" width="37.85546875" style="14" customWidth="1"/>
    <col min="10243" max="10243" width="49.7109375" style="14" customWidth="1"/>
    <col min="10244" max="10496" width="31.28515625" style="14"/>
    <col min="10497" max="10497" width="14" style="14" customWidth="1"/>
    <col min="10498" max="10498" width="37.85546875" style="14" customWidth="1"/>
    <col min="10499" max="10499" width="49.7109375" style="14" customWidth="1"/>
    <col min="10500" max="10752" width="31.28515625" style="14"/>
    <col min="10753" max="10753" width="14" style="14" customWidth="1"/>
    <col min="10754" max="10754" width="37.85546875" style="14" customWidth="1"/>
    <col min="10755" max="10755" width="49.7109375" style="14" customWidth="1"/>
    <col min="10756" max="11008" width="31.28515625" style="14"/>
    <col min="11009" max="11009" width="14" style="14" customWidth="1"/>
    <col min="11010" max="11010" width="37.85546875" style="14" customWidth="1"/>
    <col min="11011" max="11011" width="49.7109375" style="14" customWidth="1"/>
    <col min="11012" max="11264" width="31.28515625" style="14"/>
    <col min="11265" max="11265" width="14" style="14" customWidth="1"/>
    <col min="11266" max="11266" width="37.85546875" style="14" customWidth="1"/>
    <col min="11267" max="11267" width="49.7109375" style="14" customWidth="1"/>
    <col min="11268" max="11520" width="31.28515625" style="14"/>
    <col min="11521" max="11521" width="14" style="14" customWidth="1"/>
    <col min="11522" max="11522" width="37.85546875" style="14" customWidth="1"/>
    <col min="11523" max="11523" width="49.7109375" style="14" customWidth="1"/>
    <col min="11524" max="11776" width="31.28515625" style="14"/>
    <col min="11777" max="11777" width="14" style="14" customWidth="1"/>
    <col min="11778" max="11778" width="37.85546875" style="14" customWidth="1"/>
    <col min="11779" max="11779" width="49.7109375" style="14" customWidth="1"/>
    <col min="11780" max="12032" width="31.28515625" style="14"/>
    <col min="12033" max="12033" width="14" style="14" customWidth="1"/>
    <col min="12034" max="12034" width="37.85546875" style="14" customWidth="1"/>
    <col min="12035" max="12035" width="49.7109375" style="14" customWidth="1"/>
    <col min="12036" max="12288" width="31.28515625" style="14"/>
    <col min="12289" max="12289" width="14" style="14" customWidth="1"/>
    <col min="12290" max="12290" width="37.85546875" style="14" customWidth="1"/>
    <col min="12291" max="12291" width="49.7109375" style="14" customWidth="1"/>
    <col min="12292" max="12544" width="31.28515625" style="14"/>
    <col min="12545" max="12545" width="14" style="14" customWidth="1"/>
    <col min="12546" max="12546" width="37.85546875" style="14" customWidth="1"/>
    <col min="12547" max="12547" width="49.7109375" style="14" customWidth="1"/>
    <col min="12548" max="12800" width="31.28515625" style="14"/>
    <col min="12801" max="12801" width="14" style="14" customWidth="1"/>
    <col min="12802" max="12802" width="37.85546875" style="14" customWidth="1"/>
    <col min="12803" max="12803" width="49.7109375" style="14" customWidth="1"/>
    <col min="12804" max="13056" width="31.28515625" style="14"/>
    <col min="13057" max="13057" width="14" style="14" customWidth="1"/>
    <col min="13058" max="13058" width="37.85546875" style="14" customWidth="1"/>
    <col min="13059" max="13059" width="49.7109375" style="14" customWidth="1"/>
    <col min="13060" max="13312" width="31.28515625" style="14"/>
    <col min="13313" max="13313" width="14" style="14" customWidth="1"/>
    <col min="13314" max="13314" width="37.85546875" style="14" customWidth="1"/>
    <col min="13315" max="13315" width="49.7109375" style="14" customWidth="1"/>
    <col min="13316" max="13568" width="31.28515625" style="14"/>
    <col min="13569" max="13569" width="14" style="14" customWidth="1"/>
    <col min="13570" max="13570" width="37.85546875" style="14" customWidth="1"/>
    <col min="13571" max="13571" width="49.7109375" style="14" customWidth="1"/>
    <col min="13572" max="13824" width="31.28515625" style="14"/>
    <col min="13825" max="13825" width="14" style="14" customWidth="1"/>
    <col min="13826" max="13826" width="37.85546875" style="14" customWidth="1"/>
    <col min="13827" max="13827" width="49.7109375" style="14" customWidth="1"/>
    <col min="13828" max="14080" width="31.28515625" style="14"/>
    <col min="14081" max="14081" width="14" style="14" customWidth="1"/>
    <col min="14082" max="14082" width="37.85546875" style="14" customWidth="1"/>
    <col min="14083" max="14083" width="49.7109375" style="14" customWidth="1"/>
    <col min="14084" max="14336" width="31.28515625" style="14"/>
    <col min="14337" max="14337" width="14" style="14" customWidth="1"/>
    <col min="14338" max="14338" width="37.85546875" style="14" customWidth="1"/>
    <col min="14339" max="14339" width="49.7109375" style="14" customWidth="1"/>
    <col min="14340" max="14592" width="31.28515625" style="14"/>
    <col min="14593" max="14593" width="14" style="14" customWidth="1"/>
    <col min="14594" max="14594" width="37.85546875" style="14" customWidth="1"/>
    <col min="14595" max="14595" width="49.7109375" style="14" customWidth="1"/>
    <col min="14596" max="14848" width="31.28515625" style="14"/>
    <col min="14849" max="14849" width="14" style="14" customWidth="1"/>
    <col min="14850" max="14850" width="37.85546875" style="14" customWidth="1"/>
    <col min="14851" max="14851" width="49.7109375" style="14" customWidth="1"/>
    <col min="14852" max="15104" width="31.28515625" style="14"/>
    <col min="15105" max="15105" width="14" style="14" customWidth="1"/>
    <col min="15106" max="15106" width="37.85546875" style="14" customWidth="1"/>
    <col min="15107" max="15107" width="49.7109375" style="14" customWidth="1"/>
    <col min="15108" max="15360" width="31.28515625" style="14"/>
    <col min="15361" max="15361" width="14" style="14" customWidth="1"/>
    <col min="15362" max="15362" width="37.85546875" style="14" customWidth="1"/>
    <col min="15363" max="15363" width="49.7109375" style="14" customWidth="1"/>
    <col min="15364" max="15616" width="31.28515625" style="14"/>
    <col min="15617" max="15617" width="14" style="14" customWidth="1"/>
    <col min="15618" max="15618" width="37.85546875" style="14" customWidth="1"/>
    <col min="15619" max="15619" width="49.7109375" style="14" customWidth="1"/>
    <col min="15620" max="15872" width="31.28515625" style="14"/>
    <col min="15873" max="15873" width="14" style="14" customWidth="1"/>
    <col min="15874" max="15874" width="37.85546875" style="14" customWidth="1"/>
    <col min="15875" max="15875" width="49.7109375" style="14" customWidth="1"/>
    <col min="15876" max="16128" width="31.28515625" style="14"/>
    <col min="16129" max="16129" width="14" style="14" customWidth="1"/>
    <col min="16130" max="16130" width="37.85546875" style="14" customWidth="1"/>
    <col min="16131" max="16131" width="49.7109375" style="14" customWidth="1"/>
    <col min="16132" max="16384" width="31.28515625" style="14"/>
  </cols>
  <sheetData>
    <row r="2" spans="1:3" ht="18.75">
      <c r="A2" s="506" t="s">
        <v>851</v>
      </c>
      <c r="B2" s="506"/>
      <c r="C2" s="506"/>
    </row>
    <row r="3" spans="1:3">
      <c r="A3" s="15" t="s">
        <v>852</v>
      </c>
      <c r="B3" s="16" t="s">
        <v>853</v>
      </c>
      <c r="C3" s="16" t="s">
        <v>800</v>
      </c>
    </row>
    <row r="4" spans="1:3">
      <c r="A4" s="17">
        <v>1</v>
      </c>
      <c r="B4" s="18" t="s">
        <v>854</v>
      </c>
      <c r="C4" s="18" t="s">
        <v>855</v>
      </c>
    </row>
    <row r="5" spans="1:3">
      <c r="A5" s="17">
        <v>2</v>
      </c>
      <c r="B5" s="18" t="s">
        <v>856</v>
      </c>
      <c r="C5" s="18" t="s">
        <v>857</v>
      </c>
    </row>
    <row r="6" spans="1:3">
      <c r="A6" s="17">
        <v>3</v>
      </c>
      <c r="B6" s="18" t="s">
        <v>858</v>
      </c>
      <c r="C6" s="18" t="s">
        <v>857</v>
      </c>
    </row>
    <row r="7" spans="1:3" ht="30">
      <c r="A7" s="17">
        <v>4</v>
      </c>
      <c r="B7" s="18" t="s">
        <v>859</v>
      </c>
      <c r="C7" s="18" t="s">
        <v>860</v>
      </c>
    </row>
    <row r="8" spans="1:3">
      <c r="A8" s="17">
        <v>5</v>
      </c>
      <c r="B8" s="18" t="s">
        <v>861</v>
      </c>
      <c r="C8" s="19" t="s">
        <v>862</v>
      </c>
    </row>
    <row r="9" spans="1:3" ht="45">
      <c r="A9" s="17">
        <v>6</v>
      </c>
      <c r="B9" s="18" t="s">
        <v>863</v>
      </c>
      <c r="C9" s="18" t="s">
        <v>864</v>
      </c>
    </row>
    <row r="10" spans="1:3">
      <c r="A10" s="17">
        <v>7</v>
      </c>
      <c r="B10" s="20" t="s">
        <v>865</v>
      </c>
      <c r="C10" s="21" t="s">
        <v>866</v>
      </c>
    </row>
    <row r="11" spans="1:3">
      <c r="A11" s="17">
        <v>8</v>
      </c>
      <c r="B11" s="18" t="s">
        <v>867</v>
      </c>
      <c r="C11" s="20" t="s">
        <v>868</v>
      </c>
    </row>
    <row r="12" spans="1:3" ht="30">
      <c r="A12" s="17">
        <v>9</v>
      </c>
      <c r="B12" s="18" t="s">
        <v>869</v>
      </c>
      <c r="C12" s="21" t="s">
        <v>868</v>
      </c>
    </row>
    <row r="13" spans="1:3">
      <c r="A13" s="17">
        <v>10</v>
      </c>
      <c r="B13" s="20" t="s">
        <v>870</v>
      </c>
      <c r="C13" s="20" t="s">
        <v>871</v>
      </c>
    </row>
    <row r="14" spans="1:3">
      <c r="A14" s="17">
        <v>11</v>
      </c>
      <c r="B14" s="18" t="s">
        <v>872</v>
      </c>
      <c r="C14" s="20" t="s">
        <v>873</v>
      </c>
    </row>
    <row r="15" spans="1:3">
      <c r="A15" s="17">
        <v>12</v>
      </c>
      <c r="B15" s="18" t="s">
        <v>874</v>
      </c>
      <c r="C15" s="20" t="s">
        <v>873</v>
      </c>
    </row>
    <row r="16" spans="1:3">
      <c r="A16" s="17">
        <v>13</v>
      </c>
      <c r="B16" s="18" t="s">
        <v>875</v>
      </c>
      <c r="C16" s="19" t="s">
        <v>876</v>
      </c>
    </row>
    <row r="17" spans="1:3">
      <c r="A17" s="17">
        <v>14</v>
      </c>
      <c r="B17" s="18" t="s">
        <v>877</v>
      </c>
      <c r="C17" s="18" t="s">
        <v>878</v>
      </c>
    </row>
    <row r="18" spans="1:3">
      <c r="A18" s="17">
        <v>15</v>
      </c>
      <c r="B18" s="18" t="s">
        <v>879</v>
      </c>
      <c r="C18" s="19" t="s">
        <v>880</v>
      </c>
    </row>
    <row r="19" spans="1:3">
      <c r="A19" s="17">
        <v>16</v>
      </c>
      <c r="B19" s="22" t="s">
        <v>881</v>
      </c>
      <c r="C19" s="20" t="s">
        <v>873</v>
      </c>
    </row>
    <row r="20" spans="1:3">
      <c r="A20" s="17">
        <v>17</v>
      </c>
      <c r="B20" s="22" t="s">
        <v>882</v>
      </c>
      <c r="C20" s="20" t="s">
        <v>873</v>
      </c>
    </row>
    <row r="21" spans="1:3" ht="30">
      <c r="A21" s="17">
        <v>18</v>
      </c>
      <c r="B21" s="18" t="s">
        <v>883</v>
      </c>
      <c r="C21" s="18" t="s">
        <v>884</v>
      </c>
    </row>
    <row r="22" spans="1:3">
      <c r="A22" s="17">
        <v>20</v>
      </c>
      <c r="B22" s="18" t="s">
        <v>885</v>
      </c>
      <c r="C22" s="18" t="s">
        <v>886</v>
      </c>
    </row>
    <row r="23" spans="1:3">
      <c r="A23" s="17">
        <v>21</v>
      </c>
      <c r="B23" s="18" t="s">
        <v>887</v>
      </c>
      <c r="C23" s="18" t="s">
        <v>888</v>
      </c>
    </row>
    <row r="24" spans="1:3">
      <c r="A24" s="17">
        <v>22</v>
      </c>
      <c r="B24" s="18" t="s">
        <v>889</v>
      </c>
      <c r="C24" s="18" t="s">
        <v>890</v>
      </c>
    </row>
    <row r="25" spans="1:3">
      <c r="A25" s="17">
        <v>23</v>
      </c>
      <c r="B25" s="20" t="s">
        <v>891</v>
      </c>
      <c r="C25" s="21" t="s">
        <v>892</v>
      </c>
    </row>
    <row r="26" spans="1:3">
      <c r="A26" s="17">
        <v>24</v>
      </c>
      <c r="B26" s="18" t="s">
        <v>893</v>
      </c>
      <c r="C26" s="18" t="s">
        <v>894</v>
      </c>
    </row>
    <row r="27" spans="1:3">
      <c r="A27" s="17">
        <v>25</v>
      </c>
      <c r="B27" s="18" t="s">
        <v>895</v>
      </c>
      <c r="C27" s="18" t="s">
        <v>896</v>
      </c>
    </row>
    <row r="28" spans="1:3">
      <c r="A28" s="17">
        <v>26</v>
      </c>
      <c r="B28" s="22" t="s">
        <v>897</v>
      </c>
      <c r="C28" s="23" t="s">
        <v>898</v>
      </c>
    </row>
    <row r="29" spans="1:3">
      <c r="A29" s="17">
        <v>27</v>
      </c>
      <c r="B29" s="22" t="s">
        <v>899</v>
      </c>
      <c r="C29" s="22" t="s">
        <v>900</v>
      </c>
    </row>
    <row r="30" spans="1:3">
      <c r="A30" s="17">
        <v>28</v>
      </c>
      <c r="B30" s="18" t="s">
        <v>901</v>
      </c>
      <c r="C30" s="19" t="s">
        <v>902</v>
      </c>
    </row>
    <row r="31" spans="1:3">
      <c r="A31" s="17">
        <v>29</v>
      </c>
      <c r="B31" s="18" t="s">
        <v>903</v>
      </c>
      <c r="C31" s="19" t="s">
        <v>904</v>
      </c>
    </row>
    <row r="32" spans="1:3">
      <c r="A32" s="17">
        <v>30</v>
      </c>
      <c r="B32" s="18" t="s">
        <v>905</v>
      </c>
      <c r="C32" s="19" t="s">
        <v>906</v>
      </c>
    </row>
    <row r="33" spans="1:3">
      <c r="A33" s="17">
        <v>31</v>
      </c>
      <c r="B33" s="22" t="s">
        <v>907</v>
      </c>
      <c r="C33" s="19" t="s">
        <v>902</v>
      </c>
    </row>
    <row r="34" spans="1:3" ht="30">
      <c r="A34" s="17">
        <v>32</v>
      </c>
      <c r="B34" s="18" t="s">
        <v>908</v>
      </c>
      <c r="C34" s="18" t="s">
        <v>909</v>
      </c>
    </row>
    <row r="35" spans="1:3">
      <c r="A35" s="17">
        <v>33</v>
      </c>
      <c r="B35" s="18" t="s">
        <v>910</v>
      </c>
      <c r="C35" s="18" t="s">
        <v>911</v>
      </c>
    </row>
    <row r="36" spans="1:3">
      <c r="A36" s="17">
        <v>34</v>
      </c>
      <c r="B36" s="18" t="s">
        <v>912</v>
      </c>
      <c r="C36" s="18" t="s">
        <v>913</v>
      </c>
    </row>
    <row r="37" spans="1:3">
      <c r="A37" s="17">
        <v>35</v>
      </c>
      <c r="B37" s="18" t="s">
        <v>914</v>
      </c>
      <c r="C37" s="18" t="s">
        <v>915</v>
      </c>
    </row>
    <row r="38" spans="1:3">
      <c r="A38" s="17">
        <v>36</v>
      </c>
      <c r="B38" s="18" t="s">
        <v>916</v>
      </c>
      <c r="C38" s="18" t="s">
        <v>917</v>
      </c>
    </row>
    <row r="39" spans="1:3" ht="30">
      <c r="A39" s="17">
        <v>37</v>
      </c>
      <c r="B39" s="18" t="s">
        <v>918</v>
      </c>
      <c r="C39" s="18" t="s">
        <v>919</v>
      </c>
    </row>
    <row r="40" spans="1:3" ht="30">
      <c r="A40" s="17">
        <v>38</v>
      </c>
      <c r="B40" s="19" t="s">
        <v>920</v>
      </c>
      <c r="C40" s="22" t="s">
        <v>921</v>
      </c>
    </row>
    <row r="41" spans="1:3">
      <c r="A41" s="17">
        <v>39</v>
      </c>
      <c r="B41" s="18" t="s">
        <v>922</v>
      </c>
      <c r="C41" s="18" t="s">
        <v>923</v>
      </c>
    </row>
    <row r="42" spans="1:3">
      <c r="A42" s="17">
        <v>40</v>
      </c>
      <c r="B42" s="24" t="s">
        <v>924</v>
      </c>
      <c r="C42" s="24"/>
    </row>
    <row r="43" spans="1:3">
      <c r="A43" s="17">
        <v>41</v>
      </c>
      <c r="B43" s="22" t="s">
        <v>925</v>
      </c>
      <c r="C43" s="22"/>
    </row>
    <row r="44" spans="1:3">
      <c r="A44" s="17">
        <v>42</v>
      </c>
      <c r="B44" s="22" t="s">
        <v>926</v>
      </c>
      <c r="C44" s="22"/>
    </row>
    <row r="45" spans="1:3">
      <c r="A45" s="17">
        <v>43</v>
      </c>
      <c r="B45" s="22" t="s">
        <v>927</v>
      </c>
      <c r="C45" s="22"/>
    </row>
    <row r="46" spans="1:3">
      <c r="A46" s="17">
        <v>44</v>
      </c>
      <c r="B46" s="22" t="s">
        <v>928</v>
      </c>
      <c r="C46" s="24" t="s">
        <v>929</v>
      </c>
    </row>
    <row r="47" spans="1:3" ht="30">
      <c r="A47" s="17">
        <v>45</v>
      </c>
      <c r="B47" s="22" t="s">
        <v>930</v>
      </c>
      <c r="C47" s="23" t="s">
        <v>931</v>
      </c>
    </row>
    <row r="48" spans="1:3" ht="30">
      <c r="A48" s="17">
        <v>46</v>
      </c>
      <c r="B48" s="22" t="s">
        <v>932</v>
      </c>
      <c r="C48" s="23" t="s">
        <v>931</v>
      </c>
    </row>
    <row r="49" spans="1:3" ht="30">
      <c r="A49" s="17">
        <v>47</v>
      </c>
      <c r="B49" s="22" t="s">
        <v>933</v>
      </c>
      <c r="C49" s="23" t="s">
        <v>931</v>
      </c>
    </row>
    <row r="50" spans="1:3" ht="30">
      <c r="A50" s="17">
        <v>48</v>
      </c>
      <c r="B50" s="18" t="s">
        <v>934</v>
      </c>
      <c r="C50" s="18" t="s">
        <v>935</v>
      </c>
    </row>
    <row r="51" spans="1:3">
      <c r="A51" s="17">
        <v>49</v>
      </c>
      <c r="B51" s="18" t="s">
        <v>936</v>
      </c>
      <c r="C51" s="18" t="s">
        <v>937</v>
      </c>
    </row>
    <row r="52" spans="1:3">
      <c r="A52" s="17">
        <v>50</v>
      </c>
      <c r="B52" s="18" t="s">
        <v>938</v>
      </c>
      <c r="C52" s="18" t="s">
        <v>939</v>
      </c>
    </row>
    <row r="53" spans="1:3">
      <c r="A53" s="25"/>
      <c r="B53" s="26" t="s">
        <v>940</v>
      </c>
      <c r="C53" s="27"/>
    </row>
    <row r="54" spans="1:3" ht="30">
      <c r="A54" s="17">
        <v>51</v>
      </c>
      <c r="B54" s="20" t="s">
        <v>941</v>
      </c>
      <c r="C54" s="18" t="s">
        <v>942</v>
      </c>
    </row>
    <row r="55" spans="1:3">
      <c r="A55" s="17">
        <v>52</v>
      </c>
      <c r="B55" s="18" t="s">
        <v>943</v>
      </c>
      <c r="C55" s="20" t="s">
        <v>944</v>
      </c>
    </row>
    <row r="56" spans="1:3" ht="30">
      <c r="A56" s="17">
        <v>53</v>
      </c>
      <c r="B56" s="20" t="s">
        <v>945</v>
      </c>
      <c r="C56" s="18" t="s">
        <v>946</v>
      </c>
    </row>
    <row r="57" spans="1:3">
      <c r="A57" s="17">
        <v>54</v>
      </c>
      <c r="B57" s="18" t="s">
        <v>947</v>
      </c>
      <c r="C57" s="18" t="s">
        <v>948</v>
      </c>
    </row>
    <row r="58" spans="1:3">
      <c r="A58" s="17">
        <v>55</v>
      </c>
      <c r="B58" s="18" t="s">
        <v>949</v>
      </c>
      <c r="C58" s="18" t="s">
        <v>950</v>
      </c>
    </row>
    <row r="59" spans="1:3">
      <c r="A59" s="17">
        <v>56</v>
      </c>
      <c r="B59" s="18" t="s">
        <v>951</v>
      </c>
      <c r="C59" s="18" t="s">
        <v>952</v>
      </c>
    </row>
    <row r="60" spans="1:3">
      <c r="A60" s="17">
        <v>57</v>
      </c>
      <c r="B60" s="18" t="s">
        <v>953</v>
      </c>
      <c r="C60" s="18" t="s">
        <v>954</v>
      </c>
    </row>
    <row r="61" spans="1:3">
      <c r="A61" s="17">
        <v>58</v>
      </c>
      <c r="B61" s="18" t="s">
        <v>955</v>
      </c>
      <c r="C61" s="18" t="s">
        <v>956</v>
      </c>
    </row>
    <row r="62" spans="1:3">
      <c r="A62" s="17">
        <v>59</v>
      </c>
      <c r="B62" s="18" t="s">
        <v>957</v>
      </c>
      <c r="C62" s="18" t="s">
        <v>958</v>
      </c>
    </row>
    <row r="63" spans="1:3">
      <c r="A63" s="17">
        <v>60</v>
      </c>
      <c r="B63" s="18" t="s">
        <v>959</v>
      </c>
      <c r="C63" s="18" t="s">
        <v>960</v>
      </c>
    </row>
    <row r="64" spans="1:3">
      <c r="A64" s="17">
        <v>61</v>
      </c>
      <c r="B64" s="18" t="s">
        <v>961</v>
      </c>
      <c r="C64" s="18" t="s">
        <v>962</v>
      </c>
    </row>
    <row r="65" spans="1:3">
      <c r="A65" s="17">
        <v>62</v>
      </c>
      <c r="B65" s="20" t="s">
        <v>963</v>
      </c>
      <c r="C65" s="20" t="s">
        <v>964</v>
      </c>
    </row>
    <row r="66" spans="1:3">
      <c r="A66" s="17">
        <v>63</v>
      </c>
      <c r="B66" s="18" t="s">
        <v>965</v>
      </c>
      <c r="C66" s="18" t="s">
        <v>966</v>
      </c>
    </row>
    <row r="67" spans="1:3">
      <c r="A67" s="17">
        <v>64</v>
      </c>
      <c r="B67" s="18" t="s">
        <v>967</v>
      </c>
      <c r="C67" s="18" t="s">
        <v>968</v>
      </c>
    </row>
    <row r="68" spans="1:3">
      <c r="A68" s="17">
        <v>65</v>
      </c>
      <c r="B68" s="18" t="s">
        <v>969</v>
      </c>
      <c r="C68" s="18" t="s">
        <v>970</v>
      </c>
    </row>
    <row r="69" spans="1:3">
      <c r="A69" s="17">
        <v>66</v>
      </c>
      <c r="B69" s="28" t="s">
        <v>971</v>
      </c>
      <c r="C69" s="29" t="s">
        <v>972</v>
      </c>
    </row>
    <row r="70" spans="1:3">
      <c r="A70" s="17">
        <v>67</v>
      </c>
      <c r="B70" s="28" t="s">
        <v>973</v>
      </c>
      <c r="C70" s="29" t="s">
        <v>972</v>
      </c>
    </row>
    <row r="71" spans="1:3" ht="30">
      <c r="A71" s="17">
        <v>68</v>
      </c>
      <c r="B71" s="18" t="s">
        <v>974</v>
      </c>
      <c r="C71" s="30" t="s">
        <v>975</v>
      </c>
    </row>
    <row r="72" spans="1:3">
      <c r="A72" s="17">
        <v>69</v>
      </c>
      <c r="B72" s="18" t="s">
        <v>941</v>
      </c>
      <c r="C72" s="18" t="s">
        <v>976</v>
      </c>
    </row>
    <row r="73" spans="1:3">
      <c r="A73" s="17">
        <v>70</v>
      </c>
      <c r="B73" s="18" t="s">
        <v>943</v>
      </c>
      <c r="C73" s="20" t="s">
        <v>944</v>
      </c>
    </row>
    <row r="74" spans="1:3" ht="30">
      <c r="A74" s="17">
        <v>71</v>
      </c>
      <c r="B74" s="18" t="s">
        <v>945</v>
      </c>
      <c r="C74" s="18" t="s">
        <v>977</v>
      </c>
    </row>
    <row r="75" spans="1:3" ht="30">
      <c r="A75" s="17">
        <v>72</v>
      </c>
      <c r="B75" s="18" t="s">
        <v>978</v>
      </c>
      <c r="C75" s="18" t="s">
        <v>979</v>
      </c>
    </row>
    <row r="76" spans="1:3">
      <c r="A76" s="17">
        <v>73</v>
      </c>
      <c r="B76" s="18" t="s">
        <v>947</v>
      </c>
      <c r="C76" s="18" t="s">
        <v>980</v>
      </c>
    </row>
    <row r="77" spans="1:3">
      <c r="A77" s="17">
        <v>74</v>
      </c>
      <c r="B77" s="18" t="s">
        <v>949</v>
      </c>
      <c r="C77" s="18" t="s">
        <v>981</v>
      </c>
    </row>
    <row r="78" spans="1:3">
      <c r="A78" s="17">
        <v>75</v>
      </c>
      <c r="B78" s="18" t="s">
        <v>955</v>
      </c>
      <c r="C78" s="18" t="s">
        <v>956</v>
      </c>
    </row>
    <row r="79" spans="1:3">
      <c r="A79" s="17">
        <v>76</v>
      </c>
      <c r="B79" s="18" t="s">
        <v>957</v>
      </c>
      <c r="C79" s="18" t="s">
        <v>958</v>
      </c>
    </row>
    <row r="80" spans="1:3">
      <c r="A80" s="17">
        <v>77</v>
      </c>
      <c r="B80" s="18" t="s">
        <v>959</v>
      </c>
      <c r="C80" s="18" t="s">
        <v>960</v>
      </c>
    </row>
    <row r="81" spans="1:3">
      <c r="A81" s="17">
        <v>78</v>
      </c>
      <c r="B81" s="18" t="s">
        <v>961</v>
      </c>
      <c r="C81" s="18" t="s">
        <v>962</v>
      </c>
    </row>
    <row r="82" spans="1:3">
      <c r="A82" s="17">
        <v>79</v>
      </c>
      <c r="B82" s="18" t="s">
        <v>967</v>
      </c>
      <c r="C82" s="18" t="s">
        <v>968</v>
      </c>
    </row>
    <row r="83" spans="1:3">
      <c r="A83" s="17">
        <v>80</v>
      </c>
      <c r="B83" s="18" t="s">
        <v>969</v>
      </c>
      <c r="C83" s="18" t="s">
        <v>970</v>
      </c>
    </row>
    <row r="84" spans="1:3">
      <c r="A84" s="17">
        <v>81</v>
      </c>
      <c r="B84" s="18" t="s">
        <v>982</v>
      </c>
      <c r="C84" s="18" t="s">
        <v>983</v>
      </c>
    </row>
    <row r="85" spans="1:3">
      <c r="A85" s="17"/>
      <c r="B85" s="27" t="s">
        <v>984</v>
      </c>
      <c r="C85" s="18"/>
    </row>
    <row r="86" spans="1:3">
      <c r="A86" s="17">
        <f>A84+1</f>
        <v>82</v>
      </c>
      <c r="B86" s="28" t="s">
        <v>985</v>
      </c>
      <c r="C86" s="28" t="s">
        <v>986</v>
      </c>
    </row>
    <row r="87" spans="1:3">
      <c r="A87" s="17">
        <f>A86+1</f>
        <v>83</v>
      </c>
      <c r="B87" s="28" t="s">
        <v>987</v>
      </c>
      <c r="C87" s="28" t="s">
        <v>986</v>
      </c>
    </row>
    <row r="88" spans="1:3">
      <c r="A88" s="17">
        <f>A87+1</f>
        <v>84</v>
      </c>
      <c r="B88" s="28" t="s">
        <v>988</v>
      </c>
      <c r="C88" s="28" t="s">
        <v>986</v>
      </c>
    </row>
    <row r="89" spans="1:3">
      <c r="A89" s="17">
        <f t="shared" ref="A89:A96" si="0">A88+1</f>
        <v>85</v>
      </c>
      <c r="B89" s="28" t="s">
        <v>989</v>
      </c>
      <c r="C89" s="28" t="s">
        <v>986</v>
      </c>
    </row>
    <row r="90" spans="1:3">
      <c r="A90" s="17">
        <f t="shared" si="0"/>
        <v>86</v>
      </c>
      <c r="B90" s="28" t="s">
        <v>990</v>
      </c>
      <c r="C90" s="29" t="s">
        <v>991</v>
      </c>
    </row>
    <row r="91" spans="1:3">
      <c r="A91" s="17">
        <f t="shared" si="0"/>
        <v>87</v>
      </c>
      <c r="B91" s="28" t="s">
        <v>992</v>
      </c>
      <c r="C91" s="29" t="s">
        <v>993</v>
      </c>
    </row>
    <row r="92" spans="1:3">
      <c r="A92" s="17">
        <f t="shared" si="0"/>
        <v>88</v>
      </c>
      <c r="B92" s="28" t="s">
        <v>994</v>
      </c>
      <c r="C92" s="29" t="s">
        <v>995</v>
      </c>
    </row>
    <row r="93" spans="1:3" ht="30">
      <c r="A93" s="17">
        <f t="shared" si="0"/>
        <v>89</v>
      </c>
      <c r="B93" s="28" t="s">
        <v>996</v>
      </c>
      <c r="C93" s="29" t="s">
        <v>997</v>
      </c>
    </row>
    <row r="94" spans="1:3">
      <c r="A94" s="17">
        <f t="shared" si="0"/>
        <v>90</v>
      </c>
      <c r="B94" s="28" t="s">
        <v>998</v>
      </c>
      <c r="C94" s="29" t="s">
        <v>999</v>
      </c>
    </row>
    <row r="95" spans="1:3">
      <c r="A95" s="17">
        <f t="shared" si="0"/>
        <v>91</v>
      </c>
      <c r="B95" s="28" t="s">
        <v>1000</v>
      </c>
      <c r="C95" s="29" t="s">
        <v>1001</v>
      </c>
    </row>
    <row r="96" spans="1:3">
      <c r="A96" s="17">
        <f t="shared" si="0"/>
        <v>92</v>
      </c>
      <c r="B96" s="28" t="s">
        <v>1002</v>
      </c>
      <c r="C96" s="29" t="s">
        <v>972</v>
      </c>
    </row>
    <row r="97" spans="1:3">
      <c r="A97" s="25"/>
      <c r="B97" s="26" t="s">
        <v>1003</v>
      </c>
      <c r="C97" s="27"/>
    </row>
    <row r="98" spans="1:3">
      <c r="A98" s="17">
        <v>93</v>
      </c>
      <c r="B98" s="18" t="s">
        <v>1004</v>
      </c>
      <c r="C98" s="18" t="s">
        <v>1005</v>
      </c>
    </row>
    <row r="99" spans="1:3">
      <c r="A99" s="17">
        <v>94</v>
      </c>
      <c r="B99" s="18" t="s">
        <v>1006</v>
      </c>
      <c r="C99" s="18" t="s">
        <v>1007</v>
      </c>
    </row>
    <row r="100" spans="1:3" ht="30">
      <c r="A100" s="17">
        <v>95</v>
      </c>
      <c r="B100" s="20" t="s">
        <v>930</v>
      </c>
      <c r="C100" s="20" t="s">
        <v>1008</v>
      </c>
    </row>
    <row r="101" spans="1:3" ht="30">
      <c r="A101" s="17">
        <v>96</v>
      </c>
      <c r="B101" s="20" t="s">
        <v>932</v>
      </c>
      <c r="C101" s="20" t="s">
        <v>1009</v>
      </c>
    </row>
  </sheetData>
  <mergeCells count="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8"/>
  <sheetViews>
    <sheetView tabSelected="1" zoomScale="73" zoomScaleNormal="73" workbookViewId="0">
      <selection activeCell="A217" sqref="A217:XFD217"/>
    </sheetView>
  </sheetViews>
  <sheetFormatPr defaultRowHeight="15"/>
  <cols>
    <col min="4" max="4" width="22.85546875" customWidth="1"/>
    <col min="5" max="5" width="67.140625" customWidth="1"/>
  </cols>
  <sheetData>
    <row r="1" spans="1:9" ht="15.75">
      <c r="A1" s="57" t="s">
        <v>302</v>
      </c>
      <c r="B1" s="57"/>
      <c r="C1" s="57"/>
      <c r="D1" s="57"/>
      <c r="E1" s="116" t="s">
        <v>303</v>
      </c>
      <c r="F1" s="57"/>
      <c r="G1" s="57"/>
      <c r="H1" s="306"/>
      <c r="I1" s="117"/>
    </row>
    <row r="2" spans="1:9" ht="15.75">
      <c r="A2" s="63"/>
      <c r="B2" s="63" t="s">
        <v>304</v>
      </c>
      <c r="C2" s="63"/>
      <c r="D2" s="63" t="str">
        <f>E2</f>
        <v>VTPN DB</v>
      </c>
      <c r="E2" s="121" t="s">
        <v>305</v>
      </c>
      <c r="F2" s="63"/>
      <c r="G2" s="123"/>
      <c r="H2" s="308"/>
      <c r="I2" s="124"/>
    </row>
    <row r="3" spans="1:9" ht="25.5">
      <c r="A3" s="507"/>
      <c r="B3" s="507"/>
      <c r="C3" s="507" t="s">
        <v>18</v>
      </c>
      <c r="D3" s="508" t="s">
        <v>306</v>
      </c>
      <c r="E3" s="149" t="s">
        <v>562</v>
      </c>
      <c r="F3" s="508" t="s">
        <v>268</v>
      </c>
      <c r="G3" s="511">
        <v>0</v>
      </c>
      <c r="H3" s="297"/>
      <c r="I3" s="73">
        <f>H3*$G3</f>
        <v>0</v>
      </c>
    </row>
    <row r="4" spans="1:9">
      <c r="A4" s="507"/>
      <c r="B4" s="507"/>
      <c r="C4" s="507"/>
      <c r="D4" s="508"/>
      <c r="E4" s="149" t="s">
        <v>563</v>
      </c>
      <c r="F4" s="508"/>
      <c r="G4" s="511"/>
      <c r="H4" s="297"/>
      <c r="I4" s="73"/>
    </row>
    <row r="5" spans="1:9">
      <c r="A5" s="507"/>
      <c r="B5" s="507"/>
      <c r="C5" s="507"/>
      <c r="D5" s="508"/>
      <c r="E5" s="149" t="s">
        <v>564</v>
      </c>
      <c r="F5" s="508"/>
      <c r="G5" s="511"/>
      <c r="H5" s="297"/>
      <c r="I5" s="73"/>
    </row>
    <row r="6" spans="1:9">
      <c r="A6" s="507"/>
      <c r="B6" s="507"/>
      <c r="C6" s="507"/>
      <c r="D6" s="508"/>
      <c r="E6" s="150" t="s">
        <v>565</v>
      </c>
      <c r="F6" s="508"/>
      <c r="G6" s="511"/>
      <c r="H6" s="297"/>
      <c r="I6" s="73"/>
    </row>
    <row r="7" spans="1:9">
      <c r="A7" s="507"/>
      <c r="B7" s="507"/>
      <c r="C7" s="507"/>
      <c r="D7" s="508"/>
      <c r="E7" s="149" t="s">
        <v>566</v>
      </c>
      <c r="F7" s="508"/>
      <c r="G7" s="511"/>
      <c r="H7" s="297"/>
      <c r="I7" s="73"/>
    </row>
    <row r="8" spans="1:9">
      <c r="A8" s="507"/>
      <c r="B8" s="507"/>
      <c r="C8" s="507"/>
      <c r="D8" s="508"/>
      <c r="E8" s="149" t="s">
        <v>567</v>
      </c>
      <c r="F8" s="508"/>
      <c r="G8" s="511"/>
      <c r="H8" s="297"/>
      <c r="I8" s="73"/>
    </row>
    <row r="9" spans="1:9">
      <c r="A9" s="507"/>
      <c r="B9" s="507"/>
      <c r="C9" s="507"/>
      <c r="D9" s="508"/>
      <c r="E9" s="149" t="s">
        <v>568</v>
      </c>
      <c r="F9" s="508"/>
      <c r="G9" s="511"/>
      <c r="H9" s="297"/>
      <c r="I9" s="73"/>
    </row>
    <row r="10" spans="1:9" ht="25.5">
      <c r="A10" s="507"/>
      <c r="B10" s="507"/>
      <c r="C10" s="507" t="s">
        <v>21</v>
      </c>
      <c r="D10" s="509" t="s">
        <v>307</v>
      </c>
      <c r="E10" s="149" t="s">
        <v>562</v>
      </c>
      <c r="F10" s="510" t="s">
        <v>268</v>
      </c>
      <c r="G10" s="511">
        <v>0</v>
      </c>
      <c r="H10" s="297"/>
      <c r="I10" s="73">
        <f>H10*$G10</f>
        <v>0</v>
      </c>
    </row>
    <row r="11" spans="1:9">
      <c r="A11" s="507"/>
      <c r="B11" s="507"/>
      <c r="C11" s="507"/>
      <c r="D11" s="509"/>
      <c r="E11" s="149" t="s">
        <v>563</v>
      </c>
      <c r="F11" s="510"/>
      <c r="G11" s="511"/>
      <c r="H11" s="297"/>
      <c r="I11" s="73"/>
    </row>
    <row r="12" spans="1:9">
      <c r="A12" s="507"/>
      <c r="B12" s="507"/>
      <c r="C12" s="507"/>
      <c r="D12" s="509"/>
      <c r="E12" s="149" t="s">
        <v>569</v>
      </c>
      <c r="F12" s="510"/>
      <c r="G12" s="511"/>
      <c r="H12" s="297"/>
      <c r="I12" s="73"/>
    </row>
    <row r="13" spans="1:9">
      <c r="A13" s="507"/>
      <c r="B13" s="507"/>
      <c r="C13" s="507"/>
      <c r="D13" s="509"/>
      <c r="E13" s="150" t="s">
        <v>565</v>
      </c>
      <c r="F13" s="510"/>
      <c r="G13" s="511"/>
      <c r="H13" s="297"/>
      <c r="I13" s="73"/>
    </row>
    <row r="14" spans="1:9">
      <c r="A14" s="507"/>
      <c r="B14" s="507"/>
      <c r="C14" s="507"/>
      <c r="D14" s="509"/>
      <c r="E14" s="149" t="s">
        <v>570</v>
      </c>
      <c r="F14" s="510"/>
      <c r="G14" s="511"/>
      <c r="H14" s="297"/>
      <c r="I14" s="73"/>
    </row>
    <row r="15" spans="1:9">
      <c r="A15" s="507"/>
      <c r="B15" s="507"/>
      <c r="C15" s="507"/>
      <c r="D15" s="509"/>
      <c r="E15" s="149" t="s">
        <v>571</v>
      </c>
      <c r="F15" s="510"/>
      <c r="G15" s="511"/>
      <c r="H15" s="297"/>
      <c r="I15" s="73"/>
    </row>
    <row r="16" spans="1:9">
      <c r="A16" s="507"/>
      <c r="B16" s="507"/>
      <c r="C16" s="507"/>
      <c r="D16" s="509"/>
      <c r="E16" s="149" t="s">
        <v>568</v>
      </c>
      <c r="F16" s="510"/>
      <c r="G16" s="511"/>
      <c r="H16" s="297"/>
      <c r="I16" s="73"/>
    </row>
    <row r="17" spans="1:9" ht="25.5">
      <c r="A17" s="507"/>
      <c r="B17" s="507"/>
      <c r="C17" s="507" t="s">
        <v>23</v>
      </c>
      <c r="D17" s="508" t="s">
        <v>308</v>
      </c>
      <c r="E17" s="149" t="s">
        <v>562</v>
      </c>
      <c r="F17" s="508" t="s">
        <v>268</v>
      </c>
      <c r="G17" s="511">
        <v>0</v>
      </c>
      <c r="H17" s="297"/>
      <c r="I17" s="73">
        <f>H17*$G17</f>
        <v>0</v>
      </c>
    </row>
    <row r="18" spans="1:9">
      <c r="A18" s="507"/>
      <c r="B18" s="507"/>
      <c r="C18" s="507"/>
      <c r="D18" s="508"/>
      <c r="E18" s="149" t="s">
        <v>563</v>
      </c>
      <c r="F18" s="508"/>
      <c r="G18" s="511"/>
      <c r="H18" s="297"/>
      <c r="I18" s="73"/>
    </row>
    <row r="19" spans="1:9">
      <c r="A19" s="507"/>
      <c r="B19" s="507"/>
      <c r="C19" s="507"/>
      <c r="D19" s="508"/>
      <c r="E19" s="149" t="s">
        <v>569</v>
      </c>
      <c r="F19" s="508"/>
      <c r="G19" s="511"/>
      <c r="H19" s="297"/>
      <c r="I19" s="73"/>
    </row>
    <row r="20" spans="1:9">
      <c r="A20" s="507"/>
      <c r="B20" s="507"/>
      <c r="C20" s="507"/>
      <c r="D20" s="508"/>
      <c r="E20" s="150" t="s">
        <v>565</v>
      </c>
      <c r="F20" s="508"/>
      <c r="G20" s="511"/>
      <c r="H20" s="297"/>
      <c r="I20" s="73"/>
    </row>
    <row r="21" spans="1:9">
      <c r="A21" s="507"/>
      <c r="B21" s="507"/>
      <c r="C21" s="507"/>
      <c r="D21" s="508"/>
      <c r="E21" s="149" t="s">
        <v>572</v>
      </c>
      <c r="F21" s="508"/>
      <c r="G21" s="511"/>
      <c r="H21" s="297"/>
      <c r="I21" s="73"/>
    </row>
    <row r="22" spans="1:9">
      <c r="A22" s="507"/>
      <c r="B22" s="507"/>
      <c r="C22" s="507"/>
      <c r="D22" s="508"/>
      <c r="E22" s="149" t="s">
        <v>573</v>
      </c>
      <c r="F22" s="508"/>
      <c r="G22" s="511"/>
      <c r="H22" s="297"/>
      <c r="I22" s="73"/>
    </row>
    <row r="23" spans="1:9">
      <c r="A23" s="507"/>
      <c r="B23" s="507"/>
      <c r="C23" s="507"/>
      <c r="D23" s="508"/>
      <c r="E23" s="149" t="s">
        <v>568</v>
      </c>
      <c r="F23" s="508"/>
      <c r="G23" s="511"/>
      <c r="H23" s="297"/>
      <c r="I23" s="73"/>
    </row>
    <row r="24" spans="1:9" ht="15.75">
      <c r="A24" s="63"/>
      <c r="B24" s="63" t="s">
        <v>315</v>
      </c>
      <c r="C24" s="63"/>
      <c r="D24" s="63" t="str">
        <f>E24</f>
        <v>TPN DB</v>
      </c>
      <c r="E24" s="121" t="s">
        <v>1069</v>
      </c>
      <c r="F24" s="63"/>
      <c r="G24" s="123"/>
      <c r="H24" s="308"/>
      <c r="I24" s="124"/>
    </row>
    <row r="25" spans="1:9" ht="38.25">
      <c r="A25" s="507"/>
      <c r="B25" s="507"/>
      <c r="C25" s="507" t="s">
        <v>36</v>
      </c>
      <c r="D25" s="508" t="s">
        <v>309</v>
      </c>
      <c r="E25" s="151" t="s">
        <v>574</v>
      </c>
      <c r="F25" s="510" t="s">
        <v>268</v>
      </c>
      <c r="G25" s="511">
        <v>0</v>
      </c>
      <c r="H25" s="297"/>
      <c r="I25" s="73">
        <f>H25*$G25</f>
        <v>0</v>
      </c>
    </row>
    <row r="26" spans="1:9">
      <c r="A26" s="507"/>
      <c r="B26" s="507"/>
      <c r="C26" s="507"/>
      <c r="D26" s="508"/>
      <c r="E26" s="150" t="s">
        <v>563</v>
      </c>
      <c r="F26" s="510"/>
      <c r="G26" s="511"/>
      <c r="H26" s="297"/>
      <c r="I26" s="73"/>
    </row>
    <row r="27" spans="1:9">
      <c r="A27" s="507"/>
      <c r="B27" s="507"/>
      <c r="C27" s="507"/>
      <c r="D27" s="508"/>
      <c r="E27" s="149" t="s">
        <v>575</v>
      </c>
      <c r="F27" s="510"/>
      <c r="G27" s="511"/>
      <c r="H27" s="297"/>
      <c r="I27" s="73"/>
    </row>
    <row r="28" spans="1:9">
      <c r="A28" s="507"/>
      <c r="B28" s="507"/>
      <c r="C28" s="507"/>
      <c r="D28" s="508"/>
      <c r="E28" s="150" t="s">
        <v>576</v>
      </c>
      <c r="F28" s="510"/>
      <c r="G28" s="511"/>
      <c r="H28" s="297"/>
      <c r="I28" s="73"/>
    </row>
    <row r="29" spans="1:9">
      <c r="A29" s="507"/>
      <c r="B29" s="507"/>
      <c r="C29" s="507"/>
      <c r="D29" s="508"/>
      <c r="E29" s="149" t="s">
        <v>577</v>
      </c>
      <c r="F29" s="510"/>
      <c r="G29" s="511"/>
      <c r="H29" s="297"/>
      <c r="I29" s="73"/>
    </row>
    <row r="30" spans="1:9">
      <c r="A30" s="507"/>
      <c r="B30" s="507"/>
      <c r="C30" s="507"/>
      <c r="D30" s="508"/>
      <c r="E30" s="150" t="s">
        <v>565</v>
      </c>
      <c r="F30" s="510"/>
      <c r="G30" s="511"/>
      <c r="H30" s="297"/>
      <c r="I30" s="73"/>
    </row>
    <row r="31" spans="1:9">
      <c r="A31" s="507"/>
      <c r="B31" s="507"/>
      <c r="C31" s="507"/>
      <c r="D31" s="508"/>
      <c r="E31" s="149" t="s">
        <v>578</v>
      </c>
      <c r="F31" s="510"/>
      <c r="G31" s="511"/>
      <c r="H31" s="297"/>
      <c r="I31" s="73"/>
    </row>
    <row r="32" spans="1:9">
      <c r="A32" s="507"/>
      <c r="B32" s="507"/>
      <c r="C32" s="507"/>
      <c r="D32" s="508"/>
      <c r="E32" s="152" t="s">
        <v>568</v>
      </c>
      <c r="F32" s="510"/>
      <c r="G32" s="511"/>
      <c r="H32" s="297"/>
      <c r="I32" s="73"/>
    </row>
    <row r="33" spans="1:9" ht="38.25">
      <c r="A33" s="507"/>
      <c r="B33" s="507"/>
      <c r="C33" s="507" t="s">
        <v>40</v>
      </c>
      <c r="D33" s="509" t="s">
        <v>310</v>
      </c>
      <c r="E33" s="149" t="s">
        <v>579</v>
      </c>
      <c r="F33" s="508" t="s">
        <v>268</v>
      </c>
      <c r="G33" s="511">
        <v>0</v>
      </c>
      <c r="H33" s="297"/>
      <c r="I33" s="73">
        <f>H33*$G33</f>
        <v>0</v>
      </c>
    </row>
    <row r="34" spans="1:9" ht="38.25">
      <c r="A34" s="507"/>
      <c r="B34" s="507"/>
      <c r="C34" s="507"/>
      <c r="D34" s="509"/>
      <c r="E34" s="149" t="s">
        <v>574</v>
      </c>
      <c r="F34" s="508"/>
      <c r="G34" s="511"/>
      <c r="H34" s="297"/>
      <c r="I34" s="73"/>
    </row>
    <row r="35" spans="1:9">
      <c r="A35" s="507"/>
      <c r="B35" s="507"/>
      <c r="C35" s="507"/>
      <c r="D35" s="509"/>
      <c r="E35" s="152" t="s">
        <v>580</v>
      </c>
      <c r="F35" s="508"/>
      <c r="G35" s="511"/>
      <c r="H35" s="297"/>
      <c r="I35" s="73"/>
    </row>
    <row r="36" spans="1:9">
      <c r="A36" s="507"/>
      <c r="B36" s="507"/>
      <c r="C36" s="507"/>
      <c r="D36" s="509"/>
      <c r="E36" s="150" t="s">
        <v>563</v>
      </c>
      <c r="F36" s="508"/>
      <c r="G36" s="511"/>
      <c r="H36" s="297"/>
      <c r="I36" s="73"/>
    </row>
    <row r="37" spans="1:9">
      <c r="A37" s="507"/>
      <c r="B37" s="507"/>
      <c r="C37" s="507"/>
      <c r="D37" s="509"/>
      <c r="E37" s="149" t="s">
        <v>581</v>
      </c>
      <c r="F37" s="508"/>
      <c r="G37" s="511"/>
      <c r="H37" s="297"/>
      <c r="I37" s="73"/>
    </row>
    <row r="38" spans="1:9">
      <c r="A38" s="507"/>
      <c r="B38" s="507"/>
      <c r="C38" s="507"/>
      <c r="D38" s="509"/>
      <c r="E38" s="150" t="s">
        <v>576</v>
      </c>
      <c r="F38" s="508"/>
      <c r="G38" s="511"/>
      <c r="H38" s="297"/>
      <c r="I38" s="73"/>
    </row>
    <row r="39" spans="1:9">
      <c r="A39" s="507"/>
      <c r="B39" s="507"/>
      <c r="C39" s="507"/>
      <c r="D39" s="509"/>
      <c r="E39" s="149" t="s">
        <v>582</v>
      </c>
      <c r="F39" s="508"/>
      <c r="G39" s="511"/>
      <c r="H39" s="297"/>
      <c r="I39" s="73"/>
    </row>
    <row r="40" spans="1:9">
      <c r="A40" s="507"/>
      <c r="B40" s="507"/>
      <c r="C40" s="507"/>
      <c r="D40" s="509"/>
      <c r="E40" s="150" t="s">
        <v>565</v>
      </c>
      <c r="F40" s="508"/>
      <c r="G40" s="511"/>
      <c r="H40" s="297"/>
      <c r="I40" s="73"/>
    </row>
    <row r="41" spans="1:9">
      <c r="A41" s="507"/>
      <c r="B41" s="507"/>
      <c r="C41" s="507"/>
      <c r="D41" s="509"/>
      <c r="E41" s="149" t="s">
        <v>583</v>
      </c>
      <c r="F41" s="508"/>
      <c r="G41" s="511"/>
      <c r="H41" s="297"/>
      <c r="I41" s="73"/>
    </row>
    <row r="42" spans="1:9">
      <c r="A42" s="507"/>
      <c r="B42" s="507"/>
      <c r="C42" s="507"/>
      <c r="D42" s="509"/>
      <c r="E42" s="152" t="s">
        <v>568</v>
      </c>
      <c r="F42" s="508"/>
      <c r="G42" s="511"/>
      <c r="H42" s="297"/>
      <c r="I42" s="73"/>
    </row>
    <row r="43" spans="1:9" ht="38.25">
      <c r="A43" s="507"/>
      <c r="B43" s="507"/>
      <c r="C43" s="507" t="s">
        <v>43</v>
      </c>
      <c r="D43" s="509" t="s">
        <v>311</v>
      </c>
      <c r="E43" s="149" t="s">
        <v>584</v>
      </c>
      <c r="F43" s="508" t="s">
        <v>268</v>
      </c>
      <c r="G43" s="511">
        <v>0</v>
      </c>
      <c r="H43" s="297"/>
      <c r="I43" s="73">
        <f>H43*$G43</f>
        <v>0</v>
      </c>
    </row>
    <row r="44" spans="1:9" ht="38.25">
      <c r="A44" s="507"/>
      <c r="B44" s="507"/>
      <c r="C44" s="507"/>
      <c r="D44" s="509"/>
      <c r="E44" s="149" t="s">
        <v>574</v>
      </c>
      <c r="F44" s="508"/>
      <c r="G44" s="511"/>
      <c r="H44" s="297"/>
      <c r="I44" s="73"/>
    </row>
    <row r="45" spans="1:9">
      <c r="A45" s="507"/>
      <c r="B45" s="507"/>
      <c r="C45" s="507"/>
      <c r="D45" s="509"/>
      <c r="E45" s="152" t="s">
        <v>580</v>
      </c>
      <c r="F45" s="508"/>
      <c r="G45" s="511"/>
      <c r="H45" s="297"/>
      <c r="I45" s="73"/>
    </row>
    <row r="46" spans="1:9">
      <c r="A46" s="507"/>
      <c r="B46" s="507"/>
      <c r="C46" s="507"/>
      <c r="D46" s="509"/>
      <c r="E46" s="150" t="s">
        <v>563</v>
      </c>
      <c r="F46" s="508"/>
      <c r="G46" s="511"/>
      <c r="H46" s="297"/>
      <c r="I46" s="73"/>
    </row>
    <row r="47" spans="1:9">
      <c r="A47" s="507"/>
      <c r="B47" s="507"/>
      <c r="C47" s="507"/>
      <c r="D47" s="509"/>
      <c r="E47" s="149" t="s">
        <v>581</v>
      </c>
      <c r="F47" s="508"/>
      <c r="G47" s="511"/>
      <c r="H47" s="297"/>
      <c r="I47" s="73"/>
    </row>
    <row r="48" spans="1:9">
      <c r="A48" s="507"/>
      <c r="B48" s="507"/>
      <c r="C48" s="507"/>
      <c r="D48" s="509"/>
      <c r="E48" s="150" t="s">
        <v>576</v>
      </c>
      <c r="F48" s="508"/>
      <c r="G48" s="511"/>
      <c r="H48" s="297"/>
      <c r="I48" s="73"/>
    </row>
    <row r="49" spans="1:9">
      <c r="A49" s="507"/>
      <c r="B49" s="507"/>
      <c r="C49" s="507"/>
      <c r="D49" s="509"/>
      <c r="E49" s="149" t="s">
        <v>582</v>
      </c>
      <c r="F49" s="508"/>
      <c r="G49" s="511"/>
      <c r="H49" s="297"/>
      <c r="I49" s="73"/>
    </row>
    <row r="50" spans="1:9">
      <c r="A50" s="507"/>
      <c r="B50" s="507"/>
      <c r="C50" s="507"/>
      <c r="D50" s="509"/>
      <c r="E50" s="150" t="s">
        <v>565</v>
      </c>
      <c r="F50" s="508"/>
      <c r="G50" s="511"/>
      <c r="H50" s="297"/>
      <c r="I50" s="73"/>
    </row>
    <row r="51" spans="1:9">
      <c r="A51" s="507"/>
      <c r="B51" s="507"/>
      <c r="C51" s="507"/>
      <c r="D51" s="509"/>
      <c r="E51" s="149" t="s">
        <v>585</v>
      </c>
      <c r="F51" s="508"/>
      <c r="G51" s="511"/>
      <c r="H51" s="297"/>
      <c r="I51" s="73"/>
    </row>
    <row r="52" spans="1:9">
      <c r="A52" s="507"/>
      <c r="B52" s="507"/>
      <c r="C52" s="507"/>
      <c r="D52" s="509"/>
      <c r="E52" s="152" t="s">
        <v>568</v>
      </c>
      <c r="F52" s="508"/>
      <c r="G52" s="511"/>
      <c r="H52" s="297"/>
      <c r="I52" s="73"/>
    </row>
    <row r="53" spans="1:9" ht="15.75">
      <c r="A53" s="63"/>
      <c r="B53" s="63" t="s">
        <v>356</v>
      </c>
      <c r="C53" s="63"/>
      <c r="D53" s="63" t="str">
        <f>E53</f>
        <v xml:space="preserve">SPN DB </v>
      </c>
      <c r="E53" s="153" t="s">
        <v>586</v>
      </c>
      <c r="F53" s="63"/>
      <c r="G53" s="154"/>
      <c r="H53" s="310"/>
      <c r="I53" s="155"/>
    </row>
    <row r="54" spans="1:9">
      <c r="A54" s="507"/>
      <c r="B54" s="507"/>
      <c r="C54" s="507" t="s">
        <v>75</v>
      </c>
      <c r="D54" s="508" t="s">
        <v>312</v>
      </c>
      <c r="E54" s="149" t="s">
        <v>587</v>
      </c>
      <c r="F54" s="508" t="s">
        <v>268</v>
      </c>
      <c r="G54" s="511">
        <v>0</v>
      </c>
      <c r="H54" s="301"/>
      <c r="I54" s="73">
        <f>H54*$G54</f>
        <v>0</v>
      </c>
    </row>
    <row r="55" spans="1:9">
      <c r="A55" s="507"/>
      <c r="B55" s="507"/>
      <c r="C55" s="507"/>
      <c r="D55" s="508"/>
      <c r="E55" s="149" t="s">
        <v>563</v>
      </c>
      <c r="F55" s="508"/>
      <c r="G55" s="511"/>
      <c r="H55" s="297"/>
      <c r="I55" s="73"/>
    </row>
    <row r="56" spans="1:9">
      <c r="A56" s="507"/>
      <c r="B56" s="507"/>
      <c r="C56" s="507"/>
      <c r="D56" s="508"/>
      <c r="E56" s="149" t="s">
        <v>588</v>
      </c>
      <c r="F56" s="508"/>
      <c r="G56" s="511"/>
      <c r="H56" s="297"/>
      <c r="I56" s="73"/>
    </row>
    <row r="57" spans="1:9">
      <c r="A57" s="507"/>
      <c r="B57" s="507"/>
      <c r="C57" s="507"/>
      <c r="D57" s="508"/>
      <c r="E57" s="149" t="s">
        <v>565</v>
      </c>
      <c r="F57" s="508"/>
      <c r="G57" s="511"/>
      <c r="H57" s="297"/>
      <c r="I57" s="73"/>
    </row>
    <row r="58" spans="1:9">
      <c r="A58" s="507"/>
      <c r="B58" s="507"/>
      <c r="C58" s="507"/>
      <c r="D58" s="508"/>
      <c r="E58" s="149" t="s">
        <v>585</v>
      </c>
      <c r="F58" s="508"/>
      <c r="G58" s="511"/>
      <c r="H58" s="297"/>
      <c r="I58" s="73"/>
    </row>
    <row r="59" spans="1:9">
      <c r="A59" s="507"/>
      <c r="B59" s="507"/>
      <c r="C59" s="507"/>
      <c r="D59" s="508"/>
      <c r="E59" s="149" t="s">
        <v>589</v>
      </c>
      <c r="F59" s="508"/>
      <c r="G59" s="511"/>
      <c r="H59" s="297"/>
      <c r="I59" s="73"/>
    </row>
    <row r="60" spans="1:9">
      <c r="A60" s="507"/>
      <c r="B60" s="507"/>
      <c r="C60" s="507"/>
      <c r="D60" s="508"/>
      <c r="E60" s="149" t="s">
        <v>568</v>
      </c>
      <c r="F60" s="508"/>
      <c r="G60" s="511"/>
      <c r="H60" s="297"/>
      <c r="I60" s="73"/>
    </row>
    <row r="61" spans="1:9">
      <c r="A61" s="507"/>
      <c r="B61" s="507"/>
      <c r="C61" s="507" t="s">
        <v>79</v>
      </c>
      <c r="D61" s="508" t="s">
        <v>313</v>
      </c>
      <c r="E61" s="149" t="s">
        <v>590</v>
      </c>
      <c r="F61" s="508" t="s">
        <v>268</v>
      </c>
      <c r="G61" s="511">
        <v>2</v>
      </c>
      <c r="H61" s="301"/>
      <c r="I61" s="73">
        <f>H61*$G61</f>
        <v>0</v>
      </c>
    </row>
    <row r="62" spans="1:9">
      <c r="A62" s="507"/>
      <c r="B62" s="507"/>
      <c r="C62" s="507"/>
      <c r="D62" s="508"/>
      <c r="E62" s="213" t="s">
        <v>563</v>
      </c>
      <c r="F62" s="508"/>
      <c r="G62" s="511"/>
      <c r="H62" s="297"/>
      <c r="I62" s="73"/>
    </row>
    <row r="63" spans="1:9">
      <c r="A63" s="507"/>
      <c r="B63" s="507"/>
      <c r="C63" s="507"/>
      <c r="D63" s="508"/>
      <c r="E63" s="149" t="s">
        <v>591</v>
      </c>
      <c r="F63" s="508"/>
      <c r="G63" s="511"/>
      <c r="H63" s="297"/>
      <c r="I63" s="73"/>
    </row>
    <row r="64" spans="1:9">
      <c r="A64" s="507"/>
      <c r="B64" s="507"/>
      <c r="C64" s="507"/>
      <c r="D64" s="508"/>
      <c r="E64" s="213" t="s">
        <v>565</v>
      </c>
      <c r="F64" s="508"/>
      <c r="G64" s="511"/>
      <c r="H64" s="297"/>
      <c r="I64" s="73"/>
    </row>
    <row r="65" spans="1:9">
      <c r="A65" s="507"/>
      <c r="B65" s="507"/>
      <c r="C65" s="507"/>
      <c r="D65" s="508"/>
      <c r="E65" s="149" t="s">
        <v>592</v>
      </c>
      <c r="F65" s="508"/>
      <c r="G65" s="511"/>
      <c r="H65" s="297"/>
      <c r="I65" s="73"/>
    </row>
    <row r="66" spans="1:9">
      <c r="A66" s="507"/>
      <c r="B66" s="507"/>
      <c r="C66" s="507"/>
      <c r="D66" s="508"/>
      <c r="E66" s="149" t="s">
        <v>593</v>
      </c>
      <c r="F66" s="508"/>
      <c r="G66" s="511"/>
      <c r="H66" s="297"/>
      <c r="I66" s="73"/>
    </row>
    <row r="67" spans="1:9">
      <c r="A67" s="507"/>
      <c r="B67" s="507"/>
      <c r="C67" s="507"/>
      <c r="D67" s="508"/>
      <c r="E67" s="149" t="s">
        <v>568</v>
      </c>
      <c r="F67" s="508"/>
      <c r="G67" s="511"/>
      <c r="H67" s="297"/>
      <c r="I67" s="73"/>
    </row>
    <row r="68" spans="1:9">
      <c r="A68" s="507"/>
      <c r="B68" s="507"/>
      <c r="C68" s="507" t="s">
        <v>81</v>
      </c>
      <c r="D68" s="508" t="s">
        <v>314</v>
      </c>
      <c r="E68" s="149" t="s">
        <v>594</v>
      </c>
      <c r="F68" s="508" t="s">
        <v>268</v>
      </c>
      <c r="G68" s="511">
        <v>0</v>
      </c>
      <c r="H68" s="301"/>
      <c r="I68" s="73">
        <f>H68*$G68</f>
        <v>0</v>
      </c>
    </row>
    <row r="69" spans="1:9">
      <c r="A69" s="507"/>
      <c r="B69" s="507"/>
      <c r="C69" s="507"/>
      <c r="D69" s="508"/>
      <c r="E69" s="149" t="s">
        <v>563</v>
      </c>
      <c r="F69" s="508"/>
      <c r="G69" s="511"/>
      <c r="H69" s="297"/>
      <c r="I69" s="73"/>
    </row>
    <row r="70" spans="1:9">
      <c r="A70" s="507"/>
      <c r="B70" s="507"/>
      <c r="C70" s="507"/>
      <c r="D70" s="508"/>
      <c r="E70" s="149" t="s">
        <v>595</v>
      </c>
      <c r="F70" s="508"/>
      <c r="G70" s="511"/>
      <c r="H70" s="297"/>
      <c r="I70" s="73"/>
    </row>
    <row r="71" spans="1:9">
      <c r="A71" s="507"/>
      <c r="B71" s="507"/>
      <c r="C71" s="507"/>
      <c r="D71" s="508"/>
      <c r="E71" s="149" t="s">
        <v>565</v>
      </c>
      <c r="F71" s="508"/>
      <c r="G71" s="511"/>
      <c r="H71" s="297"/>
      <c r="I71" s="73"/>
    </row>
    <row r="72" spans="1:9">
      <c r="A72" s="507"/>
      <c r="B72" s="507"/>
      <c r="C72" s="507"/>
      <c r="D72" s="508"/>
      <c r="E72" s="149" t="s">
        <v>596</v>
      </c>
      <c r="F72" s="508"/>
      <c r="G72" s="511"/>
      <c r="H72" s="297"/>
      <c r="I72" s="73"/>
    </row>
    <row r="73" spans="1:9">
      <c r="A73" s="507"/>
      <c r="B73" s="507"/>
      <c r="C73" s="507"/>
      <c r="D73" s="508"/>
      <c r="E73" s="149" t="s">
        <v>597</v>
      </c>
      <c r="F73" s="508"/>
      <c r="G73" s="511"/>
      <c r="H73" s="297"/>
      <c r="I73" s="73"/>
    </row>
    <row r="74" spans="1:9">
      <c r="A74" s="507"/>
      <c r="B74" s="507"/>
      <c r="C74" s="507"/>
      <c r="D74" s="508"/>
      <c r="E74" s="149" t="s">
        <v>568</v>
      </c>
      <c r="F74" s="508"/>
      <c r="G74" s="511"/>
      <c r="H74" s="297"/>
      <c r="I74" s="73"/>
    </row>
    <row r="75" spans="1:9" ht="15.75">
      <c r="A75" s="63"/>
      <c r="B75" s="63" t="s">
        <v>359</v>
      </c>
      <c r="C75" s="63"/>
      <c r="D75" s="63" t="str">
        <f>E75</f>
        <v>Isolators /ELCB /RCBO &amp; SWITCH SOCKETS</v>
      </c>
      <c r="E75" s="121" t="s">
        <v>316</v>
      </c>
      <c r="F75" s="63"/>
      <c r="G75" s="154"/>
      <c r="H75" s="310"/>
      <c r="I75" s="155"/>
    </row>
    <row r="76" spans="1:9">
      <c r="A76" s="156"/>
      <c r="B76" s="156"/>
      <c r="C76" s="156" t="s">
        <v>18</v>
      </c>
      <c r="D76" s="480" t="s">
        <v>18</v>
      </c>
      <c r="E76" s="86" t="s">
        <v>317</v>
      </c>
      <c r="F76" s="157" t="s">
        <v>268</v>
      </c>
      <c r="G76" s="277">
        <v>0</v>
      </c>
      <c r="H76" s="297"/>
      <c r="I76" s="73">
        <f t="shared" ref="I76:I96" si="0">H76*$G76</f>
        <v>0</v>
      </c>
    </row>
    <row r="77" spans="1:9">
      <c r="A77" s="156"/>
      <c r="B77" s="156"/>
      <c r="C77" s="156" t="s">
        <v>21</v>
      </c>
      <c r="D77" s="480" t="s">
        <v>21</v>
      </c>
      <c r="E77" s="86" t="s">
        <v>318</v>
      </c>
      <c r="F77" s="157" t="s">
        <v>268</v>
      </c>
      <c r="G77" s="277">
        <f>0.48/100*'Civil &amp; Interior'!G11</f>
        <v>3.0287999999999999</v>
      </c>
      <c r="H77" s="297"/>
      <c r="I77" s="73">
        <f t="shared" si="0"/>
        <v>0</v>
      </c>
    </row>
    <row r="78" spans="1:9">
      <c r="A78" s="156"/>
      <c r="B78" s="156"/>
      <c r="C78" s="156" t="s">
        <v>23</v>
      </c>
      <c r="D78" s="480" t="s">
        <v>23</v>
      </c>
      <c r="E78" s="86" t="s">
        <v>319</v>
      </c>
      <c r="F78" s="157" t="s">
        <v>268</v>
      </c>
      <c r="G78" s="277">
        <v>0</v>
      </c>
      <c r="H78" s="297"/>
      <c r="I78" s="73">
        <f t="shared" si="0"/>
        <v>0</v>
      </c>
    </row>
    <row r="79" spans="1:9">
      <c r="A79" s="156"/>
      <c r="B79" s="156"/>
      <c r="C79" s="156" t="s">
        <v>25</v>
      </c>
      <c r="D79" s="480" t="s">
        <v>25</v>
      </c>
      <c r="E79" s="86" t="s">
        <v>320</v>
      </c>
      <c r="F79" s="157" t="s">
        <v>268</v>
      </c>
      <c r="G79" s="277">
        <v>0</v>
      </c>
      <c r="H79" s="297"/>
      <c r="I79" s="73">
        <f t="shared" si="0"/>
        <v>0</v>
      </c>
    </row>
    <row r="80" spans="1:9">
      <c r="A80" s="156"/>
      <c r="B80" s="156"/>
      <c r="C80" s="156" t="s">
        <v>27</v>
      </c>
      <c r="D80" s="480" t="s">
        <v>27</v>
      </c>
      <c r="E80" s="86" t="s">
        <v>321</v>
      </c>
      <c r="F80" s="157" t="s">
        <v>268</v>
      </c>
      <c r="G80" s="292">
        <f>0.48/100*'Civil &amp; Interior'!G11</f>
        <v>3.0287999999999999</v>
      </c>
      <c r="H80" s="297"/>
      <c r="I80" s="73">
        <f t="shared" si="0"/>
        <v>0</v>
      </c>
    </row>
    <row r="81" spans="1:9">
      <c r="A81" s="156"/>
      <c r="B81" s="156"/>
      <c r="C81" s="156" t="s">
        <v>29</v>
      </c>
      <c r="D81" s="480" t="s">
        <v>29</v>
      </c>
      <c r="E81" s="86" t="s">
        <v>322</v>
      </c>
      <c r="F81" s="157" t="s">
        <v>268</v>
      </c>
      <c r="G81" s="277">
        <f>0.24/100*'Civil &amp; Interior'!G11</f>
        <v>1.5144</v>
      </c>
      <c r="H81" s="297"/>
      <c r="I81" s="73">
        <f t="shared" si="0"/>
        <v>0</v>
      </c>
    </row>
    <row r="82" spans="1:9">
      <c r="A82" s="156"/>
      <c r="B82" s="156"/>
      <c r="C82" s="156" t="s">
        <v>31</v>
      </c>
      <c r="D82" s="480" t="s">
        <v>31</v>
      </c>
      <c r="E82" s="86" t="s">
        <v>323</v>
      </c>
      <c r="F82" s="157" t="s">
        <v>268</v>
      </c>
      <c r="G82" s="277">
        <v>0</v>
      </c>
      <c r="H82" s="297"/>
      <c r="I82" s="73">
        <f t="shared" si="0"/>
        <v>0</v>
      </c>
    </row>
    <row r="83" spans="1:9">
      <c r="A83" s="156"/>
      <c r="B83" s="156"/>
      <c r="C83" s="156" t="s">
        <v>280</v>
      </c>
      <c r="D83" s="480" t="s">
        <v>280</v>
      </c>
      <c r="E83" s="86" t="s">
        <v>324</v>
      </c>
      <c r="F83" s="157" t="s">
        <v>268</v>
      </c>
      <c r="G83" s="277">
        <v>0</v>
      </c>
      <c r="H83" s="297"/>
      <c r="I83" s="73">
        <f t="shared" si="0"/>
        <v>0</v>
      </c>
    </row>
    <row r="84" spans="1:9">
      <c r="A84" s="156"/>
      <c r="B84" s="156"/>
      <c r="C84" s="156" t="s">
        <v>282</v>
      </c>
      <c r="D84" s="480" t="s">
        <v>282</v>
      </c>
      <c r="E84" s="86" t="s">
        <v>325</v>
      </c>
      <c r="F84" s="157" t="s">
        <v>268</v>
      </c>
      <c r="G84" s="277">
        <v>0</v>
      </c>
      <c r="H84" s="297"/>
      <c r="I84" s="73">
        <f t="shared" si="0"/>
        <v>0</v>
      </c>
    </row>
    <row r="85" spans="1:9">
      <c r="A85" s="156"/>
      <c r="B85" s="156"/>
      <c r="C85" s="156" t="s">
        <v>284</v>
      </c>
      <c r="D85" s="480" t="s">
        <v>284</v>
      </c>
      <c r="E85" s="86" t="s">
        <v>327</v>
      </c>
      <c r="F85" s="157" t="s">
        <v>268</v>
      </c>
      <c r="G85" s="277">
        <v>0</v>
      </c>
      <c r="H85" s="297"/>
      <c r="I85" s="73">
        <f t="shared" si="0"/>
        <v>0</v>
      </c>
    </row>
    <row r="86" spans="1:9">
      <c r="A86" s="156"/>
      <c r="B86" s="156"/>
      <c r="C86" s="156" t="s">
        <v>285</v>
      </c>
      <c r="D86" s="480" t="s">
        <v>285</v>
      </c>
      <c r="E86" s="86" t="s">
        <v>328</v>
      </c>
      <c r="F86" s="157" t="s">
        <v>268</v>
      </c>
      <c r="G86" s="277">
        <v>0</v>
      </c>
      <c r="H86" s="297"/>
      <c r="I86" s="73">
        <f t="shared" si="0"/>
        <v>0</v>
      </c>
    </row>
    <row r="87" spans="1:9">
      <c r="A87" s="156"/>
      <c r="B87" s="156"/>
      <c r="C87" s="156" t="s">
        <v>326</v>
      </c>
      <c r="D87" s="480" t="s">
        <v>326</v>
      </c>
      <c r="E87" s="86" t="s">
        <v>329</v>
      </c>
      <c r="F87" s="157" t="s">
        <v>268</v>
      </c>
      <c r="G87" s="277">
        <v>0</v>
      </c>
      <c r="H87" s="297"/>
      <c r="I87" s="73">
        <f t="shared" si="0"/>
        <v>0</v>
      </c>
    </row>
    <row r="88" spans="1:9">
      <c r="A88" s="156"/>
      <c r="B88" s="156"/>
      <c r="C88" s="156" t="s">
        <v>288</v>
      </c>
      <c r="D88" s="480" t="s">
        <v>288</v>
      </c>
      <c r="E88" s="86" t="s">
        <v>1190</v>
      </c>
      <c r="F88" s="157" t="s">
        <v>268</v>
      </c>
      <c r="G88" s="277">
        <v>0</v>
      </c>
      <c r="H88" s="297"/>
      <c r="I88" s="73">
        <f t="shared" si="0"/>
        <v>0</v>
      </c>
    </row>
    <row r="89" spans="1:9">
      <c r="A89" s="156"/>
      <c r="B89" s="156"/>
      <c r="C89" s="156" t="s">
        <v>291</v>
      </c>
      <c r="D89" s="480" t="s">
        <v>291</v>
      </c>
      <c r="E89" s="86" t="s">
        <v>1191</v>
      </c>
      <c r="F89" s="157" t="s">
        <v>268</v>
      </c>
      <c r="G89" s="277">
        <v>0</v>
      </c>
      <c r="H89" s="297"/>
      <c r="I89" s="73">
        <f t="shared" si="0"/>
        <v>0</v>
      </c>
    </row>
    <row r="90" spans="1:9">
      <c r="A90" s="156"/>
      <c r="B90" s="156"/>
      <c r="C90" s="156" t="s">
        <v>330</v>
      </c>
      <c r="D90" s="480" t="s">
        <v>330</v>
      </c>
      <c r="E90" s="86" t="s">
        <v>332</v>
      </c>
      <c r="F90" s="157" t="s">
        <v>268</v>
      </c>
      <c r="G90" s="277">
        <v>0</v>
      </c>
      <c r="H90" s="297"/>
      <c r="I90" s="73">
        <f t="shared" si="0"/>
        <v>0</v>
      </c>
    </row>
    <row r="91" spans="1:9">
      <c r="A91" s="156"/>
      <c r="B91" s="156"/>
      <c r="C91" s="156" t="s">
        <v>331</v>
      </c>
      <c r="D91" s="480" t="s">
        <v>331</v>
      </c>
      <c r="E91" s="86" t="s">
        <v>333</v>
      </c>
      <c r="F91" s="157" t="s">
        <v>268</v>
      </c>
      <c r="G91" s="277">
        <v>0</v>
      </c>
      <c r="H91" s="297"/>
      <c r="I91" s="73">
        <f t="shared" si="0"/>
        <v>0</v>
      </c>
    </row>
    <row r="92" spans="1:9">
      <c r="A92" s="156"/>
      <c r="B92" s="156"/>
      <c r="C92" s="156" t="s">
        <v>294</v>
      </c>
      <c r="D92" s="480" t="s">
        <v>294</v>
      </c>
      <c r="E92" s="86" t="s">
        <v>334</v>
      </c>
      <c r="F92" s="157" t="s">
        <v>268</v>
      </c>
      <c r="G92" s="277">
        <v>0</v>
      </c>
      <c r="H92" s="297"/>
      <c r="I92" s="73">
        <f t="shared" si="0"/>
        <v>0</v>
      </c>
    </row>
    <row r="93" spans="1:9">
      <c r="A93" s="156"/>
      <c r="B93" s="156"/>
      <c r="C93" s="156" t="s">
        <v>33</v>
      </c>
      <c r="D93" s="480" t="s">
        <v>33</v>
      </c>
      <c r="E93" s="143" t="s">
        <v>335</v>
      </c>
      <c r="F93" s="157"/>
      <c r="G93" s="277"/>
      <c r="H93" s="297"/>
      <c r="I93" s="73">
        <f t="shared" si="0"/>
        <v>0</v>
      </c>
    </row>
    <row r="94" spans="1:9" ht="25.5">
      <c r="A94" s="156"/>
      <c r="B94" s="156"/>
      <c r="C94" s="156" t="s">
        <v>36</v>
      </c>
      <c r="D94" s="480" t="s">
        <v>36</v>
      </c>
      <c r="E94" s="143" t="s">
        <v>336</v>
      </c>
      <c r="F94" s="157" t="s">
        <v>268</v>
      </c>
      <c r="G94" s="277">
        <v>0</v>
      </c>
      <c r="H94" s="297"/>
      <c r="I94" s="73">
        <f t="shared" si="0"/>
        <v>0</v>
      </c>
    </row>
    <row r="95" spans="1:9" ht="25.5">
      <c r="A95" s="156"/>
      <c r="B95" s="156"/>
      <c r="C95" s="156" t="s">
        <v>40</v>
      </c>
      <c r="D95" s="480" t="s">
        <v>40</v>
      </c>
      <c r="E95" s="143" t="s">
        <v>337</v>
      </c>
      <c r="F95" s="157" t="s">
        <v>268</v>
      </c>
      <c r="G95" s="277">
        <v>1</v>
      </c>
      <c r="H95" s="297"/>
      <c r="I95" s="73">
        <f t="shared" si="0"/>
        <v>0</v>
      </c>
    </row>
    <row r="96" spans="1:9">
      <c r="A96" s="156"/>
      <c r="B96" s="156"/>
      <c r="C96" s="156" t="s">
        <v>45</v>
      </c>
      <c r="D96" s="480" t="s">
        <v>45</v>
      </c>
      <c r="E96" s="143" t="s">
        <v>338</v>
      </c>
      <c r="F96" s="157" t="s">
        <v>268</v>
      </c>
      <c r="G96" s="277">
        <f>0.96/100*'Civil &amp; Interior'!G11</f>
        <v>6.0575999999999999</v>
      </c>
      <c r="H96" s="297"/>
      <c r="I96" s="73">
        <f t="shared" si="0"/>
        <v>0</v>
      </c>
    </row>
    <row r="97" spans="1:9" ht="204">
      <c r="A97" s="156"/>
      <c r="B97" s="156"/>
      <c r="C97" s="156"/>
      <c r="D97" s="110" t="s">
        <v>603</v>
      </c>
      <c r="E97" s="152" t="s">
        <v>1192</v>
      </c>
      <c r="F97" s="157"/>
      <c r="G97" s="277"/>
      <c r="H97" s="297"/>
      <c r="I97" s="73"/>
    </row>
    <row r="98" spans="1:9" ht="89.25">
      <c r="A98" s="156"/>
      <c r="B98" s="156"/>
      <c r="C98" s="156" t="s">
        <v>64</v>
      </c>
      <c r="D98" s="148" t="s">
        <v>633</v>
      </c>
      <c r="E98" s="149" t="s">
        <v>1193</v>
      </c>
      <c r="F98" s="146"/>
      <c r="G98" s="277"/>
      <c r="H98" s="297"/>
      <c r="I98" s="73"/>
    </row>
    <row r="99" spans="1:9">
      <c r="A99" s="156"/>
      <c r="B99" s="156"/>
      <c r="C99" s="156" t="s">
        <v>177</v>
      </c>
      <c r="D99" s="480" t="s">
        <v>177</v>
      </c>
      <c r="E99" s="214" t="s">
        <v>339</v>
      </c>
      <c r="F99" s="157" t="s">
        <v>340</v>
      </c>
      <c r="G99" s="277">
        <f>0.8/100*'Civil &amp; Interior'!G11</f>
        <v>5.048</v>
      </c>
      <c r="H99" s="297"/>
      <c r="I99" s="73">
        <f t="shared" ref="I99:I104" si="1">H99*$G99</f>
        <v>0</v>
      </c>
    </row>
    <row r="100" spans="1:9">
      <c r="A100" s="156"/>
      <c r="B100" s="156"/>
      <c r="C100" s="156" t="s">
        <v>341</v>
      </c>
      <c r="D100" s="480" t="s">
        <v>341</v>
      </c>
      <c r="E100" s="214" t="s">
        <v>598</v>
      </c>
      <c r="F100" s="157" t="s">
        <v>340</v>
      </c>
      <c r="G100" s="292">
        <f>0.8/100*'Civil &amp; Interior'!G11</f>
        <v>5.048</v>
      </c>
      <c r="H100" s="297"/>
      <c r="I100" s="73">
        <f t="shared" si="1"/>
        <v>0</v>
      </c>
    </row>
    <row r="101" spans="1:9">
      <c r="A101" s="156"/>
      <c r="B101" s="156"/>
      <c r="C101" s="156" t="s">
        <v>599</v>
      </c>
      <c r="D101" s="480" t="s">
        <v>599</v>
      </c>
      <c r="E101" s="214" t="s">
        <v>632</v>
      </c>
      <c r="F101" s="157" t="s">
        <v>340</v>
      </c>
      <c r="G101" s="277">
        <f>1.6/100*'Civil &amp; Interior'!G11</f>
        <v>10.096</v>
      </c>
      <c r="H101" s="297"/>
      <c r="I101" s="73">
        <f t="shared" si="1"/>
        <v>0</v>
      </c>
    </row>
    <row r="102" spans="1:9" ht="63.75">
      <c r="A102" s="156"/>
      <c r="B102" s="156"/>
      <c r="C102" s="156" t="s">
        <v>600</v>
      </c>
      <c r="D102" s="480" t="s">
        <v>600</v>
      </c>
      <c r="E102" s="158" t="s">
        <v>1194</v>
      </c>
      <c r="F102" s="157" t="s">
        <v>342</v>
      </c>
      <c r="G102" s="292">
        <f>1.6/100*'Civil &amp; Interior'!G11</f>
        <v>10.096</v>
      </c>
      <c r="H102" s="297"/>
      <c r="I102" s="73">
        <f t="shared" si="1"/>
        <v>0</v>
      </c>
    </row>
    <row r="103" spans="1:9" ht="38.25">
      <c r="A103" s="156"/>
      <c r="B103" s="156"/>
      <c r="C103" s="156" t="s">
        <v>601</v>
      </c>
      <c r="D103" s="480" t="s">
        <v>601</v>
      </c>
      <c r="E103" s="158" t="s">
        <v>631</v>
      </c>
      <c r="F103" s="157" t="s">
        <v>342</v>
      </c>
      <c r="G103" s="277">
        <v>0</v>
      </c>
      <c r="H103" s="297"/>
      <c r="I103" s="73">
        <f t="shared" si="1"/>
        <v>0</v>
      </c>
    </row>
    <row r="104" spans="1:9" ht="25.5">
      <c r="A104" s="156"/>
      <c r="B104" s="156"/>
      <c r="C104" s="156" t="s">
        <v>602</v>
      </c>
      <c r="D104" s="480" t="s">
        <v>602</v>
      </c>
      <c r="E104" s="158" t="s">
        <v>1143</v>
      </c>
      <c r="F104" s="157" t="s">
        <v>342</v>
      </c>
      <c r="G104" s="277">
        <f>0.8/100*'Civil &amp; Interior'!G11</f>
        <v>5.048</v>
      </c>
      <c r="H104" s="297"/>
      <c r="I104" s="73">
        <f t="shared" si="1"/>
        <v>0</v>
      </c>
    </row>
    <row r="105" spans="1:9" ht="89.25">
      <c r="A105" s="156"/>
      <c r="B105" s="156"/>
      <c r="C105" s="156" t="s">
        <v>66</v>
      </c>
      <c r="D105" s="110" t="s">
        <v>634</v>
      </c>
      <c r="E105" s="159" t="s">
        <v>1195</v>
      </c>
      <c r="F105" s="157"/>
      <c r="G105" s="277"/>
      <c r="H105" s="297"/>
      <c r="I105" s="73"/>
    </row>
    <row r="106" spans="1:9">
      <c r="A106" s="156"/>
      <c r="B106" s="156"/>
      <c r="C106" s="156" t="s">
        <v>142</v>
      </c>
      <c r="D106" s="480" t="s">
        <v>142</v>
      </c>
      <c r="E106" s="214" t="s">
        <v>339</v>
      </c>
      <c r="F106" s="276" t="s">
        <v>39</v>
      </c>
      <c r="G106" s="277">
        <v>0</v>
      </c>
      <c r="H106" s="297"/>
      <c r="I106" s="73">
        <f>H106*$G106</f>
        <v>0</v>
      </c>
    </row>
    <row r="107" spans="1:9">
      <c r="A107" s="156"/>
      <c r="B107" s="156"/>
      <c r="C107" s="156" t="s">
        <v>144</v>
      </c>
      <c r="D107" s="480" t="s">
        <v>144</v>
      </c>
      <c r="E107" s="214" t="s">
        <v>598</v>
      </c>
      <c r="F107" s="276" t="s">
        <v>39</v>
      </c>
      <c r="G107" s="277">
        <v>0</v>
      </c>
      <c r="H107" s="297"/>
      <c r="I107" s="73">
        <f>H107*$G107</f>
        <v>0</v>
      </c>
    </row>
    <row r="108" spans="1:9">
      <c r="A108" s="156"/>
      <c r="B108" s="156"/>
      <c r="C108" s="156" t="s">
        <v>251</v>
      </c>
      <c r="D108" s="480" t="s">
        <v>251</v>
      </c>
      <c r="E108" s="214" t="s">
        <v>632</v>
      </c>
      <c r="F108" s="276" t="s">
        <v>39</v>
      </c>
      <c r="G108" s="277">
        <v>0</v>
      </c>
      <c r="H108" s="297"/>
      <c r="I108" s="73">
        <f>H108*$G108</f>
        <v>0</v>
      </c>
    </row>
    <row r="109" spans="1:9" ht="51">
      <c r="A109" s="156"/>
      <c r="B109" s="156"/>
      <c r="C109" s="156" t="s">
        <v>719</v>
      </c>
      <c r="D109" s="480" t="s">
        <v>719</v>
      </c>
      <c r="E109" s="158" t="s">
        <v>1196</v>
      </c>
      <c r="F109" s="161" t="s">
        <v>343</v>
      </c>
      <c r="G109" s="277">
        <v>0</v>
      </c>
      <c r="H109" s="297"/>
      <c r="I109" s="73">
        <f>H109*$G109</f>
        <v>0</v>
      </c>
    </row>
    <row r="110" spans="1:9" ht="38.25">
      <c r="A110" s="156"/>
      <c r="B110" s="156"/>
      <c r="C110" s="156" t="s">
        <v>720</v>
      </c>
      <c r="D110" s="480" t="s">
        <v>720</v>
      </c>
      <c r="E110" s="158" t="s">
        <v>635</v>
      </c>
      <c r="F110" s="278" t="s">
        <v>343</v>
      </c>
      <c r="G110" s="284">
        <v>0</v>
      </c>
      <c r="H110" s="297"/>
      <c r="I110" s="73">
        <f>H110*$G110</f>
        <v>0</v>
      </c>
    </row>
    <row r="111" spans="1:9">
      <c r="A111" s="279"/>
      <c r="B111" s="279"/>
      <c r="C111" s="515" t="s">
        <v>99</v>
      </c>
      <c r="D111" s="516"/>
      <c r="E111" s="280" t="s">
        <v>1211</v>
      </c>
      <c r="F111" s="281"/>
      <c r="G111" s="285"/>
      <c r="H111" s="311"/>
      <c r="I111" s="282"/>
    </row>
    <row r="112" spans="1:9" ht="114.75">
      <c r="A112" s="279"/>
      <c r="B112" s="279"/>
      <c r="C112" s="517"/>
      <c r="D112" s="518"/>
      <c r="E112" s="283" t="s">
        <v>1212</v>
      </c>
      <c r="F112" s="281"/>
      <c r="G112" s="285"/>
      <c r="H112" s="311"/>
      <c r="I112" s="282"/>
    </row>
    <row r="113" spans="1:9">
      <c r="A113" s="279"/>
      <c r="B113" s="279"/>
      <c r="C113" s="279" t="s">
        <v>604</v>
      </c>
      <c r="D113" s="279" t="s">
        <v>604</v>
      </c>
      <c r="E113" s="283" t="s">
        <v>1213</v>
      </c>
      <c r="F113" s="281" t="s">
        <v>340</v>
      </c>
      <c r="G113" s="293">
        <f>0.48/100*'Civil &amp; Interior'!G11</f>
        <v>3.0287999999999999</v>
      </c>
      <c r="H113" s="312"/>
      <c r="I113" s="282">
        <f>H113*$G113</f>
        <v>0</v>
      </c>
    </row>
    <row r="114" spans="1:9" ht="25.5">
      <c r="A114" s="279"/>
      <c r="B114" s="279"/>
      <c r="C114" s="279" t="s">
        <v>605</v>
      </c>
      <c r="D114" s="279" t="s">
        <v>605</v>
      </c>
      <c r="E114" s="283" t="s">
        <v>1214</v>
      </c>
      <c r="F114" s="281" t="s">
        <v>340</v>
      </c>
      <c r="G114" s="294">
        <f>1.6/100*'Civil &amp; Interior'!G11</f>
        <v>10.096</v>
      </c>
      <c r="H114" s="312"/>
      <c r="I114" s="282">
        <f>H114*$G114</f>
        <v>0</v>
      </c>
    </row>
    <row r="115" spans="1:9">
      <c r="A115" s="279"/>
      <c r="B115" s="279"/>
      <c r="C115" s="279" t="s">
        <v>606</v>
      </c>
      <c r="D115" s="279" t="s">
        <v>606</v>
      </c>
      <c r="E115" s="283" t="s">
        <v>1215</v>
      </c>
      <c r="F115" s="281" t="s">
        <v>340</v>
      </c>
      <c r="G115" s="294">
        <f>0.32/100*'Civil &amp; Interior'!G11</f>
        <v>2.0192000000000001</v>
      </c>
      <c r="H115" s="312"/>
      <c r="I115" s="282">
        <f>H115*$G115</f>
        <v>0</v>
      </c>
    </row>
    <row r="116" spans="1:9" ht="25.5">
      <c r="A116" s="279"/>
      <c r="B116" s="279"/>
      <c r="C116" s="279" t="s">
        <v>607</v>
      </c>
      <c r="D116" s="279" t="s">
        <v>607</v>
      </c>
      <c r="E116" s="283" t="s">
        <v>1216</v>
      </c>
      <c r="F116" s="281" t="s">
        <v>340</v>
      </c>
      <c r="G116" s="294">
        <f>0.8/100*'Civil &amp; Interior'!G11</f>
        <v>5.048</v>
      </c>
      <c r="H116" s="312"/>
      <c r="I116" s="282">
        <f>H116*$G116</f>
        <v>0</v>
      </c>
    </row>
    <row r="117" spans="1:9" ht="51">
      <c r="A117" s="279"/>
      <c r="B117" s="279"/>
      <c r="C117" s="279" t="s">
        <v>721</v>
      </c>
      <c r="D117" s="279" t="s">
        <v>721</v>
      </c>
      <c r="E117" s="283" t="s">
        <v>1217</v>
      </c>
      <c r="F117" s="281" t="s">
        <v>340</v>
      </c>
      <c r="G117" s="286"/>
      <c r="H117" s="313"/>
      <c r="I117" s="282">
        <f>H117*$G117</f>
        <v>0</v>
      </c>
    </row>
    <row r="118" spans="1:9" ht="114.75">
      <c r="A118" s="279"/>
      <c r="B118" s="279"/>
      <c r="C118" s="279" t="s">
        <v>93</v>
      </c>
      <c r="D118" s="279" t="s">
        <v>93</v>
      </c>
      <c r="E118" s="283" t="s">
        <v>1218</v>
      </c>
      <c r="F118" s="281"/>
      <c r="G118" s="286"/>
      <c r="H118" s="313"/>
      <c r="I118" s="282"/>
    </row>
    <row r="119" spans="1:9" ht="25.5">
      <c r="A119" s="279"/>
      <c r="B119" s="279"/>
      <c r="C119" s="279" t="s">
        <v>608</v>
      </c>
      <c r="D119" s="279" t="s">
        <v>608</v>
      </c>
      <c r="E119" s="283" t="s">
        <v>1219</v>
      </c>
      <c r="F119" s="281" t="s">
        <v>340</v>
      </c>
      <c r="G119" s="294">
        <f>0.8/100*'Civil &amp; Interior'!G11</f>
        <v>5.048</v>
      </c>
      <c r="H119" s="313"/>
      <c r="I119" s="282">
        <f>H119*$G119</f>
        <v>0</v>
      </c>
    </row>
    <row r="120" spans="1:9" ht="25.5">
      <c r="A120" s="279"/>
      <c r="B120" s="279"/>
      <c r="C120" s="279" t="s">
        <v>609</v>
      </c>
      <c r="D120" s="279" t="s">
        <v>609</v>
      </c>
      <c r="E120" s="283" t="s">
        <v>1220</v>
      </c>
      <c r="F120" s="281" t="s">
        <v>340</v>
      </c>
      <c r="G120" s="294">
        <f>2.41/100*'Civil &amp; Interior'!G11</f>
        <v>15.207100000000001</v>
      </c>
      <c r="H120" s="313"/>
      <c r="I120" s="282">
        <f>H120*$G120</f>
        <v>0</v>
      </c>
    </row>
    <row r="121" spans="1:9" ht="51">
      <c r="A121" s="279"/>
      <c r="B121" s="279"/>
      <c r="C121" s="279" t="s">
        <v>610</v>
      </c>
      <c r="D121" s="279" t="s">
        <v>610</v>
      </c>
      <c r="E121" s="283" t="s">
        <v>1221</v>
      </c>
      <c r="F121" s="281" t="s">
        <v>340</v>
      </c>
      <c r="G121" s="286"/>
      <c r="H121" s="313"/>
      <c r="I121" s="282">
        <f>H121*$G121</f>
        <v>0</v>
      </c>
    </row>
    <row r="122" spans="1:9" ht="51">
      <c r="A122" s="279"/>
      <c r="B122" s="279"/>
      <c r="C122" s="279" t="s">
        <v>611</v>
      </c>
      <c r="D122" s="279" t="s">
        <v>611</v>
      </c>
      <c r="E122" s="283" t="s">
        <v>1222</v>
      </c>
      <c r="F122" s="281" t="s">
        <v>343</v>
      </c>
      <c r="G122" s="294">
        <f>22.45/100*'Civil &amp; Interior'!G11</f>
        <v>141.65950000000001</v>
      </c>
      <c r="H122" s="313"/>
      <c r="I122" s="282">
        <f>H122*$G122</f>
        <v>0</v>
      </c>
    </row>
    <row r="123" spans="1:9">
      <c r="A123" s="279"/>
      <c r="B123" s="279"/>
      <c r="C123" s="519" t="s">
        <v>101</v>
      </c>
      <c r="D123" s="520"/>
      <c r="E123" s="280" t="s">
        <v>1223</v>
      </c>
      <c r="F123" s="281"/>
      <c r="G123" s="286"/>
      <c r="H123" s="313"/>
      <c r="I123" s="282"/>
    </row>
    <row r="124" spans="1:9" ht="114.75">
      <c r="A124" s="279"/>
      <c r="B124" s="279"/>
      <c r="C124" s="521"/>
      <c r="D124" s="522"/>
      <c r="E124" s="283" t="s">
        <v>1224</v>
      </c>
      <c r="F124" s="281"/>
      <c r="G124" s="286"/>
      <c r="H124" s="313"/>
      <c r="I124" s="282"/>
    </row>
    <row r="125" spans="1:9">
      <c r="A125" s="279"/>
      <c r="B125" s="279"/>
      <c r="C125" s="279" t="s">
        <v>534</v>
      </c>
      <c r="D125" s="279" t="s">
        <v>534</v>
      </c>
      <c r="E125" s="283" t="s">
        <v>1213</v>
      </c>
      <c r="F125" s="281" t="s">
        <v>340</v>
      </c>
      <c r="G125" s="286">
        <v>0</v>
      </c>
      <c r="H125" s="312"/>
      <c r="I125" s="282">
        <f>H125*$G125</f>
        <v>0</v>
      </c>
    </row>
    <row r="126" spans="1:9" ht="25.5">
      <c r="A126" s="279"/>
      <c r="B126" s="279"/>
      <c r="C126" s="279" t="s">
        <v>1225</v>
      </c>
      <c r="D126" s="279" t="s">
        <v>1225</v>
      </c>
      <c r="E126" s="283" t="s">
        <v>1214</v>
      </c>
      <c r="F126" s="281" t="s">
        <v>340</v>
      </c>
      <c r="G126" s="286">
        <v>0</v>
      </c>
      <c r="H126" s="312"/>
      <c r="I126" s="282">
        <f>H126*$G126</f>
        <v>0</v>
      </c>
    </row>
    <row r="127" spans="1:9">
      <c r="A127" s="279"/>
      <c r="B127" s="279"/>
      <c r="C127" s="279" t="s">
        <v>1226</v>
      </c>
      <c r="D127" s="279" t="s">
        <v>1226</v>
      </c>
      <c r="E127" s="283" t="s">
        <v>1215</v>
      </c>
      <c r="F127" s="281" t="s">
        <v>340</v>
      </c>
      <c r="G127" s="286">
        <v>0</v>
      </c>
      <c r="H127" s="312"/>
      <c r="I127" s="282">
        <f>H127*$G127</f>
        <v>0</v>
      </c>
    </row>
    <row r="128" spans="1:9" ht="25.5">
      <c r="A128" s="279"/>
      <c r="B128" s="279"/>
      <c r="C128" s="279" t="s">
        <v>1227</v>
      </c>
      <c r="D128" s="279" t="s">
        <v>1227</v>
      </c>
      <c r="E128" s="283" t="s">
        <v>1216</v>
      </c>
      <c r="F128" s="281" t="s">
        <v>340</v>
      </c>
      <c r="G128" s="286">
        <v>0</v>
      </c>
      <c r="H128" s="312"/>
      <c r="I128" s="282">
        <f>H128*$G128</f>
        <v>0</v>
      </c>
    </row>
    <row r="129" spans="1:9" ht="114.75">
      <c r="A129" s="279"/>
      <c r="B129" s="279"/>
      <c r="C129" s="279" t="s">
        <v>104</v>
      </c>
      <c r="D129" s="279" t="s">
        <v>104</v>
      </c>
      <c r="E129" s="283" t="s">
        <v>1228</v>
      </c>
      <c r="F129" s="281"/>
      <c r="G129" s="286"/>
      <c r="H129" s="313"/>
      <c r="I129" s="282"/>
    </row>
    <row r="130" spans="1:9" ht="25.5">
      <c r="A130" s="279"/>
      <c r="B130" s="279"/>
      <c r="C130" s="279" t="s">
        <v>1010</v>
      </c>
      <c r="D130" s="279" t="s">
        <v>1010</v>
      </c>
      <c r="E130" s="283" t="s">
        <v>1219</v>
      </c>
      <c r="F130" s="281" t="s">
        <v>340</v>
      </c>
      <c r="G130" s="286">
        <v>0</v>
      </c>
      <c r="H130" s="313"/>
      <c r="I130" s="282">
        <f>H130*$G130</f>
        <v>0</v>
      </c>
    </row>
    <row r="131" spans="1:9" ht="25.5">
      <c r="A131" s="279"/>
      <c r="B131" s="279"/>
      <c r="C131" s="279" t="s">
        <v>1011</v>
      </c>
      <c r="D131" s="279" t="s">
        <v>1011</v>
      </c>
      <c r="E131" s="283" t="s">
        <v>1220</v>
      </c>
      <c r="F131" s="281" t="s">
        <v>340</v>
      </c>
      <c r="G131" s="286">
        <v>0</v>
      </c>
      <c r="H131" s="313"/>
      <c r="I131" s="282">
        <f>H131*$G131</f>
        <v>0</v>
      </c>
    </row>
    <row r="132" spans="1:9" ht="38.25">
      <c r="A132" s="156"/>
      <c r="B132" s="156"/>
      <c r="C132" s="156" t="s">
        <v>105</v>
      </c>
      <c r="D132" s="148" t="s">
        <v>344</v>
      </c>
      <c r="E132" s="138" t="s">
        <v>345</v>
      </c>
      <c r="F132" s="146"/>
      <c r="G132" s="284"/>
      <c r="H132" s="297"/>
      <c r="I132" s="73"/>
    </row>
    <row r="133" spans="1:9">
      <c r="A133" s="156"/>
      <c r="B133" s="156"/>
      <c r="C133" s="156" t="s">
        <v>1229</v>
      </c>
      <c r="D133" s="480" t="s">
        <v>1229</v>
      </c>
      <c r="E133" s="138" t="s">
        <v>346</v>
      </c>
      <c r="F133" s="157" t="s">
        <v>343</v>
      </c>
      <c r="G133" s="163">
        <f>4.01/100*1247</f>
        <v>50.004699999999993</v>
      </c>
      <c r="H133" s="301"/>
      <c r="I133" s="73">
        <f>H133*$G133</f>
        <v>0</v>
      </c>
    </row>
    <row r="134" spans="1:9">
      <c r="A134" s="156"/>
      <c r="B134" s="156"/>
      <c r="C134" s="156" t="s">
        <v>1230</v>
      </c>
      <c r="D134" s="480" t="s">
        <v>1230</v>
      </c>
      <c r="E134" s="138" t="s">
        <v>347</v>
      </c>
      <c r="F134" s="157" t="s">
        <v>343</v>
      </c>
      <c r="G134" s="163">
        <f>4.01/100*1247</f>
        <v>50.004699999999993</v>
      </c>
      <c r="H134" s="301"/>
      <c r="I134" s="73">
        <f>H134*$G134</f>
        <v>0</v>
      </c>
    </row>
    <row r="135" spans="1:9">
      <c r="A135" s="156"/>
      <c r="B135" s="156"/>
      <c r="C135" s="156" t="s">
        <v>1231</v>
      </c>
      <c r="D135" s="480" t="s">
        <v>1231</v>
      </c>
      <c r="E135" s="137" t="s">
        <v>348</v>
      </c>
      <c r="F135" s="161" t="s">
        <v>343</v>
      </c>
      <c r="G135" s="277">
        <v>0</v>
      </c>
      <c r="H135" s="301"/>
      <c r="I135" s="73">
        <f>H135*$G135</f>
        <v>0</v>
      </c>
    </row>
    <row r="136" spans="1:9">
      <c r="A136" s="156"/>
      <c r="B136" s="156"/>
      <c r="C136" s="156" t="s">
        <v>1232</v>
      </c>
      <c r="D136" s="480" t="s">
        <v>1232</v>
      </c>
      <c r="E136" s="137" t="s">
        <v>349</v>
      </c>
      <c r="F136" s="161" t="s">
        <v>343</v>
      </c>
      <c r="G136" s="277">
        <v>0</v>
      </c>
      <c r="H136" s="301"/>
      <c r="I136" s="73">
        <f>H136*$G136</f>
        <v>0</v>
      </c>
    </row>
    <row r="137" spans="1:9">
      <c r="A137" s="156"/>
      <c r="B137" s="156"/>
      <c r="C137" s="156" t="s">
        <v>1233</v>
      </c>
      <c r="D137" s="480" t="s">
        <v>1233</v>
      </c>
      <c r="E137" s="137" t="s">
        <v>350</v>
      </c>
      <c r="F137" s="161" t="s">
        <v>343</v>
      </c>
      <c r="G137" s="277">
        <v>0</v>
      </c>
      <c r="H137" s="301"/>
      <c r="I137" s="73">
        <f>H137*$G137</f>
        <v>0</v>
      </c>
    </row>
    <row r="138" spans="1:9" ht="51">
      <c r="A138" s="156"/>
      <c r="B138" s="156"/>
      <c r="C138" s="156" t="s">
        <v>106</v>
      </c>
      <c r="D138" s="480" t="s">
        <v>106</v>
      </c>
      <c r="E138" s="138" t="s">
        <v>351</v>
      </c>
      <c r="F138" s="157"/>
      <c r="G138" s="277"/>
      <c r="H138" s="297"/>
      <c r="I138" s="73"/>
    </row>
    <row r="139" spans="1:9">
      <c r="A139" s="156"/>
      <c r="B139" s="156"/>
      <c r="C139" s="156" t="s">
        <v>1234</v>
      </c>
      <c r="D139" s="480" t="s">
        <v>1234</v>
      </c>
      <c r="E139" s="137" t="s">
        <v>346</v>
      </c>
      <c r="F139" s="157" t="s">
        <v>343</v>
      </c>
      <c r="G139" s="277">
        <v>0</v>
      </c>
      <c r="H139" s="301"/>
      <c r="I139" s="73">
        <f t="shared" ref="I139:I148" si="2">H139*$G139</f>
        <v>0</v>
      </c>
    </row>
    <row r="140" spans="1:9">
      <c r="A140" s="156"/>
      <c r="B140" s="156"/>
      <c r="C140" s="156" t="s">
        <v>1235</v>
      </c>
      <c r="D140" s="480" t="s">
        <v>1235</v>
      </c>
      <c r="E140" s="137" t="s">
        <v>347</v>
      </c>
      <c r="F140" s="157" t="s">
        <v>343</v>
      </c>
      <c r="G140" s="277">
        <v>0</v>
      </c>
      <c r="H140" s="301"/>
      <c r="I140" s="73">
        <f t="shared" si="2"/>
        <v>0</v>
      </c>
    </row>
    <row r="141" spans="1:9">
      <c r="A141" s="156"/>
      <c r="B141" s="156"/>
      <c r="C141" s="156" t="s">
        <v>1236</v>
      </c>
      <c r="D141" s="480" t="s">
        <v>1236</v>
      </c>
      <c r="E141" s="137" t="s">
        <v>348</v>
      </c>
      <c r="F141" s="157" t="s">
        <v>343</v>
      </c>
      <c r="G141" s="277">
        <v>0</v>
      </c>
      <c r="H141" s="301"/>
      <c r="I141" s="73">
        <f t="shared" si="2"/>
        <v>0</v>
      </c>
    </row>
    <row r="142" spans="1:9">
      <c r="A142" s="156"/>
      <c r="B142" s="156"/>
      <c r="C142" s="156" t="s">
        <v>1237</v>
      </c>
      <c r="D142" s="480" t="s">
        <v>1237</v>
      </c>
      <c r="E142" s="137" t="s">
        <v>349</v>
      </c>
      <c r="F142" s="157" t="s">
        <v>343</v>
      </c>
      <c r="G142" s="277">
        <v>0</v>
      </c>
      <c r="H142" s="301"/>
      <c r="I142" s="73">
        <f t="shared" si="2"/>
        <v>0</v>
      </c>
    </row>
    <row r="143" spans="1:9">
      <c r="A143" s="156"/>
      <c r="B143" s="156"/>
      <c r="C143" s="156" t="s">
        <v>1238</v>
      </c>
      <c r="D143" s="480" t="s">
        <v>1238</v>
      </c>
      <c r="E143" s="137" t="s">
        <v>350</v>
      </c>
      <c r="F143" s="157" t="s">
        <v>343</v>
      </c>
      <c r="G143" s="277">
        <v>0</v>
      </c>
      <c r="H143" s="301"/>
      <c r="I143" s="73">
        <f t="shared" si="2"/>
        <v>0</v>
      </c>
    </row>
    <row r="144" spans="1:9" ht="25.5">
      <c r="A144" s="156"/>
      <c r="B144" s="164"/>
      <c r="C144" s="164" t="s">
        <v>107</v>
      </c>
      <c r="D144" s="164" t="s">
        <v>107</v>
      </c>
      <c r="E144" s="137" t="s">
        <v>1197</v>
      </c>
      <c r="F144" s="165" t="s">
        <v>343</v>
      </c>
      <c r="G144" s="277">
        <v>0</v>
      </c>
      <c r="H144" s="301"/>
      <c r="I144" s="73">
        <f t="shared" si="2"/>
        <v>0</v>
      </c>
    </row>
    <row r="145" spans="1:9" ht="25.5">
      <c r="A145" s="156"/>
      <c r="B145" s="156"/>
      <c r="C145" s="156" t="s">
        <v>108</v>
      </c>
      <c r="D145" s="480" t="s">
        <v>108</v>
      </c>
      <c r="E145" s="139" t="s">
        <v>352</v>
      </c>
      <c r="F145" s="157" t="s">
        <v>343</v>
      </c>
      <c r="G145" s="142">
        <f>2.73/100*'Civil &amp; Interior'!G11</f>
        <v>17.226300000000002</v>
      </c>
      <c r="H145" s="301"/>
      <c r="I145" s="73">
        <f t="shared" si="2"/>
        <v>0</v>
      </c>
    </row>
    <row r="146" spans="1:9" ht="25.5">
      <c r="A146" s="156"/>
      <c r="B146" s="156"/>
      <c r="C146" s="156" t="s">
        <v>109</v>
      </c>
      <c r="D146" s="480" t="s">
        <v>109</v>
      </c>
      <c r="E146" s="138" t="s">
        <v>353</v>
      </c>
      <c r="F146" s="157" t="s">
        <v>343</v>
      </c>
      <c r="G146" s="142">
        <f>0.8/100*1247</f>
        <v>9.9760000000000009</v>
      </c>
      <c r="H146" s="301"/>
      <c r="I146" s="73">
        <f t="shared" si="2"/>
        <v>0</v>
      </c>
    </row>
    <row r="147" spans="1:9" ht="25.5">
      <c r="A147" s="156"/>
      <c r="B147" s="156"/>
      <c r="C147" s="156" t="s">
        <v>110</v>
      </c>
      <c r="D147" s="480" t="s">
        <v>110</v>
      </c>
      <c r="E147" s="137" t="s">
        <v>354</v>
      </c>
      <c r="F147" s="157" t="s">
        <v>343</v>
      </c>
      <c r="G147" s="277">
        <v>0</v>
      </c>
      <c r="H147" s="301"/>
      <c r="I147" s="73">
        <f t="shared" si="2"/>
        <v>0</v>
      </c>
    </row>
    <row r="148" spans="1:9" ht="25.5">
      <c r="A148" s="156"/>
      <c r="B148" s="156"/>
      <c r="C148" s="156" t="s">
        <v>111</v>
      </c>
      <c r="D148" s="480" t="s">
        <v>111</v>
      </c>
      <c r="E148" s="137" t="s">
        <v>355</v>
      </c>
      <c r="F148" s="157" t="s">
        <v>343</v>
      </c>
      <c r="G148" s="277">
        <v>0</v>
      </c>
      <c r="H148" s="297"/>
      <c r="I148" s="73">
        <f t="shared" si="2"/>
        <v>0</v>
      </c>
    </row>
    <row r="149" spans="1:9" ht="15.75">
      <c r="A149" s="63"/>
      <c r="B149" s="63" t="s">
        <v>1068</v>
      </c>
      <c r="C149" s="63"/>
      <c r="D149" s="63"/>
      <c r="E149" s="121" t="s">
        <v>360</v>
      </c>
      <c r="F149" s="122"/>
      <c r="G149" s="123"/>
      <c r="H149" s="308"/>
      <c r="I149" s="124"/>
    </row>
    <row r="150" spans="1:9" ht="63.75">
      <c r="A150" s="166"/>
      <c r="B150" s="166"/>
      <c r="C150" s="156" t="s">
        <v>15</v>
      </c>
      <c r="D150" s="148" t="s">
        <v>361</v>
      </c>
      <c r="E150" s="143" t="s">
        <v>362</v>
      </c>
      <c r="F150" s="157"/>
      <c r="G150" s="277"/>
      <c r="H150" s="297"/>
      <c r="I150" s="73"/>
    </row>
    <row r="151" spans="1:9">
      <c r="A151" s="166"/>
      <c r="B151" s="166"/>
      <c r="C151" s="156" t="s">
        <v>18</v>
      </c>
      <c r="D151" s="480" t="s">
        <v>18</v>
      </c>
      <c r="E151" s="143" t="s">
        <v>363</v>
      </c>
      <c r="F151" s="148" t="s">
        <v>343</v>
      </c>
      <c r="G151" s="277"/>
      <c r="H151" s="297"/>
      <c r="I151" s="73">
        <f t="shared" ref="I151:I163" si="3">H151*$G151</f>
        <v>0</v>
      </c>
    </row>
    <row r="152" spans="1:9">
      <c r="A152" s="166"/>
      <c r="B152" s="166"/>
      <c r="C152" s="156" t="s">
        <v>21</v>
      </c>
      <c r="D152" s="480" t="s">
        <v>21</v>
      </c>
      <c r="E152" s="143" t="s">
        <v>364</v>
      </c>
      <c r="F152" s="148" t="s">
        <v>343</v>
      </c>
      <c r="G152" s="277"/>
      <c r="H152" s="297"/>
      <c r="I152" s="73">
        <f t="shared" si="3"/>
        <v>0</v>
      </c>
    </row>
    <row r="153" spans="1:9">
      <c r="A153" s="166"/>
      <c r="B153" s="166"/>
      <c r="C153" s="156" t="s">
        <v>23</v>
      </c>
      <c r="D153" s="480" t="s">
        <v>23</v>
      </c>
      <c r="E153" s="152" t="s">
        <v>640</v>
      </c>
      <c r="F153" s="148" t="s">
        <v>343</v>
      </c>
      <c r="G153" s="277"/>
      <c r="H153" s="297"/>
      <c r="I153" s="73">
        <f t="shared" si="3"/>
        <v>0</v>
      </c>
    </row>
    <row r="154" spans="1:9">
      <c r="A154" s="166"/>
      <c r="B154" s="166"/>
      <c r="C154" s="156" t="s">
        <v>25</v>
      </c>
      <c r="D154" s="480" t="s">
        <v>25</v>
      </c>
      <c r="E154" s="152" t="s">
        <v>641</v>
      </c>
      <c r="F154" s="148" t="s">
        <v>343</v>
      </c>
      <c r="G154" s="277"/>
      <c r="H154" s="297"/>
      <c r="I154" s="73">
        <f t="shared" si="3"/>
        <v>0</v>
      </c>
    </row>
    <row r="155" spans="1:9">
      <c r="A155" s="166"/>
      <c r="B155" s="166"/>
      <c r="C155" s="156" t="s">
        <v>27</v>
      </c>
      <c r="D155" s="480" t="s">
        <v>27</v>
      </c>
      <c r="E155" s="143" t="s">
        <v>365</v>
      </c>
      <c r="F155" s="148" t="s">
        <v>343</v>
      </c>
      <c r="G155" s="277"/>
      <c r="H155" s="297"/>
      <c r="I155" s="73">
        <f t="shared" si="3"/>
        <v>0</v>
      </c>
    </row>
    <row r="156" spans="1:9">
      <c r="A156" s="166"/>
      <c r="B156" s="166"/>
      <c r="C156" s="156" t="s">
        <v>29</v>
      </c>
      <c r="D156" s="480" t="s">
        <v>29</v>
      </c>
      <c r="E156" s="143" t="s">
        <v>366</v>
      </c>
      <c r="F156" s="148" t="s">
        <v>343</v>
      </c>
      <c r="G156" s="277">
        <v>0</v>
      </c>
      <c r="H156" s="297"/>
      <c r="I156" s="73">
        <f t="shared" si="3"/>
        <v>0</v>
      </c>
    </row>
    <row r="157" spans="1:9">
      <c r="A157" s="166"/>
      <c r="B157" s="166"/>
      <c r="C157" s="156" t="s">
        <v>31</v>
      </c>
      <c r="D157" s="480" t="s">
        <v>31</v>
      </c>
      <c r="E157" s="143" t="s">
        <v>367</v>
      </c>
      <c r="F157" s="148" t="s">
        <v>343</v>
      </c>
      <c r="G157" s="277">
        <f>0.96/100*'Civil &amp; Interior'!G11</f>
        <v>6.0575999999999999</v>
      </c>
      <c r="H157" s="297"/>
      <c r="I157" s="73">
        <f t="shared" si="3"/>
        <v>0</v>
      </c>
    </row>
    <row r="158" spans="1:9">
      <c r="A158" s="166"/>
      <c r="B158" s="166"/>
      <c r="C158" s="156" t="s">
        <v>280</v>
      </c>
      <c r="D158" s="480" t="s">
        <v>280</v>
      </c>
      <c r="E158" s="143" t="s">
        <v>368</v>
      </c>
      <c r="F158" s="148" t="s">
        <v>343</v>
      </c>
      <c r="G158" s="277"/>
      <c r="H158" s="297"/>
      <c r="I158" s="73">
        <f t="shared" si="3"/>
        <v>0</v>
      </c>
    </row>
    <row r="159" spans="1:9">
      <c r="A159" s="166"/>
      <c r="B159" s="166"/>
      <c r="C159" s="156" t="s">
        <v>282</v>
      </c>
      <c r="D159" s="480" t="s">
        <v>282</v>
      </c>
      <c r="E159" s="143" t="s">
        <v>369</v>
      </c>
      <c r="F159" s="148" t="s">
        <v>343</v>
      </c>
      <c r="G159" s="277"/>
      <c r="H159" s="297"/>
      <c r="I159" s="73">
        <f t="shared" si="3"/>
        <v>0</v>
      </c>
    </row>
    <row r="160" spans="1:9">
      <c r="A160" s="166"/>
      <c r="B160" s="166"/>
      <c r="C160" s="156" t="s">
        <v>284</v>
      </c>
      <c r="D160" s="480" t="s">
        <v>284</v>
      </c>
      <c r="E160" s="143" t="s">
        <v>370</v>
      </c>
      <c r="F160" s="148" t="s">
        <v>343</v>
      </c>
      <c r="G160" s="277"/>
      <c r="H160" s="297"/>
      <c r="I160" s="73">
        <f t="shared" si="3"/>
        <v>0</v>
      </c>
    </row>
    <row r="161" spans="1:9">
      <c r="A161" s="166"/>
      <c r="B161" s="166"/>
      <c r="C161" s="156" t="s">
        <v>285</v>
      </c>
      <c r="D161" s="480" t="s">
        <v>285</v>
      </c>
      <c r="E161" s="143" t="s">
        <v>371</v>
      </c>
      <c r="F161" s="148" t="s">
        <v>343</v>
      </c>
      <c r="G161" s="277">
        <v>0</v>
      </c>
      <c r="H161" s="297"/>
      <c r="I161" s="73">
        <f t="shared" si="3"/>
        <v>0</v>
      </c>
    </row>
    <row r="162" spans="1:9">
      <c r="A162" s="166"/>
      <c r="B162" s="166"/>
      <c r="C162" s="156" t="s">
        <v>326</v>
      </c>
      <c r="D162" s="480" t="s">
        <v>326</v>
      </c>
      <c r="E162" s="143" t="s">
        <v>372</v>
      </c>
      <c r="F162" s="148" t="s">
        <v>343</v>
      </c>
      <c r="G162" s="292">
        <f>0.64/100*'Civil &amp; Interior'!G11</f>
        <v>4.0384000000000002</v>
      </c>
      <c r="H162" s="297"/>
      <c r="I162" s="73">
        <f t="shared" si="3"/>
        <v>0</v>
      </c>
    </row>
    <row r="163" spans="1:9">
      <c r="A163" s="166"/>
      <c r="B163" s="166"/>
      <c r="C163" s="156" t="s">
        <v>288</v>
      </c>
      <c r="D163" s="480" t="s">
        <v>288</v>
      </c>
      <c r="E163" s="143" t="s">
        <v>373</v>
      </c>
      <c r="F163" s="148" t="s">
        <v>343</v>
      </c>
      <c r="G163" s="277">
        <v>0</v>
      </c>
      <c r="H163" s="297"/>
      <c r="I163" s="73">
        <f t="shared" si="3"/>
        <v>0</v>
      </c>
    </row>
    <row r="164" spans="1:9" ht="76.5">
      <c r="A164" s="166"/>
      <c r="B164" s="166"/>
      <c r="C164" s="75"/>
      <c r="D164" s="167" t="s">
        <v>374</v>
      </c>
      <c r="E164" s="168" t="s">
        <v>1198</v>
      </c>
      <c r="F164" s="143"/>
      <c r="G164" s="277"/>
      <c r="H164" s="297"/>
      <c r="I164" s="73"/>
    </row>
    <row r="165" spans="1:9">
      <c r="A165" s="166"/>
      <c r="B165" s="166"/>
      <c r="C165" s="156" t="s">
        <v>33</v>
      </c>
      <c r="D165" s="480" t="s">
        <v>33</v>
      </c>
      <c r="E165" s="169" t="s">
        <v>375</v>
      </c>
      <c r="F165" s="143"/>
      <c r="G165" s="277"/>
      <c r="H165" s="297"/>
      <c r="I165" s="73"/>
    </row>
    <row r="166" spans="1:9">
      <c r="A166" s="166"/>
      <c r="B166" s="166"/>
      <c r="C166" s="156" t="s">
        <v>36</v>
      </c>
      <c r="D166" s="480" t="s">
        <v>36</v>
      </c>
      <c r="E166" s="143" t="s">
        <v>376</v>
      </c>
      <c r="F166" s="148" t="s">
        <v>377</v>
      </c>
      <c r="G166" s="277">
        <v>0</v>
      </c>
      <c r="H166" s="297"/>
      <c r="I166" s="73">
        <f>H166*$G166</f>
        <v>0</v>
      </c>
    </row>
    <row r="167" spans="1:9">
      <c r="A167" s="166"/>
      <c r="B167" s="166"/>
      <c r="C167" s="156" t="s">
        <v>40</v>
      </c>
      <c r="D167" s="480" t="s">
        <v>40</v>
      </c>
      <c r="E167" s="143" t="s">
        <v>378</v>
      </c>
      <c r="F167" s="148" t="s">
        <v>377</v>
      </c>
      <c r="G167" s="277">
        <v>0</v>
      </c>
      <c r="H167" s="297"/>
      <c r="I167" s="73">
        <f>H167*$G167</f>
        <v>0</v>
      </c>
    </row>
    <row r="168" spans="1:9">
      <c r="A168" s="166"/>
      <c r="B168" s="166"/>
      <c r="C168" s="156" t="s">
        <v>43</v>
      </c>
      <c r="D168" s="480" t="s">
        <v>43</v>
      </c>
      <c r="E168" s="143" t="s">
        <v>379</v>
      </c>
      <c r="F168" s="148" t="s">
        <v>377</v>
      </c>
      <c r="G168" s="277">
        <v>0</v>
      </c>
      <c r="H168" s="297"/>
      <c r="I168" s="73">
        <f>H168*$G168</f>
        <v>0</v>
      </c>
    </row>
    <row r="169" spans="1:9" ht="51">
      <c r="A169" s="166"/>
      <c r="B169" s="166"/>
      <c r="C169" s="156" t="s">
        <v>45</v>
      </c>
      <c r="D169" s="480" t="s">
        <v>45</v>
      </c>
      <c r="E169" s="152" t="s">
        <v>380</v>
      </c>
      <c r="F169" s="157" t="s">
        <v>343</v>
      </c>
      <c r="G169" s="277">
        <v>0</v>
      </c>
      <c r="H169" s="297"/>
      <c r="I169" s="73"/>
    </row>
    <row r="170" spans="1:9" ht="28.5">
      <c r="A170" s="166"/>
      <c r="B170" s="166"/>
      <c r="C170" s="156" t="s">
        <v>75</v>
      </c>
      <c r="D170" s="480" t="s">
        <v>75</v>
      </c>
      <c r="E170" s="215" t="s">
        <v>1199</v>
      </c>
      <c r="F170" s="157" t="s">
        <v>343</v>
      </c>
      <c r="G170" s="277"/>
      <c r="H170" s="297"/>
      <c r="I170" s="73">
        <f>H170*$G170</f>
        <v>0</v>
      </c>
    </row>
    <row r="171" spans="1:9" ht="28.5">
      <c r="A171" s="166"/>
      <c r="B171" s="166"/>
      <c r="C171" s="156" t="s">
        <v>79</v>
      </c>
      <c r="D171" s="480" t="s">
        <v>79</v>
      </c>
      <c r="E171" s="96" t="s">
        <v>1200</v>
      </c>
      <c r="F171" s="157" t="s">
        <v>343</v>
      </c>
      <c r="G171" s="277">
        <v>0</v>
      </c>
      <c r="H171" s="297"/>
      <c r="I171" s="73">
        <f>H171*$G171</f>
        <v>0</v>
      </c>
    </row>
    <row r="172" spans="1:9" ht="15.75">
      <c r="A172" s="63"/>
      <c r="B172" s="63" t="s">
        <v>397</v>
      </c>
      <c r="C172" s="63"/>
      <c r="D172" s="63"/>
      <c r="E172" s="121" t="s">
        <v>381</v>
      </c>
      <c r="F172" s="63"/>
      <c r="G172" s="123"/>
      <c r="H172" s="308"/>
      <c r="I172" s="124"/>
    </row>
    <row r="173" spans="1:9" ht="25.5">
      <c r="A173" s="166"/>
      <c r="B173" s="166"/>
      <c r="C173" s="156" t="s">
        <v>18</v>
      </c>
      <c r="D173" s="480" t="s">
        <v>18</v>
      </c>
      <c r="E173" s="170" t="s">
        <v>382</v>
      </c>
      <c r="F173" s="171" t="s">
        <v>383</v>
      </c>
      <c r="G173" s="277">
        <v>0</v>
      </c>
      <c r="H173" s="297"/>
      <c r="I173" s="73">
        <f t="shared" ref="I173:I184" si="4">H173*$G173</f>
        <v>0</v>
      </c>
    </row>
    <row r="174" spans="1:9" ht="25.5">
      <c r="A174" s="166"/>
      <c r="B174" s="166"/>
      <c r="C174" s="156" t="s">
        <v>21</v>
      </c>
      <c r="D174" s="480" t="s">
        <v>21</v>
      </c>
      <c r="E174" s="170" t="s">
        <v>384</v>
      </c>
      <c r="F174" s="171" t="s">
        <v>383</v>
      </c>
      <c r="G174" s="277">
        <v>0</v>
      </c>
      <c r="H174" s="297"/>
      <c r="I174" s="73">
        <f t="shared" si="4"/>
        <v>0</v>
      </c>
    </row>
    <row r="175" spans="1:9" ht="25.5">
      <c r="A175" s="166"/>
      <c r="B175" s="166"/>
      <c r="C175" s="156" t="s">
        <v>23</v>
      </c>
      <c r="D175" s="480" t="s">
        <v>23</v>
      </c>
      <c r="E175" s="170" t="s">
        <v>385</v>
      </c>
      <c r="F175" s="171" t="s">
        <v>383</v>
      </c>
      <c r="G175" s="277">
        <v>0</v>
      </c>
      <c r="H175" s="297"/>
      <c r="I175" s="73">
        <f t="shared" si="4"/>
        <v>0</v>
      </c>
    </row>
    <row r="176" spans="1:9" ht="25.5">
      <c r="A176" s="166"/>
      <c r="B176" s="166"/>
      <c r="C176" s="156" t="s">
        <v>25</v>
      </c>
      <c r="D176" s="480" t="s">
        <v>25</v>
      </c>
      <c r="E176" s="170" t="s">
        <v>386</v>
      </c>
      <c r="F176" s="171" t="s">
        <v>383</v>
      </c>
      <c r="G176" s="277">
        <v>0</v>
      </c>
      <c r="H176" s="297"/>
      <c r="I176" s="73">
        <f t="shared" si="4"/>
        <v>0</v>
      </c>
    </row>
    <row r="177" spans="1:9" ht="25.5">
      <c r="A177" s="166"/>
      <c r="B177" s="166"/>
      <c r="C177" s="156" t="s">
        <v>27</v>
      </c>
      <c r="D177" s="480" t="s">
        <v>27</v>
      </c>
      <c r="E177" s="170" t="s">
        <v>387</v>
      </c>
      <c r="F177" s="171" t="s">
        <v>383</v>
      </c>
      <c r="G177" s="277">
        <v>0</v>
      </c>
      <c r="H177" s="297"/>
      <c r="I177" s="73">
        <f t="shared" si="4"/>
        <v>0</v>
      </c>
    </row>
    <row r="178" spans="1:9" ht="25.5">
      <c r="A178" s="166"/>
      <c r="B178" s="166"/>
      <c r="C178" s="156" t="s">
        <v>29</v>
      </c>
      <c r="D178" s="480" t="s">
        <v>29</v>
      </c>
      <c r="E178" s="170" t="s">
        <v>388</v>
      </c>
      <c r="F178" s="171" t="s">
        <v>383</v>
      </c>
      <c r="G178" s="277">
        <v>0</v>
      </c>
      <c r="H178" s="297"/>
      <c r="I178" s="73">
        <f t="shared" si="4"/>
        <v>0</v>
      </c>
    </row>
    <row r="179" spans="1:9" ht="102">
      <c r="A179" s="166"/>
      <c r="B179" s="166"/>
      <c r="C179" s="156" t="s">
        <v>31</v>
      </c>
      <c r="D179" s="480" t="s">
        <v>31</v>
      </c>
      <c r="E179" s="170" t="s">
        <v>389</v>
      </c>
      <c r="F179" s="171" t="s">
        <v>390</v>
      </c>
      <c r="G179" s="277">
        <v>0</v>
      </c>
      <c r="H179" s="297"/>
      <c r="I179" s="73">
        <f t="shared" si="4"/>
        <v>0</v>
      </c>
    </row>
    <row r="180" spans="1:9" ht="89.25">
      <c r="A180" s="166"/>
      <c r="B180" s="166"/>
      <c r="C180" s="156" t="s">
        <v>280</v>
      </c>
      <c r="D180" s="480" t="s">
        <v>280</v>
      </c>
      <c r="E180" s="170" t="s">
        <v>391</v>
      </c>
      <c r="F180" s="171" t="s">
        <v>390</v>
      </c>
      <c r="G180" s="277">
        <v>0</v>
      </c>
      <c r="H180" s="297"/>
      <c r="I180" s="73">
        <f t="shared" si="4"/>
        <v>0</v>
      </c>
    </row>
    <row r="181" spans="1:9">
      <c r="A181" s="166"/>
      <c r="B181" s="166"/>
      <c r="C181" s="156" t="s">
        <v>282</v>
      </c>
      <c r="D181" s="480" t="s">
        <v>282</v>
      </c>
      <c r="E181" s="172" t="s">
        <v>392</v>
      </c>
      <c r="F181" s="157" t="s">
        <v>343</v>
      </c>
      <c r="G181" s="277">
        <v>0</v>
      </c>
      <c r="H181" s="297"/>
      <c r="I181" s="73">
        <f t="shared" si="4"/>
        <v>0</v>
      </c>
    </row>
    <row r="182" spans="1:9">
      <c r="A182" s="166"/>
      <c r="B182" s="166"/>
      <c r="C182" s="156" t="s">
        <v>284</v>
      </c>
      <c r="D182" s="480" t="s">
        <v>284</v>
      </c>
      <c r="E182" s="172" t="s">
        <v>393</v>
      </c>
      <c r="F182" s="157" t="s">
        <v>343</v>
      </c>
      <c r="G182" s="277">
        <v>0</v>
      </c>
      <c r="H182" s="297"/>
      <c r="I182" s="73">
        <f t="shared" si="4"/>
        <v>0</v>
      </c>
    </row>
    <row r="183" spans="1:9">
      <c r="A183" s="166"/>
      <c r="B183" s="166"/>
      <c r="C183" s="156" t="s">
        <v>285</v>
      </c>
      <c r="D183" s="480" t="s">
        <v>285</v>
      </c>
      <c r="E183" s="172" t="s">
        <v>394</v>
      </c>
      <c r="F183" s="157" t="s">
        <v>343</v>
      </c>
      <c r="G183" s="277">
        <v>0</v>
      </c>
      <c r="H183" s="297"/>
      <c r="I183" s="73">
        <f t="shared" si="4"/>
        <v>0</v>
      </c>
    </row>
    <row r="184" spans="1:9" ht="38.25">
      <c r="A184" s="166"/>
      <c r="B184" s="166"/>
      <c r="C184" s="156" t="s">
        <v>326</v>
      </c>
      <c r="D184" s="162" t="s">
        <v>395</v>
      </c>
      <c r="E184" s="172" t="s">
        <v>396</v>
      </c>
      <c r="F184" s="171" t="s">
        <v>141</v>
      </c>
      <c r="G184" s="277">
        <v>0</v>
      </c>
      <c r="H184" s="297"/>
      <c r="I184" s="73">
        <f t="shared" si="4"/>
        <v>0</v>
      </c>
    </row>
    <row r="185" spans="1:9" ht="15.75">
      <c r="A185" s="63"/>
      <c r="B185" s="63" t="s">
        <v>403</v>
      </c>
      <c r="C185" s="63"/>
      <c r="D185" s="63"/>
      <c r="E185" s="121" t="s">
        <v>404</v>
      </c>
      <c r="F185" s="63"/>
      <c r="G185" s="123"/>
      <c r="H185" s="308"/>
      <c r="I185" s="124"/>
    </row>
    <row r="186" spans="1:9" ht="51">
      <c r="A186" s="166"/>
      <c r="B186" s="166"/>
      <c r="C186" s="156" t="s">
        <v>18</v>
      </c>
      <c r="D186" s="162" t="s">
        <v>405</v>
      </c>
      <c r="E186" s="173" t="s">
        <v>1203</v>
      </c>
      <c r="F186" s="157" t="s">
        <v>343</v>
      </c>
      <c r="G186" s="277">
        <f>3.12/100*'Civil &amp; Interior'!G11</f>
        <v>19.687200000000001</v>
      </c>
      <c r="H186" s="297"/>
      <c r="I186" s="73">
        <f t="shared" ref="I186:I193" si="5">H186*$G186</f>
        <v>0</v>
      </c>
    </row>
    <row r="187" spans="1:9" ht="51">
      <c r="A187" s="166"/>
      <c r="B187" s="166"/>
      <c r="C187" s="156" t="s">
        <v>21</v>
      </c>
      <c r="D187" s="162" t="s">
        <v>405</v>
      </c>
      <c r="E187" s="158" t="s">
        <v>1204</v>
      </c>
      <c r="F187" s="157" t="s">
        <v>343</v>
      </c>
      <c r="G187" s="277">
        <v>0</v>
      </c>
      <c r="H187" s="297"/>
      <c r="I187" s="73">
        <f t="shared" si="5"/>
        <v>0</v>
      </c>
    </row>
    <row r="188" spans="1:9" ht="51">
      <c r="A188" s="166"/>
      <c r="B188" s="166"/>
      <c r="C188" s="156" t="s">
        <v>23</v>
      </c>
      <c r="D188" s="162" t="s">
        <v>405</v>
      </c>
      <c r="E188" s="137" t="s">
        <v>1205</v>
      </c>
      <c r="F188" s="157" t="s">
        <v>343</v>
      </c>
      <c r="G188" s="277"/>
      <c r="H188" s="297"/>
      <c r="I188" s="73">
        <f t="shared" si="5"/>
        <v>0</v>
      </c>
    </row>
    <row r="189" spans="1:9" ht="51">
      <c r="A189" s="156"/>
      <c r="B189" s="156"/>
      <c r="C189" s="156" t="s">
        <v>25</v>
      </c>
      <c r="D189" s="162" t="s">
        <v>405</v>
      </c>
      <c r="E189" s="158" t="s">
        <v>1206</v>
      </c>
      <c r="F189" s="157" t="s">
        <v>343</v>
      </c>
      <c r="G189" s="277">
        <v>0</v>
      </c>
      <c r="H189" s="297"/>
      <c r="I189" s="73">
        <f t="shared" si="5"/>
        <v>0</v>
      </c>
    </row>
    <row r="190" spans="1:9" ht="51">
      <c r="A190" s="166"/>
      <c r="B190" s="166"/>
      <c r="C190" s="156" t="s">
        <v>27</v>
      </c>
      <c r="D190" s="162" t="s">
        <v>405</v>
      </c>
      <c r="E190" s="137" t="s">
        <v>1207</v>
      </c>
      <c r="F190" s="157" t="s">
        <v>343</v>
      </c>
      <c r="G190" s="277"/>
      <c r="H190" s="297"/>
      <c r="I190" s="73">
        <f t="shared" si="5"/>
        <v>0</v>
      </c>
    </row>
    <row r="191" spans="1:9" ht="51">
      <c r="A191" s="156"/>
      <c r="B191" s="156"/>
      <c r="C191" s="156" t="s">
        <v>29</v>
      </c>
      <c r="D191" s="162" t="s">
        <v>405</v>
      </c>
      <c r="E191" s="158" t="s">
        <v>1208</v>
      </c>
      <c r="F191" s="157" t="s">
        <v>343</v>
      </c>
      <c r="G191" s="277"/>
      <c r="H191" s="297"/>
      <c r="I191" s="73">
        <f t="shared" si="5"/>
        <v>0</v>
      </c>
    </row>
    <row r="192" spans="1:9" ht="51">
      <c r="A192" s="166"/>
      <c r="B192" s="166"/>
      <c r="C192" s="156" t="s">
        <v>31</v>
      </c>
      <c r="D192" s="162" t="s">
        <v>405</v>
      </c>
      <c r="E192" s="137" t="s">
        <v>1209</v>
      </c>
      <c r="F192" s="157" t="s">
        <v>343</v>
      </c>
      <c r="G192" s="277"/>
      <c r="H192" s="297"/>
      <c r="I192" s="73">
        <f t="shared" si="5"/>
        <v>0</v>
      </c>
    </row>
    <row r="193" spans="1:9" ht="51">
      <c r="A193" s="156"/>
      <c r="B193" s="156"/>
      <c r="C193" s="156" t="s">
        <v>280</v>
      </c>
      <c r="D193" s="162" t="s">
        <v>405</v>
      </c>
      <c r="E193" s="158" t="s">
        <v>1210</v>
      </c>
      <c r="F193" s="157" t="s">
        <v>343</v>
      </c>
      <c r="G193" s="277">
        <v>0</v>
      </c>
      <c r="H193" s="297"/>
      <c r="I193" s="73">
        <f t="shared" si="5"/>
        <v>0</v>
      </c>
    </row>
    <row r="194" spans="1:9" ht="51">
      <c r="A194" s="156"/>
      <c r="B194" s="156"/>
      <c r="C194" s="156" t="s">
        <v>33</v>
      </c>
      <c r="D194" s="174" t="s">
        <v>406</v>
      </c>
      <c r="E194" s="137" t="s">
        <v>642</v>
      </c>
      <c r="F194" s="157"/>
      <c r="G194" s="277"/>
      <c r="H194" s="297"/>
      <c r="I194" s="73"/>
    </row>
    <row r="195" spans="1:9">
      <c r="A195" s="156"/>
      <c r="B195" s="156"/>
      <c r="C195" s="156" t="s">
        <v>36</v>
      </c>
      <c r="D195" s="480" t="s">
        <v>36</v>
      </c>
      <c r="E195" s="137" t="s">
        <v>643</v>
      </c>
      <c r="F195" s="157" t="s">
        <v>343</v>
      </c>
      <c r="G195" s="277"/>
      <c r="H195" s="297"/>
      <c r="I195" s="73">
        <f>H195*$G195</f>
        <v>0</v>
      </c>
    </row>
    <row r="196" spans="1:9">
      <c r="A196" s="156"/>
      <c r="B196" s="156"/>
      <c r="C196" s="156" t="s">
        <v>40</v>
      </c>
      <c r="D196" s="480" t="s">
        <v>40</v>
      </c>
      <c r="E196" s="137" t="s">
        <v>644</v>
      </c>
      <c r="F196" s="157" t="s">
        <v>343</v>
      </c>
      <c r="G196" s="277"/>
      <c r="H196" s="297"/>
      <c r="I196" s="73">
        <f>H196*$G196</f>
        <v>0</v>
      </c>
    </row>
    <row r="197" spans="1:9">
      <c r="A197" s="156"/>
      <c r="B197" s="156"/>
      <c r="C197" s="156" t="s">
        <v>43</v>
      </c>
      <c r="D197" s="480" t="s">
        <v>43</v>
      </c>
      <c r="E197" s="137" t="s">
        <v>645</v>
      </c>
      <c r="F197" s="157" t="s">
        <v>343</v>
      </c>
      <c r="G197" s="277"/>
      <c r="H197" s="297"/>
      <c r="I197" s="73">
        <f>H197*$G197</f>
        <v>0</v>
      </c>
    </row>
    <row r="198" spans="1:9">
      <c r="A198" s="156"/>
      <c r="B198" s="156"/>
      <c r="C198" s="156" t="s">
        <v>44</v>
      </c>
      <c r="D198" s="480" t="s">
        <v>44</v>
      </c>
      <c r="E198" s="137" t="s">
        <v>646</v>
      </c>
      <c r="F198" s="157" t="s">
        <v>343</v>
      </c>
      <c r="G198" s="277"/>
      <c r="H198" s="297"/>
      <c r="I198" s="73">
        <f>H198*$G198</f>
        <v>0</v>
      </c>
    </row>
    <row r="199" spans="1:9" ht="15.75">
      <c r="A199" s="63"/>
      <c r="B199" s="63" t="s">
        <v>407</v>
      </c>
      <c r="C199" s="63"/>
      <c r="D199" s="63"/>
      <c r="E199" s="121" t="s">
        <v>408</v>
      </c>
      <c r="F199" s="122"/>
      <c r="G199" s="123"/>
      <c r="H199" s="308"/>
      <c r="I199" s="124"/>
    </row>
    <row r="200" spans="1:9" ht="25.5">
      <c r="A200" s="166"/>
      <c r="B200" s="166"/>
      <c r="C200" s="156" t="s">
        <v>18</v>
      </c>
      <c r="D200" s="156" t="str">
        <f>C200</f>
        <v>a.1</v>
      </c>
      <c r="E200" s="140" t="s">
        <v>409</v>
      </c>
      <c r="F200" s="157" t="s">
        <v>410</v>
      </c>
      <c r="G200" s="277">
        <v>21.080453363062059</v>
      </c>
      <c r="H200" s="297"/>
      <c r="I200" s="73">
        <f>H200*$G200</f>
        <v>0</v>
      </c>
    </row>
    <row r="201" spans="1:9" ht="15.75">
      <c r="A201" s="63"/>
      <c r="B201" s="63" t="s">
        <v>411</v>
      </c>
      <c r="C201" s="63" t="s">
        <v>15</v>
      </c>
      <c r="D201" s="63"/>
      <c r="E201" s="121" t="s">
        <v>412</v>
      </c>
      <c r="F201" s="122"/>
      <c r="G201" s="123"/>
      <c r="H201" s="308"/>
      <c r="I201" s="124"/>
    </row>
    <row r="202" spans="1:9" ht="25.5">
      <c r="A202" s="166"/>
      <c r="B202" s="166"/>
      <c r="C202" s="156" t="s">
        <v>18</v>
      </c>
      <c r="D202" s="480" t="s">
        <v>18</v>
      </c>
      <c r="E202" s="175" t="s">
        <v>413</v>
      </c>
      <c r="F202" s="148" t="s">
        <v>218</v>
      </c>
      <c r="G202" s="277">
        <v>0</v>
      </c>
      <c r="H202" s="297"/>
      <c r="I202" s="73">
        <f>H202*$G202</f>
        <v>0</v>
      </c>
    </row>
    <row r="203" spans="1:9" ht="25.5">
      <c r="A203" s="166"/>
      <c r="B203" s="166"/>
      <c r="C203" s="156" t="s">
        <v>21</v>
      </c>
      <c r="D203" s="480" t="s">
        <v>21</v>
      </c>
      <c r="E203" s="175" t="s">
        <v>414</v>
      </c>
      <c r="F203" s="148" t="s">
        <v>415</v>
      </c>
      <c r="G203" s="277">
        <v>1</v>
      </c>
      <c r="H203" s="297"/>
      <c r="I203" s="73">
        <f>H203*$G203</f>
        <v>0</v>
      </c>
    </row>
    <row r="204" spans="1:9" ht="15.75">
      <c r="A204" s="63"/>
      <c r="B204" s="63" t="s">
        <v>416</v>
      </c>
      <c r="C204" s="63" t="s">
        <v>15</v>
      </c>
      <c r="D204" s="63" t="str">
        <f>C204</f>
        <v>a</v>
      </c>
      <c r="E204" s="121" t="s">
        <v>417</v>
      </c>
      <c r="F204" s="122"/>
      <c r="G204" s="123"/>
      <c r="H204" s="308"/>
      <c r="I204" s="124"/>
    </row>
    <row r="205" spans="1:9">
      <c r="A205" s="166"/>
      <c r="B205" s="166"/>
      <c r="C205" s="156" t="s">
        <v>18</v>
      </c>
      <c r="D205" s="480" t="s">
        <v>18</v>
      </c>
      <c r="E205" s="176" t="s">
        <v>418</v>
      </c>
      <c r="F205" s="146" t="s">
        <v>357</v>
      </c>
      <c r="G205" s="277">
        <v>1</v>
      </c>
      <c r="H205" s="297"/>
      <c r="I205" s="73">
        <f t="shared" ref="I205:I211" si="6">H205*$G205</f>
        <v>0</v>
      </c>
    </row>
    <row r="206" spans="1:9" ht="38.25">
      <c r="A206" s="166"/>
      <c r="B206" s="166"/>
      <c r="C206" s="156" t="s">
        <v>21</v>
      </c>
      <c r="D206" s="480" t="s">
        <v>21</v>
      </c>
      <c r="E206" s="176" t="s">
        <v>419</v>
      </c>
      <c r="F206" s="157" t="s">
        <v>343</v>
      </c>
      <c r="G206" s="277">
        <v>67.355182926829272</v>
      </c>
      <c r="H206" s="297"/>
      <c r="I206" s="73">
        <f t="shared" si="6"/>
        <v>0</v>
      </c>
    </row>
    <row r="207" spans="1:9" ht="25.5">
      <c r="A207" s="166"/>
      <c r="B207" s="166"/>
      <c r="C207" s="156" t="s">
        <v>23</v>
      </c>
      <c r="D207" s="480" t="s">
        <v>23</v>
      </c>
      <c r="E207" s="176" t="s">
        <v>420</v>
      </c>
      <c r="F207" s="146" t="s">
        <v>196</v>
      </c>
      <c r="G207" s="277">
        <v>3</v>
      </c>
      <c r="H207" s="297"/>
      <c r="I207" s="73">
        <f t="shared" si="6"/>
        <v>0</v>
      </c>
    </row>
    <row r="208" spans="1:9" ht="25.5">
      <c r="A208" s="166"/>
      <c r="B208" s="166"/>
      <c r="C208" s="156" t="s">
        <v>25</v>
      </c>
      <c r="D208" s="480" t="s">
        <v>25</v>
      </c>
      <c r="E208" s="176" t="s">
        <v>421</v>
      </c>
      <c r="F208" s="157" t="s">
        <v>343</v>
      </c>
      <c r="G208" s="277">
        <v>150</v>
      </c>
      <c r="H208" s="297"/>
      <c r="I208" s="73">
        <f t="shared" si="6"/>
        <v>0</v>
      </c>
    </row>
    <row r="209" spans="1:9">
      <c r="A209" s="166"/>
      <c r="B209" s="166"/>
      <c r="C209" s="156" t="s">
        <v>27</v>
      </c>
      <c r="D209" s="480" t="s">
        <v>27</v>
      </c>
      <c r="E209" s="176" t="s">
        <v>422</v>
      </c>
      <c r="F209" s="157" t="s">
        <v>343</v>
      </c>
      <c r="G209" s="277">
        <v>200</v>
      </c>
      <c r="H209" s="301"/>
      <c r="I209" s="73">
        <f t="shared" si="6"/>
        <v>0</v>
      </c>
    </row>
    <row r="210" spans="1:9">
      <c r="A210" s="166"/>
      <c r="B210" s="166"/>
      <c r="C210" s="156" t="s">
        <v>29</v>
      </c>
      <c r="D210" s="480" t="s">
        <v>29</v>
      </c>
      <c r="E210" s="176" t="s">
        <v>423</v>
      </c>
      <c r="F210" s="146" t="s">
        <v>196</v>
      </c>
      <c r="G210" s="277">
        <v>4</v>
      </c>
      <c r="H210" s="297"/>
      <c r="I210" s="73">
        <f t="shared" si="6"/>
        <v>0</v>
      </c>
    </row>
    <row r="211" spans="1:9">
      <c r="A211" s="166"/>
      <c r="B211" s="166"/>
      <c r="C211" s="156" t="s">
        <v>31</v>
      </c>
      <c r="D211" s="480" t="s">
        <v>31</v>
      </c>
      <c r="E211" s="177" t="s">
        <v>1201</v>
      </c>
      <c r="F211" s="157" t="s">
        <v>343</v>
      </c>
      <c r="G211" s="277">
        <v>73</v>
      </c>
      <c r="H211" s="301"/>
      <c r="I211" s="73">
        <f t="shared" si="6"/>
        <v>0</v>
      </c>
    </row>
    <row r="212" spans="1:9">
      <c r="A212" s="166"/>
      <c r="B212" s="166"/>
      <c r="C212" s="156" t="s">
        <v>33</v>
      </c>
      <c r="D212" s="162" t="s">
        <v>613</v>
      </c>
      <c r="E212" s="177"/>
      <c r="F212" s="146"/>
      <c r="G212" s="277"/>
      <c r="H212" s="297"/>
      <c r="I212" s="73"/>
    </row>
    <row r="213" spans="1:9">
      <c r="A213" s="166"/>
      <c r="B213" s="166"/>
      <c r="C213" s="156" t="s">
        <v>36</v>
      </c>
      <c r="D213" s="480" t="s">
        <v>36</v>
      </c>
      <c r="E213" s="160" t="s">
        <v>424</v>
      </c>
      <c r="F213" s="157" t="s">
        <v>268</v>
      </c>
      <c r="G213" s="277">
        <v>2</v>
      </c>
      <c r="H213" s="297"/>
      <c r="I213" s="73">
        <f>H213*$G213</f>
        <v>0</v>
      </c>
    </row>
    <row r="214" spans="1:9">
      <c r="A214" s="166"/>
      <c r="B214" s="166"/>
      <c r="C214" s="156" t="s">
        <v>40</v>
      </c>
      <c r="D214" s="480" t="s">
        <v>40</v>
      </c>
      <c r="E214" s="160" t="s">
        <v>425</v>
      </c>
      <c r="F214" s="157" t="s">
        <v>268</v>
      </c>
      <c r="G214" s="277">
        <v>20</v>
      </c>
      <c r="H214" s="301"/>
      <c r="I214" s="73">
        <f>H214*$G214</f>
        <v>0</v>
      </c>
    </row>
    <row r="215" spans="1:9">
      <c r="A215" s="166"/>
      <c r="B215" s="166"/>
      <c r="C215" s="156" t="s">
        <v>43</v>
      </c>
      <c r="D215" s="480" t="s">
        <v>43</v>
      </c>
      <c r="E215" s="160" t="s">
        <v>426</v>
      </c>
      <c r="F215" s="157" t="s">
        <v>268</v>
      </c>
      <c r="G215" s="277">
        <v>5</v>
      </c>
      <c r="H215" s="301"/>
      <c r="I215" s="73">
        <f>H215*$G215</f>
        <v>0</v>
      </c>
    </row>
    <row r="216" spans="1:9" ht="25.5">
      <c r="A216" s="166"/>
      <c r="B216" s="166"/>
      <c r="C216" s="156" t="s">
        <v>44</v>
      </c>
      <c r="D216" s="480" t="s">
        <v>44</v>
      </c>
      <c r="E216" s="160" t="s">
        <v>427</v>
      </c>
      <c r="F216" s="157" t="s">
        <v>268</v>
      </c>
      <c r="G216" s="277">
        <v>0</v>
      </c>
      <c r="H216" s="297"/>
      <c r="I216" s="73">
        <f>H216*$G216</f>
        <v>0</v>
      </c>
    </row>
    <row r="217" spans="1:9" ht="15.75">
      <c r="A217" s="57" t="s">
        <v>428</v>
      </c>
      <c r="B217" s="57"/>
      <c r="C217" s="57"/>
      <c r="D217" s="57"/>
      <c r="E217" s="116" t="s">
        <v>429</v>
      </c>
      <c r="F217" s="57"/>
      <c r="G217" s="57"/>
      <c r="H217" s="306"/>
      <c r="I217" s="117"/>
    </row>
    <row r="218" spans="1:9" ht="15.75">
      <c r="A218" s="63"/>
      <c r="B218" s="63" t="s">
        <v>614</v>
      </c>
      <c r="C218" s="63"/>
      <c r="D218" s="63"/>
      <c r="E218" s="154"/>
      <c r="F218" s="122"/>
      <c r="G218" s="123"/>
      <c r="H218" s="308"/>
      <c r="I218" s="124"/>
    </row>
    <row r="219" spans="1:9" ht="51">
      <c r="A219" s="166"/>
      <c r="B219" s="166"/>
      <c r="C219" s="156" t="s">
        <v>15</v>
      </c>
      <c r="D219" s="157"/>
      <c r="E219" s="178" t="s">
        <v>430</v>
      </c>
      <c r="F219" s="157" t="s">
        <v>218</v>
      </c>
      <c r="G219" s="277">
        <v>5</v>
      </c>
      <c r="H219" s="297"/>
      <c r="I219" s="73">
        <f t="shared" ref="I219:I229" si="7">H219*$G219</f>
        <v>0</v>
      </c>
    </row>
    <row r="220" spans="1:9" ht="51">
      <c r="A220" s="166"/>
      <c r="B220" s="166"/>
      <c r="C220" s="156" t="s">
        <v>18</v>
      </c>
      <c r="D220" s="157"/>
      <c r="E220" s="178" t="s">
        <v>431</v>
      </c>
      <c r="F220" s="157" t="s">
        <v>218</v>
      </c>
      <c r="G220" s="277">
        <v>0</v>
      </c>
      <c r="H220" s="297"/>
      <c r="I220" s="73">
        <f t="shared" si="7"/>
        <v>0</v>
      </c>
    </row>
    <row r="221" spans="1:9" ht="51">
      <c r="A221" s="166"/>
      <c r="B221" s="166"/>
      <c r="C221" s="156" t="s">
        <v>33</v>
      </c>
      <c r="D221" s="157"/>
      <c r="E221" s="179" t="s">
        <v>432</v>
      </c>
      <c r="F221" s="157" t="s">
        <v>218</v>
      </c>
      <c r="G221" s="277">
        <v>0</v>
      </c>
      <c r="H221" s="297"/>
      <c r="I221" s="73">
        <f t="shared" si="7"/>
        <v>0</v>
      </c>
    </row>
    <row r="222" spans="1:9" ht="51">
      <c r="A222" s="166"/>
      <c r="B222" s="166"/>
      <c r="C222" s="156" t="s">
        <v>45</v>
      </c>
      <c r="D222" s="157"/>
      <c r="E222" s="178" t="s">
        <v>433</v>
      </c>
      <c r="F222" s="157" t="s">
        <v>218</v>
      </c>
      <c r="G222" s="277">
        <v>1</v>
      </c>
      <c r="H222" s="297"/>
      <c r="I222" s="73">
        <f t="shared" si="7"/>
        <v>0</v>
      </c>
    </row>
    <row r="223" spans="1:9" ht="51">
      <c r="A223" s="166"/>
      <c r="B223" s="166"/>
      <c r="C223" s="156" t="s">
        <v>75</v>
      </c>
      <c r="D223" s="157"/>
      <c r="E223" s="180" t="s">
        <v>434</v>
      </c>
      <c r="F223" s="157" t="s">
        <v>218</v>
      </c>
      <c r="G223" s="277">
        <v>0</v>
      </c>
      <c r="H223" s="297"/>
      <c r="I223" s="73">
        <f t="shared" si="7"/>
        <v>0</v>
      </c>
    </row>
    <row r="224" spans="1:9" ht="38.25">
      <c r="A224" s="166"/>
      <c r="B224" s="166"/>
      <c r="C224" s="156" t="s">
        <v>64</v>
      </c>
      <c r="D224" s="157"/>
      <c r="E224" s="178" t="s">
        <v>435</v>
      </c>
      <c r="F224" s="157" t="s">
        <v>218</v>
      </c>
      <c r="G224" s="277">
        <v>1</v>
      </c>
      <c r="H224" s="297"/>
      <c r="I224" s="73">
        <f t="shared" si="7"/>
        <v>0</v>
      </c>
    </row>
    <row r="225" spans="1:9" ht="38.25">
      <c r="A225" s="166"/>
      <c r="B225" s="166"/>
      <c r="C225" s="156" t="s">
        <v>177</v>
      </c>
      <c r="D225" s="157"/>
      <c r="E225" s="180" t="s">
        <v>436</v>
      </c>
      <c r="F225" s="157" t="s">
        <v>218</v>
      </c>
      <c r="G225" s="277">
        <v>0</v>
      </c>
      <c r="H225" s="297"/>
      <c r="I225" s="73">
        <f t="shared" si="7"/>
        <v>0</v>
      </c>
    </row>
    <row r="226" spans="1:9" ht="25.5">
      <c r="A226" s="166"/>
      <c r="B226" s="166"/>
      <c r="C226" s="156" t="s">
        <v>66</v>
      </c>
      <c r="D226" s="157"/>
      <c r="E226" s="216" t="s">
        <v>1116</v>
      </c>
      <c r="F226" s="157" t="s">
        <v>437</v>
      </c>
      <c r="G226" s="277">
        <v>1</v>
      </c>
      <c r="H226" s="297"/>
      <c r="I226" s="73">
        <f t="shared" si="7"/>
        <v>0</v>
      </c>
    </row>
    <row r="227" spans="1:9" ht="25.5">
      <c r="A227" s="166"/>
      <c r="B227" s="166"/>
      <c r="C227" s="156" t="s">
        <v>142</v>
      </c>
      <c r="D227" s="157"/>
      <c r="E227" s="180" t="s">
        <v>438</v>
      </c>
      <c r="F227" s="157" t="s">
        <v>437</v>
      </c>
      <c r="G227" s="277">
        <v>0</v>
      </c>
      <c r="H227" s="297"/>
      <c r="I227" s="73">
        <f t="shared" si="7"/>
        <v>0</v>
      </c>
    </row>
    <row r="228" spans="1:9" ht="25.5">
      <c r="A228" s="166"/>
      <c r="B228" s="166"/>
      <c r="C228" s="156" t="s">
        <v>99</v>
      </c>
      <c r="D228" s="157"/>
      <c r="E228" s="160" t="s">
        <v>439</v>
      </c>
      <c r="F228" s="157" t="s">
        <v>440</v>
      </c>
      <c r="G228" s="277">
        <v>40</v>
      </c>
      <c r="H228" s="297"/>
      <c r="I228" s="73">
        <f t="shared" si="7"/>
        <v>0</v>
      </c>
    </row>
    <row r="229" spans="1:9" ht="25.5">
      <c r="A229" s="166"/>
      <c r="B229" s="166"/>
      <c r="C229" s="156" t="s">
        <v>93</v>
      </c>
      <c r="D229" s="181"/>
      <c r="E229" s="182" t="s">
        <v>441</v>
      </c>
      <c r="F229" s="157" t="s">
        <v>218</v>
      </c>
      <c r="G229" s="277">
        <v>0</v>
      </c>
      <c r="H229" s="297"/>
      <c r="I229" s="73">
        <f t="shared" si="7"/>
        <v>0</v>
      </c>
    </row>
    <row r="230" spans="1:9" ht="47.25">
      <c r="A230" s="80" t="s">
        <v>615</v>
      </c>
      <c r="B230" s="80"/>
      <c r="C230" s="82"/>
      <c r="D230" s="82"/>
      <c r="E230" s="105"/>
      <c r="F230" s="106"/>
      <c r="G230" s="107"/>
      <c r="H230" s="304"/>
      <c r="I230" s="108">
        <f>SUM(I219:I229)</f>
        <v>0</v>
      </c>
    </row>
    <row r="231" spans="1:9" ht="20.25">
      <c r="A231" s="57" t="s">
        <v>226</v>
      </c>
      <c r="B231" s="57"/>
      <c r="C231" s="57"/>
      <c r="D231" s="481"/>
      <c r="E231" s="482" t="s">
        <v>227</v>
      </c>
      <c r="F231" s="481"/>
      <c r="G231" s="481"/>
      <c r="H231" s="483"/>
      <c r="I231" s="484"/>
    </row>
    <row r="232" spans="1:9">
      <c r="A232" s="122"/>
      <c r="B232" s="122" t="s">
        <v>228</v>
      </c>
      <c r="C232" s="122"/>
      <c r="D232" s="122"/>
      <c r="E232" s="131" t="s">
        <v>229</v>
      </c>
      <c r="F232" s="122"/>
      <c r="G232" s="123"/>
      <c r="H232" s="308"/>
      <c r="I232" s="124"/>
    </row>
    <row r="233" spans="1:9" ht="51">
      <c r="A233" s="70"/>
      <c r="B233" s="70"/>
      <c r="C233" s="70" t="s">
        <v>15</v>
      </c>
      <c r="D233" s="464"/>
      <c r="E233" s="137" t="s">
        <v>230</v>
      </c>
      <c r="F233" s="464"/>
      <c r="G233" s="463"/>
      <c r="H233" s="297"/>
      <c r="I233" s="73"/>
    </row>
    <row r="234" spans="1:9">
      <c r="A234" s="70"/>
      <c r="B234" s="70"/>
      <c r="C234" s="70" t="s">
        <v>18</v>
      </c>
      <c r="D234" s="464"/>
      <c r="E234" s="138" t="s">
        <v>231</v>
      </c>
      <c r="F234" s="464" t="s">
        <v>342</v>
      </c>
      <c r="G234" s="463">
        <v>0</v>
      </c>
      <c r="H234" s="309"/>
      <c r="I234" s="73">
        <f>H234*$G234</f>
        <v>0</v>
      </c>
    </row>
    <row r="235" spans="1:9">
      <c r="A235" s="70"/>
      <c r="B235" s="70"/>
      <c r="C235" s="70" t="s">
        <v>21</v>
      </c>
      <c r="D235" s="464"/>
      <c r="E235" s="138" t="s">
        <v>232</v>
      </c>
      <c r="F235" s="464" t="s">
        <v>342</v>
      </c>
      <c r="G235" s="463">
        <f>6.8/100*'Civil &amp; Interior'!G251</f>
        <v>0</v>
      </c>
      <c r="H235" s="309"/>
      <c r="I235" s="73">
        <f>H235*$G235</f>
        <v>0</v>
      </c>
    </row>
    <row r="236" spans="1:9">
      <c r="A236" s="70"/>
      <c r="B236" s="70"/>
      <c r="C236" s="70" t="s">
        <v>23</v>
      </c>
      <c r="D236" s="464"/>
      <c r="E236" s="138" t="s">
        <v>233</v>
      </c>
      <c r="F236" s="464" t="s">
        <v>342</v>
      </c>
      <c r="G236" s="463">
        <f>6.7/100*'Civil &amp; Interior'!G251</f>
        <v>0</v>
      </c>
      <c r="H236" s="309"/>
      <c r="I236" s="73">
        <f>H236*$G236</f>
        <v>0</v>
      </c>
    </row>
    <row r="237" spans="1:9">
      <c r="A237" s="70"/>
      <c r="B237" s="70"/>
      <c r="C237" s="70" t="s">
        <v>25</v>
      </c>
      <c r="D237" s="464"/>
      <c r="E237" s="138" t="s">
        <v>234</v>
      </c>
      <c r="F237" s="464" t="s">
        <v>342</v>
      </c>
      <c r="G237" s="463">
        <f>0.2/100*'Civil &amp; Interior'!G251</f>
        <v>0</v>
      </c>
      <c r="H237" s="309"/>
      <c r="I237" s="73">
        <f>H237*$G237</f>
        <v>0</v>
      </c>
    </row>
    <row r="238" spans="1:9">
      <c r="A238" s="70"/>
      <c r="B238" s="70"/>
      <c r="C238" s="70" t="s">
        <v>27</v>
      </c>
      <c r="D238" s="464"/>
      <c r="E238" s="138" t="s">
        <v>235</v>
      </c>
      <c r="F238" s="464" t="s">
        <v>342</v>
      </c>
      <c r="G238" s="463">
        <f>0.9/100*'Civil &amp; Interior'!G251</f>
        <v>0</v>
      </c>
      <c r="H238" s="309"/>
      <c r="I238" s="73">
        <f>H238*$G238</f>
        <v>0</v>
      </c>
    </row>
    <row r="239" spans="1:9" ht="25.5">
      <c r="A239" s="70"/>
      <c r="B239" s="70"/>
      <c r="C239" s="70" t="s">
        <v>33</v>
      </c>
      <c r="D239" s="110"/>
      <c r="E239" s="139" t="s">
        <v>629</v>
      </c>
      <c r="F239" s="464"/>
      <c r="G239" s="463"/>
      <c r="H239" s="309"/>
      <c r="I239" s="73"/>
    </row>
    <row r="240" spans="1:9">
      <c r="A240" s="70"/>
      <c r="B240" s="70"/>
      <c r="C240" s="70" t="s">
        <v>36</v>
      </c>
      <c r="D240" s="110"/>
      <c r="E240" s="137" t="s">
        <v>231</v>
      </c>
      <c r="F240" s="203" t="s">
        <v>39</v>
      </c>
      <c r="G240" s="463">
        <v>0</v>
      </c>
      <c r="H240" s="309"/>
      <c r="I240" s="73">
        <f>H240*$G240</f>
        <v>0</v>
      </c>
    </row>
    <row r="241" spans="1:9">
      <c r="A241" s="70"/>
      <c r="B241" s="70"/>
      <c r="C241" s="70" t="s">
        <v>40</v>
      </c>
      <c r="D241" s="110"/>
      <c r="E241" s="137" t="s">
        <v>232</v>
      </c>
      <c r="F241" s="203" t="s">
        <v>39</v>
      </c>
      <c r="G241" s="463">
        <v>0</v>
      </c>
      <c r="H241" s="309"/>
      <c r="I241" s="73">
        <f>H241*$G241</f>
        <v>0</v>
      </c>
    </row>
    <row r="242" spans="1:9">
      <c r="A242" s="70"/>
      <c r="B242" s="70"/>
      <c r="C242" s="70" t="s">
        <v>43</v>
      </c>
      <c r="D242" s="110"/>
      <c r="E242" s="137" t="s">
        <v>233</v>
      </c>
      <c r="F242" s="203" t="s">
        <v>39</v>
      </c>
      <c r="G242" s="463">
        <v>0</v>
      </c>
      <c r="H242" s="309"/>
      <c r="I242" s="73">
        <f>H242*$G242</f>
        <v>0</v>
      </c>
    </row>
    <row r="243" spans="1:9">
      <c r="A243" s="70"/>
      <c r="B243" s="70"/>
      <c r="C243" s="70" t="s">
        <v>44</v>
      </c>
      <c r="D243" s="110"/>
      <c r="E243" s="137" t="s">
        <v>234</v>
      </c>
      <c r="F243" s="203" t="s">
        <v>39</v>
      </c>
      <c r="G243" s="463">
        <v>0</v>
      </c>
      <c r="H243" s="309"/>
      <c r="I243" s="73">
        <f>H243*$G243</f>
        <v>0</v>
      </c>
    </row>
    <row r="244" spans="1:9">
      <c r="A244" s="70"/>
      <c r="B244" s="70"/>
      <c r="C244" s="70" t="s">
        <v>628</v>
      </c>
      <c r="D244" s="110"/>
      <c r="E244" s="137" t="s">
        <v>235</v>
      </c>
      <c r="F244" s="203" t="s">
        <v>39</v>
      </c>
      <c r="G244" s="463">
        <v>0</v>
      </c>
      <c r="H244" s="309"/>
      <c r="I244" s="73">
        <f>H244*$G244</f>
        <v>0</v>
      </c>
    </row>
    <row r="245" spans="1:9" ht="38.25">
      <c r="A245" s="70"/>
      <c r="B245" s="70"/>
      <c r="C245" s="70" t="s">
        <v>45</v>
      </c>
      <c r="D245" s="464"/>
      <c r="E245" s="99" t="s">
        <v>236</v>
      </c>
      <c r="F245" s="464"/>
      <c r="G245" s="463"/>
      <c r="H245" s="309"/>
      <c r="I245" s="73"/>
    </row>
    <row r="246" spans="1:9">
      <c r="A246" s="70"/>
      <c r="B246" s="70"/>
      <c r="C246" s="70" t="s">
        <v>75</v>
      </c>
      <c r="D246" s="464"/>
      <c r="E246" s="138" t="s">
        <v>237</v>
      </c>
      <c r="F246" s="464" t="s">
        <v>342</v>
      </c>
      <c r="G246" s="463">
        <v>0</v>
      </c>
      <c r="H246" s="309"/>
      <c r="I246" s="73">
        <f>H246*$G246</f>
        <v>0</v>
      </c>
    </row>
    <row r="247" spans="1:9">
      <c r="A247" s="70"/>
      <c r="B247" s="70"/>
      <c r="C247" s="70" t="s">
        <v>79</v>
      </c>
      <c r="D247" s="464"/>
      <c r="E247" s="138" t="s">
        <v>238</v>
      </c>
      <c r="F247" s="464" t="s">
        <v>342</v>
      </c>
      <c r="G247" s="463">
        <v>0</v>
      </c>
      <c r="H247" s="309"/>
      <c r="I247" s="73">
        <f>H247*$G247</f>
        <v>0</v>
      </c>
    </row>
    <row r="248" spans="1:9" ht="51">
      <c r="A248" s="70"/>
      <c r="B248" s="70"/>
      <c r="C248" s="70" t="s">
        <v>64</v>
      </c>
      <c r="D248" s="464"/>
      <c r="E248" s="99" t="s">
        <v>239</v>
      </c>
      <c r="F248" s="464"/>
      <c r="G248" s="463"/>
      <c r="H248" s="309"/>
      <c r="I248" s="73"/>
    </row>
    <row r="249" spans="1:9">
      <c r="A249" s="70"/>
      <c r="B249" s="70"/>
      <c r="C249" s="70" t="s">
        <v>177</v>
      </c>
      <c r="D249" s="464"/>
      <c r="E249" s="138" t="s">
        <v>240</v>
      </c>
      <c r="F249" s="464" t="s">
        <v>196</v>
      </c>
      <c r="G249" s="463">
        <f>0.5613/100*'Civil &amp; Interior'!G251</f>
        <v>0</v>
      </c>
      <c r="H249" s="309"/>
      <c r="I249" s="73">
        <f t="shared" ref="I249:I254" si="8">H249*$G249</f>
        <v>0</v>
      </c>
    </row>
    <row r="250" spans="1:9">
      <c r="A250" s="70"/>
      <c r="B250" s="70"/>
      <c r="C250" s="70" t="s">
        <v>341</v>
      </c>
      <c r="D250" s="464"/>
      <c r="E250" s="138" t="s">
        <v>241</v>
      </c>
      <c r="F250" s="464" t="s">
        <v>196</v>
      </c>
      <c r="G250" s="463">
        <f>0.641/100*'Civil &amp; Interior'!G251</f>
        <v>0</v>
      </c>
      <c r="H250" s="309"/>
      <c r="I250" s="73">
        <f t="shared" si="8"/>
        <v>0</v>
      </c>
    </row>
    <row r="251" spans="1:9">
      <c r="A251" s="70"/>
      <c r="B251" s="70"/>
      <c r="C251" s="70" t="s">
        <v>81</v>
      </c>
      <c r="D251" s="464"/>
      <c r="E251" s="138" t="s">
        <v>242</v>
      </c>
      <c r="F251" s="464" t="s">
        <v>196</v>
      </c>
      <c r="G251" s="463">
        <f>0.4/100*'Civil &amp; Interior'!G251</f>
        <v>0</v>
      </c>
      <c r="H251" s="309"/>
      <c r="I251" s="73">
        <f t="shared" si="8"/>
        <v>0</v>
      </c>
    </row>
    <row r="252" spans="1:9">
      <c r="A252" s="70"/>
      <c r="B252" s="70"/>
      <c r="C252" s="70" t="s">
        <v>243</v>
      </c>
      <c r="D252" s="464"/>
      <c r="E252" s="138" t="s">
        <v>244</v>
      </c>
      <c r="F252" s="464" t="s">
        <v>196</v>
      </c>
      <c r="G252" s="463">
        <v>0</v>
      </c>
      <c r="H252" s="309"/>
      <c r="I252" s="73">
        <f t="shared" si="8"/>
        <v>0</v>
      </c>
    </row>
    <row r="253" spans="1:9">
      <c r="A253" s="70"/>
      <c r="B253" s="70"/>
      <c r="C253" s="70" t="s">
        <v>245</v>
      </c>
      <c r="D253" s="464"/>
      <c r="E253" s="138" t="s">
        <v>246</v>
      </c>
      <c r="F253" s="464" t="s">
        <v>196</v>
      </c>
      <c r="G253" s="463">
        <v>0</v>
      </c>
      <c r="H253" s="309"/>
      <c r="I253" s="73">
        <f t="shared" si="8"/>
        <v>0</v>
      </c>
    </row>
    <row r="254" spans="1:9" ht="38.25">
      <c r="A254" s="70"/>
      <c r="B254" s="70"/>
      <c r="C254" s="70" t="s">
        <v>66</v>
      </c>
      <c r="D254" s="69"/>
      <c r="E254" s="140" t="s">
        <v>247</v>
      </c>
      <c r="F254" s="464" t="s">
        <v>196</v>
      </c>
      <c r="G254" s="463">
        <v>0</v>
      </c>
      <c r="H254" s="309"/>
      <c r="I254" s="73">
        <f t="shared" si="8"/>
        <v>0</v>
      </c>
    </row>
    <row r="255" spans="1:9">
      <c r="A255" s="70"/>
      <c r="B255" s="70"/>
      <c r="C255" s="70" t="s">
        <v>99</v>
      </c>
      <c r="D255" s="69"/>
      <c r="E255" s="141" t="s">
        <v>248</v>
      </c>
      <c r="F255" s="464"/>
      <c r="G255" s="463"/>
      <c r="H255" s="309"/>
      <c r="I255" s="73"/>
    </row>
    <row r="256" spans="1:9">
      <c r="A256" s="70"/>
      <c r="B256" s="70"/>
      <c r="C256" s="70" t="s">
        <v>604</v>
      </c>
      <c r="D256" s="69"/>
      <c r="E256" s="140" t="s">
        <v>249</v>
      </c>
      <c r="F256" s="464" t="s">
        <v>196</v>
      </c>
      <c r="G256" s="463">
        <v>0</v>
      </c>
      <c r="H256" s="309"/>
      <c r="I256" s="73">
        <f>H256*$G256</f>
        <v>0</v>
      </c>
    </row>
    <row r="257" spans="1:9">
      <c r="A257" s="70"/>
      <c r="B257" s="70"/>
      <c r="C257" s="70" t="s">
        <v>605</v>
      </c>
      <c r="D257" s="69"/>
      <c r="E257" s="140" t="s">
        <v>250</v>
      </c>
      <c r="F257" s="464" t="s">
        <v>196</v>
      </c>
      <c r="G257" s="463">
        <v>0</v>
      </c>
      <c r="H257" s="309"/>
      <c r="I257" s="73">
        <f>H257*$G257</f>
        <v>0</v>
      </c>
    </row>
    <row r="258" spans="1:9">
      <c r="A258" s="70"/>
      <c r="B258" s="70"/>
      <c r="C258" s="70" t="s">
        <v>606</v>
      </c>
      <c r="D258" s="69"/>
      <c r="E258" s="140" t="s">
        <v>252</v>
      </c>
      <c r="F258" s="464" t="s">
        <v>196</v>
      </c>
      <c r="G258" s="463">
        <v>0</v>
      </c>
      <c r="H258" s="309"/>
      <c r="I258" s="73">
        <f>H258*$G258</f>
        <v>0</v>
      </c>
    </row>
    <row r="259" spans="1:9" ht="25.5">
      <c r="A259" s="106" t="s">
        <v>558</v>
      </c>
      <c r="B259" s="106"/>
      <c r="C259" s="130"/>
      <c r="D259" s="130"/>
      <c r="E259" s="107"/>
      <c r="F259" s="106"/>
      <c r="G259" s="107"/>
      <c r="H259" s="304"/>
      <c r="I259" s="108">
        <f>SUM(I234:I258)</f>
        <v>0</v>
      </c>
    </row>
    <row r="260" spans="1:9">
      <c r="A260" s="122"/>
      <c r="B260" s="122" t="s">
        <v>253</v>
      </c>
      <c r="C260" s="122"/>
      <c r="D260" s="122"/>
      <c r="E260" s="131" t="s">
        <v>254</v>
      </c>
      <c r="F260" s="122"/>
      <c r="G260" s="123"/>
      <c r="H260" s="308"/>
      <c r="I260" s="124"/>
    </row>
    <row r="261" spans="1:9" ht="102">
      <c r="A261" s="70"/>
      <c r="B261" s="70"/>
      <c r="C261" s="70" t="s">
        <v>15</v>
      </c>
      <c r="D261" s="464"/>
      <c r="E261" s="138" t="s">
        <v>255</v>
      </c>
      <c r="F261" s="464"/>
      <c r="G261" s="463"/>
      <c r="H261" s="297"/>
      <c r="I261" s="73"/>
    </row>
    <row r="262" spans="1:9">
      <c r="A262" s="70"/>
      <c r="B262" s="70"/>
      <c r="C262" s="70" t="s">
        <v>18</v>
      </c>
      <c r="D262" s="464"/>
      <c r="E262" s="138" t="s">
        <v>256</v>
      </c>
      <c r="F262" s="464" t="s">
        <v>108</v>
      </c>
      <c r="G262" s="463">
        <v>0</v>
      </c>
      <c r="H262" s="297"/>
      <c r="I262" s="73">
        <f t="shared" ref="I262:I273" si="9">H262*$G262</f>
        <v>0</v>
      </c>
    </row>
    <row r="263" spans="1:9">
      <c r="A263" s="70"/>
      <c r="B263" s="70"/>
      <c r="C263" s="70" t="s">
        <v>21</v>
      </c>
      <c r="D263" s="464"/>
      <c r="E263" s="138" t="s">
        <v>257</v>
      </c>
      <c r="F263" s="464" t="s">
        <v>108</v>
      </c>
      <c r="G263" s="463">
        <f>2.16/100*'Civil &amp; Interior'!G251</f>
        <v>0</v>
      </c>
      <c r="H263" s="297"/>
      <c r="I263" s="73">
        <f t="shared" si="9"/>
        <v>0</v>
      </c>
    </row>
    <row r="264" spans="1:9">
      <c r="A264" s="70"/>
      <c r="B264" s="70"/>
      <c r="C264" s="70" t="s">
        <v>23</v>
      </c>
      <c r="D264" s="464"/>
      <c r="E264" s="138" t="s">
        <v>258</v>
      </c>
      <c r="F264" s="464" t="s">
        <v>108</v>
      </c>
      <c r="G264" s="463">
        <v>0</v>
      </c>
      <c r="H264" s="297"/>
      <c r="I264" s="73">
        <f t="shared" si="9"/>
        <v>0</v>
      </c>
    </row>
    <row r="265" spans="1:9">
      <c r="A265" s="70"/>
      <c r="B265" s="70"/>
      <c r="C265" s="70" t="s">
        <v>25</v>
      </c>
      <c r="D265" s="464"/>
      <c r="E265" s="138" t="s">
        <v>259</v>
      </c>
      <c r="F265" s="464" t="s">
        <v>108</v>
      </c>
      <c r="G265" s="463">
        <v>0</v>
      </c>
      <c r="H265" s="297"/>
      <c r="I265" s="73">
        <f t="shared" si="9"/>
        <v>0</v>
      </c>
    </row>
    <row r="266" spans="1:9">
      <c r="A266" s="70"/>
      <c r="B266" s="70"/>
      <c r="C266" s="70" t="s">
        <v>27</v>
      </c>
      <c r="D266" s="464"/>
      <c r="E266" s="138" t="s">
        <v>260</v>
      </c>
      <c r="F266" s="464" t="s">
        <v>108</v>
      </c>
      <c r="G266" s="463">
        <f>3.12/100*'Civil &amp; Interior'!G251</f>
        <v>0</v>
      </c>
      <c r="H266" s="297"/>
      <c r="I266" s="73">
        <f t="shared" si="9"/>
        <v>0</v>
      </c>
    </row>
    <row r="267" spans="1:9">
      <c r="A267" s="70"/>
      <c r="B267" s="70"/>
      <c r="C267" s="70" t="s">
        <v>29</v>
      </c>
      <c r="D267" s="464"/>
      <c r="E267" s="138" t="s">
        <v>261</v>
      </c>
      <c r="F267" s="464" t="s">
        <v>108</v>
      </c>
      <c r="G267" s="463">
        <f>3.12/100*'Civil &amp; Interior'!G251</f>
        <v>0</v>
      </c>
      <c r="H267" s="297"/>
      <c r="I267" s="73">
        <f t="shared" si="9"/>
        <v>0</v>
      </c>
    </row>
    <row r="268" spans="1:9">
      <c r="A268" s="70"/>
      <c r="B268" s="70"/>
      <c r="C268" s="70" t="s">
        <v>31</v>
      </c>
      <c r="D268" s="110"/>
      <c r="E268" s="139" t="s">
        <v>630</v>
      </c>
      <c r="F268" s="464" t="s">
        <v>108</v>
      </c>
      <c r="G268" s="463">
        <v>0</v>
      </c>
      <c r="H268" s="297"/>
      <c r="I268" s="73">
        <f t="shared" si="9"/>
        <v>0</v>
      </c>
    </row>
    <row r="269" spans="1:9" ht="51">
      <c r="A269" s="70"/>
      <c r="B269" s="70"/>
      <c r="C269" s="70" t="s">
        <v>33</v>
      </c>
      <c r="D269" s="464"/>
      <c r="E269" s="138" t="s">
        <v>262</v>
      </c>
      <c r="F269" s="464" t="s">
        <v>39</v>
      </c>
      <c r="G269" s="463">
        <f>0.8/100*'Civil &amp; Interior'!G251</f>
        <v>0</v>
      </c>
      <c r="H269" s="297"/>
      <c r="I269" s="73">
        <f t="shared" si="9"/>
        <v>0</v>
      </c>
    </row>
    <row r="270" spans="1:9" ht="25.5">
      <c r="A270" s="70"/>
      <c r="B270" s="70"/>
      <c r="C270" s="70" t="s">
        <v>66</v>
      </c>
      <c r="D270" s="69"/>
      <c r="E270" s="138" t="s">
        <v>1110</v>
      </c>
      <c r="F270" s="464" t="s">
        <v>39</v>
      </c>
      <c r="G270" s="463">
        <f>0.08/100*'Civil &amp; Interior'!G251</f>
        <v>0</v>
      </c>
      <c r="H270" s="297"/>
      <c r="I270" s="73">
        <f t="shared" si="9"/>
        <v>0</v>
      </c>
    </row>
    <row r="271" spans="1:9" ht="25.5">
      <c r="A271" s="238"/>
      <c r="B271" s="238"/>
      <c r="C271" s="238" t="s">
        <v>64</v>
      </c>
      <c r="D271" s="76"/>
      <c r="E271" s="139" t="s">
        <v>1111</v>
      </c>
      <c r="F271" s="110"/>
      <c r="G271" s="142">
        <v>0</v>
      </c>
      <c r="H271" s="302"/>
      <c r="I271" s="73">
        <f t="shared" si="9"/>
        <v>0</v>
      </c>
    </row>
    <row r="272" spans="1:9" ht="51">
      <c r="A272" s="70"/>
      <c r="B272" s="70"/>
      <c r="C272" s="70" t="s">
        <v>99</v>
      </c>
      <c r="D272" s="69"/>
      <c r="E272" s="86" t="s">
        <v>1185</v>
      </c>
      <c r="F272" s="464" t="s">
        <v>196</v>
      </c>
      <c r="G272" s="463">
        <f>0.08/100*'Civil &amp; Interior'!G251</f>
        <v>0</v>
      </c>
      <c r="H272" s="297"/>
      <c r="I272" s="73">
        <f t="shared" si="9"/>
        <v>0</v>
      </c>
    </row>
    <row r="273" spans="1:9" ht="38.25">
      <c r="A273" s="70"/>
      <c r="B273" s="70"/>
      <c r="C273" s="70" t="s">
        <v>93</v>
      </c>
      <c r="D273" s="69"/>
      <c r="E273" s="86" t="s">
        <v>263</v>
      </c>
      <c r="F273" s="464" t="s">
        <v>264</v>
      </c>
      <c r="G273" s="463">
        <v>0</v>
      </c>
      <c r="H273" s="297"/>
      <c r="I273" s="73">
        <f t="shared" si="9"/>
        <v>0</v>
      </c>
    </row>
    <row r="274" spans="1:9" ht="25.5">
      <c r="A274" s="106" t="s">
        <v>559</v>
      </c>
      <c r="B274" s="106"/>
      <c r="C274" s="130"/>
      <c r="D274" s="130"/>
      <c r="E274" s="107"/>
      <c r="F274" s="106"/>
      <c r="G274" s="107"/>
      <c r="H274" s="304"/>
      <c r="I274" s="108">
        <f>SUM(I262:I273)</f>
        <v>0</v>
      </c>
    </row>
    <row r="275" spans="1:9">
      <c r="A275" s="122"/>
      <c r="B275" s="122" t="s">
        <v>265</v>
      </c>
      <c r="C275" s="122"/>
      <c r="D275" s="122"/>
      <c r="E275" s="131" t="s">
        <v>266</v>
      </c>
      <c r="F275" s="122"/>
      <c r="G275" s="123"/>
      <c r="H275" s="308"/>
      <c r="I275" s="124"/>
    </row>
    <row r="276" spans="1:9" ht="153">
      <c r="A276" s="70"/>
      <c r="B276" s="70"/>
      <c r="C276" s="70" t="s">
        <v>15</v>
      </c>
      <c r="D276" s="464"/>
      <c r="E276" s="143" t="s">
        <v>267</v>
      </c>
      <c r="F276" s="464" t="s">
        <v>268</v>
      </c>
      <c r="G276" s="463">
        <v>0</v>
      </c>
      <c r="H276" s="297"/>
      <c r="I276" s="73">
        <f>H276*$G276</f>
        <v>0</v>
      </c>
    </row>
    <row r="277" spans="1:9" ht="38.25">
      <c r="A277" s="70"/>
      <c r="B277" s="70"/>
      <c r="C277" s="70" t="s">
        <v>33</v>
      </c>
      <c r="D277" s="464"/>
      <c r="E277" s="143" t="s">
        <v>269</v>
      </c>
      <c r="F277" s="464" t="s">
        <v>268</v>
      </c>
      <c r="G277" s="463">
        <f>0.08/100*'Civil &amp; Interior'!G251</f>
        <v>0</v>
      </c>
      <c r="H277" s="297"/>
      <c r="I277" s="73">
        <f>H277*$G277</f>
        <v>0</v>
      </c>
    </row>
    <row r="278" spans="1:9" ht="25.5">
      <c r="A278" s="106" t="s">
        <v>560</v>
      </c>
      <c r="B278" s="106"/>
      <c r="C278" s="130"/>
      <c r="D278" s="130"/>
      <c r="E278" s="107"/>
      <c r="F278" s="106"/>
      <c r="G278" s="107"/>
      <c r="H278" s="304"/>
      <c r="I278" s="108">
        <f>SUM(I276:I277)</f>
        <v>0</v>
      </c>
    </row>
    <row r="279" spans="1:9">
      <c r="A279" s="122"/>
      <c r="B279" s="122" t="s">
        <v>270</v>
      </c>
      <c r="C279" s="122"/>
      <c r="D279" s="122"/>
      <c r="E279" s="131" t="s">
        <v>271</v>
      </c>
      <c r="F279" s="122"/>
      <c r="G279" s="123"/>
      <c r="H279" s="308"/>
      <c r="I279" s="124"/>
    </row>
    <row r="280" spans="1:9" ht="76.5">
      <c r="A280" s="144"/>
      <c r="B280" s="144"/>
      <c r="C280" s="70" t="s">
        <v>15</v>
      </c>
      <c r="D280" s="69"/>
      <c r="E280" s="77" t="s">
        <v>272</v>
      </c>
      <c r="F280" s="464"/>
      <c r="G280" s="463"/>
      <c r="H280" s="297"/>
      <c r="I280" s="73"/>
    </row>
    <row r="281" spans="1:9" ht="25.5">
      <c r="A281" s="136"/>
      <c r="B281" s="136"/>
      <c r="C281" s="125" t="s">
        <v>18</v>
      </c>
      <c r="D281" s="464" t="s">
        <v>1186</v>
      </c>
      <c r="E281" s="77" t="s">
        <v>1125</v>
      </c>
      <c r="F281" s="464" t="s">
        <v>218</v>
      </c>
      <c r="G281" s="463">
        <v>0</v>
      </c>
      <c r="H281" s="297"/>
      <c r="I281" s="73">
        <f t="shared" ref="I281:I297" si="10">H281*$G281</f>
        <v>0</v>
      </c>
    </row>
    <row r="282" spans="1:9" ht="25.5">
      <c r="A282" s="136"/>
      <c r="B282" s="136"/>
      <c r="C282" s="125" t="s">
        <v>21</v>
      </c>
      <c r="D282" s="464" t="s">
        <v>274</v>
      </c>
      <c r="E282" s="78" t="s">
        <v>1126</v>
      </c>
      <c r="F282" s="464" t="s">
        <v>218</v>
      </c>
      <c r="G282" s="463">
        <v>0</v>
      </c>
      <c r="H282" s="297"/>
      <c r="I282" s="73">
        <f t="shared" si="10"/>
        <v>0</v>
      </c>
    </row>
    <row r="283" spans="1:9" ht="25.5">
      <c r="A283" s="136"/>
      <c r="B283" s="136"/>
      <c r="C283" s="125" t="s">
        <v>23</v>
      </c>
      <c r="D283" s="464" t="s">
        <v>1187</v>
      </c>
      <c r="E283" s="128" t="s">
        <v>1132</v>
      </c>
      <c r="F283" s="464" t="s">
        <v>218</v>
      </c>
      <c r="G283" s="463">
        <v>0</v>
      </c>
      <c r="H283" s="297"/>
      <c r="I283" s="73">
        <f t="shared" si="10"/>
        <v>0</v>
      </c>
    </row>
    <row r="284" spans="1:9">
      <c r="A284" s="136"/>
      <c r="B284" s="136"/>
      <c r="C284" s="125" t="s">
        <v>25</v>
      </c>
      <c r="D284" s="464" t="s">
        <v>275</v>
      </c>
      <c r="E284" s="77" t="s">
        <v>1127</v>
      </c>
      <c r="F284" s="464" t="s">
        <v>218</v>
      </c>
      <c r="G284" s="463">
        <v>1</v>
      </c>
      <c r="H284" s="297"/>
      <c r="I284" s="73">
        <f t="shared" si="10"/>
        <v>0</v>
      </c>
    </row>
    <row r="285" spans="1:9">
      <c r="A285" s="136"/>
      <c r="B285" s="136"/>
      <c r="C285" s="125" t="s">
        <v>27</v>
      </c>
      <c r="D285" s="464" t="s">
        <v>276</v>
      </c>
      <c r="E285" s="77" t="s">
        <v>1128</v>
      </c>
      <c r="F285" s="464" t="s">
        <v>218</v>
      </c>
      <c r="G285" s="463">
        <v>0</v>
      </c>
      <c r="H285" s="297"/>
      <c r="I285" s="73">
        <f t="shared" si="10"/>
        <v>0</v>
      </c>
    </row>
    <row r="286" spans="1:9" ht="51">
      <c r="A286" s="136"/>
      <c r="B286" s="136"/>
      <c r="C286" s="125" t="s">
        <v>29</v>
      </c>
      <c r="D286" s="464" t="s">
        <v>1188</v>
      </c>
      <c r="E286" s="78" t="s">
        <v>1109</v>
      </c>
      <c r="F286" s="464" t="s">
        <v>218</v>
      </c>
      <c r="G286" s="463">
        <v>0</v>
      </c>
      <c r="H286" s="297"/>
      <c r="I286" s="73">
        <f t="shared" si="10"/>
        <v>0</v>
      </c>
    </row>
    <row r="287" spans="1:9">
      <c r="A287" s="136"/>
      <c r="B287" s="136"/>
      <c r="C287" s="125" t="s">
        <v>31</v>
      </c>
      <c r="D287" s="464" t="s">
        <v>278</v>
      </c>
      <c r="E287" s="119" t="s">
        <v>279</v>
      </c>
      <c r="F287" s="464" t="s">
        <v>218</v>
      </c>
      <c r="G287" s="463">
        <v>1</v>
      </c>
      <c r="H287" s="297"/>
      <c r="I287" s="73">
        <f t="shared" si="10"/>
        <v>0</v>
      </c>
    </row>
    <row r="288" spans="1:9" ht="25.5">
      <c r="A288" s="136"/>
      <c r="B288" s="136"/>
      <c r="C288" s="125" t="s">
        <v>280</v>
      </c>
      <c r="D288" s="464" t="s">
        <v>281</v>
      </c>
      <c r="E288" s="77" t="s">
        <v>1129</v>
      </c>
      <c r="F288" s="464" t="s">
        <v>218</v>
      </c>
      <c r="G288" s="463">
        <v>1</v>
      </c>
      <c r="H288" s="297"/>
      <c r="I288" s="73">
        <f t="shared" si="10"/>
        <v>0</v>
      </c>
    </row>
    <row r="289" spans="1:9" ht="25.5">
      <c r="A289" s="136"/>
      <c r="B289" s="136"/>
      <c r="C289" s="125" t="s">
        <v>282</v>
      </c>
      <c r="D289" s="464" t="s">
        <v>283</v>
      </c>
      <c r="E289" s="78" t="s">
        <v>1202</v>
      </c>
      <c r="F289" s="464" t="s">
        <v>218</v>
      </c>
      <c r="G289" s="463">
        <v>1</v>
      </c>
      <c r="H289" s="297"/>
      <c r="I289" s="73">
        <f t="shared" si="10"/>
        <v>0</v>
      </c>
    </row>
    <row r="290" spans="1:9" ht="38.25">
      <c r="A290" s="136"/>
      <c r="B290" s="136"/>
      <c r="C290" s="125" t="s">
        <v>284</v>
      </c>
      <c r="D290" s="464" t="s">
        <v>1189</v>
      </c>
      <c r="E290" s="119" t="s">
        <v>1133</v>
      </c>
      <c r="F290" s="464" t="s">
        <v>218</v>
      </c>
      <c r="G290" s="463">
        <v>0</v>
      </c>
      <c r="H290" s="297"/>
      <c r="I290" s="73">
        <f t="shared" si="10"/>
        <v>0</v>
      </c>
    </row>
    <row r="291" spans="1:9" ht="25.5">
      <c r="A291" s="136"/>
      <c r="B291" s="136"/>
      <c r="C291" s="125" t="s">
        <v>285</v>
      </c>
      <c r="D291" s="464" t="s">
        <v>286</v>
      </c>
      <c r="E291" s="119" t="s">
        <v>287</v>
      </c>
      <c r="F291" s="464" t="s">
        <v>218</v>
      </c>
      <c r="G291" s="463">
        <v>1</v>
      </c>
      <c r="H291" s="297"/>
      <c r="I291" s="73">
        <f t="shared" si="10"/>
        <v>0</v>
      </c>
    </row>
    <row r="292" spans="1:9" ht="25.5">
      <c r="A292" s="136"/>
      <c r="B292" s="136"/>
      <c r="C292" s="125" t="s">
        <v>326</v>
      </c>
      <c r="D292" s="464" t="s">
        <v>289</v>
      </c>
      <c r="E292" s="145" t="s">
        <v>290</v>
      </c>
      <c r="F292" s="146" t="s">
        <v>268</v>
      </c>
      <c r="G292" s="463">
        <v>1</v>
      </c>
      <c r="H292" s="297"/>
      <c r="I292" s="73">
        <f t="shared" si="10"/>
        <v>0</v>
      </c>
    </row>
    <row r="293" spans="1:9">
      <c r="A293" s="136"/>
      <c r="B293" s="136"/>
      <c r="C293" s="125" t="s">
        <v>288</v>
      </c>
      <c r="D293" s="464" t="s">
        <v>292</v>
      </c>
      <c r="E293" s="145" t="s">
        <v>293</v>
      </c>
      <c r="F293" s="146" t="s">
        <v>268</v>
      </c>
      <c r="G293" s="463">
        <v>1</v>
      </c>
      <c r="H293" s="297"/>
      <c r="I293" s="73">
        <f t="shared" si="10"/>
        <v>0</v>
      </c>
    </row>
    <row r="294" spans="1:9">
      <c r="A294" s="136"/>
      <c r="B294" s="136"/>
      <c r="C294" s="125" t="s">
        <v>291</v>
      </c>
      <c r="D294" s="464" t="s">
        <v>295</v>
      </c>
      <c r="E294" s="145" t="s">
        <v>1130</v>
      </c>
      <c r="F294" s="146" t="s">
        <v>268</v>
      </c>
      <c r="G294" s="463">
        <v>1</v>
      </c>
      <c r="H294" s="297"/>
      <c r="I294" s="73">
        <f t="shared" si="10"/>
        <v>0</v>
      </c>
    </row>
    <row r="295" spans="1:9">
      <c r="A295" s="70"/>
      <c r="B295" s="70"/>
      <c r="C295" s="125" t="s">
        <v>330</v>
      </c>
      <c r="D295" s="69" t="s">
        <v>296</v>
      </c>
      <c r="E295" s="145" t="s">
        <v>297</v>
      </c>
      <c r="F295" s="464" t="s">
        <v>218</v>
      </c>
      <c r="G295" s="463">
        <v>1</v>
      </c>
      <c r="H295" s="297"/>
      <c r="I295" s="73">
        <f t="shared" si="10"/>
        <v>0</v>
      </c>
    </row>
    <row r="296" spans="1:9">
      <c r="A296" s="70"/>
      <c r="B296" s="70"/>
      <c r="C296" s="125" t="s">
        <v>331</v>
      </c>
      <c r="D296" s="69" t="s">
        <v>298</v>
      </c>
      <c r="E296" s="145" t="s">
        <v>299</v>
      </c>
      <c r="F296" s="464" t="s">
        <v>218</v>
      </c>
      <c r="G296" s="463">
        <v>0</v>
      </c>
      <c r="H296" s="297"/>
      <c r="I296" s="73">
        <f t="shared" si="10"/>
        <v>0</v>
      </c>
    </row>
    <row r="297" spans="1:9" ht="38.25">
      <c r="A297" s="70"/>
      <c r="B297" s="70"/>
      <c r="C297" s="125" t="s">
        <v>294</v>
      </c>
      <c r="D297" s="69" t="s">
        <v>300</v>
      </c>
      <c r="E297" s="147" t="s">
        <v>1131</v>
      </c>
      <c r="F297" s="464" t="s">
        <v>301</v>
      </c>
      <c r="G297" s="463">
        <v>1</v>
      </c>
      <c r="H297" s="297"/>
      <c r="I297" s="73">
        <f t="shared" si="10"/>
        <v>0</v>
      </c>
    </row>
    <row r="298" spans="1:9" ht="47.25">
      <c r="A298" s="80" t="s">
        <v>561</v>
      </c>
      <c r="B298" s="80"/>
      <c r="C298" s="82"/>
      <c r="D298" s="82"/>
      <c r="E298" s="105"/>
      <c r="F298" s="80"/>
      <c r="G298" s="107"/>
      <c r="H298" s="304"/>
      <c r="I298" s="108">
        <f>SUM(I281:I297)</f>
        <v>0</v>
      </c>
    </row>
  </sheetData>
  <mergeCells count="56">
    <mergeCell ref="C111:D112"/>
    <mergeCell ref="C123:D124"/>
    <mergeCell ref="D17:D23"/>
    <mergeCell ref="G3:G9"/>
    <mergeCell ref="G10:G16"/>
    <mergeCell ref="G17:G23"/>
    <mergeCell ref="G25:G32"/>
    <mergeCell ref="D25:D32"/>
    <mergeCell ref="D10:D16"/>
    <mergeCell ref="F10:F16"/>
    <mergeCell ref="F3:F9"/>
    <mergeCell ref="D3:D9"/>
    <mergeCell ref="F17:F23"/>
    <mergeCell ref="F68:F74"/>
    <mergeCell ref="F61:F67"/>
    <mergeCell ref="F54:F60"/>
    <mergeCell ref="F43:F52"/>
    <mergeCell ref="D54:D60"/>
    <mergeCell ref="G33:G42"/>
    <mergeCell ref="G43:G52"/>
    <mergeCell ref="G54:G60"/>
    <mergeCell ref="G61:G67"/>
    <mergeCell ref="G68:G74"/>
    <mergeCell ref="F33:F42"/>
    <mergeCell ref="D33:D42"/>
    <mergeCell ref="C33:C42"/>
    <mergeCell ref="C25:C32"/>
    <mergeCell ref="B25:B32"/>
    <mergeCell ref="F25:F32"/>
    <mergeCell ref="A68:A74"/>
    <mergeCell ref="B68:B74"/>
    <mergeCell ref="C68:C74"/>
    <mergeCell ref="D68:D74"/>
    <mergeCell ref="B33:B42"/>
    <mergeCell ref="C54:C60"/>
    <mergeCell ref="A43:A52"/>
    <mergeCell ref="B43:B52"/>
    <mergeCell ref="C43:C52"/>
    <mergeCell ref="D43:D52"/>
    <mergeCell ref="C61:C67"/>
    <mergeCell ref="B61:B67"/>
    <mergeCell ref="A61:A67"/>
    <mergeCell ref="D61:D67"/>
    <mergeCell ref="A33:A42"/>
    <mergeCell ref="A3:A9"/>
    <mergeCell ref="C10:C16"/>
    <mergeCell ref="B3:B9"/>
    <mergeCell ref="C3:C9"/>
    <mergeCell ref="A10:A16"/>
    <mergeCell ref="B10:B16"/>
    <mergeCell ref="A17:A23"/>
    <mergeCell ref="B17:B23"/>
    <mergeCell ref="C17:C23"/>
    <mergeCell ref="A25:A32"/>
    <mergeCell ref="B54:B60"/>
    <mergeCell ref="A54:A60"/>
  </mergeCells>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1"/>
  <sheetViews>
    <sheetView topLeftCell="A4" zoomScale="85" zoomScaleNormal="85" zoomScaleSheetLayoutView="55" workbookViewId="0">
      <selection activeCell="D4" sqref="D4"/>
    </sheetView>
  </sheetViews>
  <sheetFormatPr defaultRowHeight="15"/>
  <cols>
    <col min="2" max="2" width="13.85546875" style="45" bestFit="1" customWidth="1"/>
    <col min="3" max="3" width="34.5703125" style="46" customWidth="1"/>
    <col min="4" max="4" width="33" customWidth="1"/>
    <col min="5" max="5" width="37.28515625" customWidth="1"/>
  </cols>
  <sheetData>
    <row r="1" spans="2:5">
      <c r="B1" s="513" t="s">
        <v>1012</v>
      </c>
      <c r="C1" s="514"/>
      <c r="D1" s="514"/>
      <c r="E1" s="514"/>
    </row>
    <row r="2" spans="2:5">
      <c r="B2" s="31"/>
      <c r="C2" s="512" t="s">
        <v>1013</v>
      </c>
      <c r="D2" s="512"/>
      <c r="E2" s="512"/>
    </row>
    <row r="3" spans="2:5" ht="21.6" customHeight="1">
      <c r="B3" s="32"/>
      <c r="C3" s="33" t="s">
        <v>1014</v>
      </c>
      <c r="D3" s="34" t="s">
        <v>1015</v>
      </c>
      <c r="E3" s="33" t="s">
        <v>1016</v>
      </c>
    </row>
    <row r="4" spans="2:5" ht="92.45" customHeight="1">
      <c r="B4" s="35" t="s">
        <v>1017</v>
      </c>
      <c r="C4" s="2" t="s">
        <v>1018</v>
      </c>
      <c r="D4" s="36" t="s">
        <v>1019</v>
      </c>
      <c r="E4" s="3" t="s">
        <v>1020</v>
      </c>
    </row>
    <row r="5" spans="2:5" ht="86.45" customHeight="1">
      <c r="B5" s="35" t="s">
        <v>1021</v>
      </c>
      <c r="C5" s="2" t="s">
        <v>1022</v>
      </c>
      <c r="D5" s="37" t="s">
        <v>1023</v>
      </c>
      <c r="E5" s="1" t="s">
        <v>1020</v>
      </c>
    </row>
    <row r="6" spans="2:5" ht="98.45" customHeight="1">
      <c r="B6" s="35" t="s">
        <v>277</v>
      </c>
      <c r="C6" s="2" t="s">
        <v>1024</v>
      </c>
      <c r="D6" s="38" t="s">
        <v>1025</v>
      </c>
      <c r="E6" s="39" t="s">
        <v>1026</v>
      </c>
    </row>
    <row r="7" spans="2:5" ht="118.15" customHeight="1">
      <c r="B7" s="40" t="s">
        <v>1027</v>
      </c>
      <c r="C7" s="2" t="s">
        <v>1024</v>
      </c>
      <c r="D7" s="47" t="s">
        <v>1077</v>
      </c>
      <c r="E7" s="38" t="s">
        <v>1028</v>
      </c>
    </row>
    <row r="8" spans="2:5" ht="136.9" customHeight="1">
      <c r="B8" s="35" t="s">
        <v>275</v>
      </c>
      <c r="C8" s="2" t="s">
        <v>1029</v>
      </c>
      <c r="D8" s="38" t="s">
        <v>1030</v>
      </c>
      <c r="E8" s="1" t="s">
        <v>1031</v>
      </c>
    </row>
    <row r="9" spans="2:5" ht="118.9" customHeight="1">
      <c r="B9" s="35" t="s">
        <v>273</v>
      </c>
      <c r="C9" s="2" t="s">
        <v>1032</v>
      </c>
      <c r="D9" s="38" t="s">
        <v>1033</v>
      </c>
      <c r="E9" s="3" t="s">
        <v>1034</v>
      </c>
    </row>
    <row r="10" spans="2:5" ht="76.150000000000006" customHeight="1">
      <c r="B10" s="35" t="s">
        <v>1035</v>
      </c>
      <c r="C10" s="2" t="s">
        <v>1036</v>
      </c>
      <c r="D10" s="38" t="s">
        <v>1037</v>
      </c>
      <c r="E10" s="3" t="s">
        <v>1038</v>
      </c>
    </row>
    <row r="11" spans="2:5" ht="87.6" hidden="1" customHeight="1" thickBot="1">
      <c r="B11" s="41" t="s">
        <v>1039</v>
      </c>
      <c r="C11" s="42" t="s">
        <v>1018</v>
      </c>
      <c r="D11" s="43" t="s">
        <v>1040</v>
      </c>
      <c r="E11" s="44" t="s">
        <v>1041</v>
      </c>
    </row>
  </sheetData>
  <mergeCells count="2">
    <mergeCell ref="C2:E2"/>
    <mergeCell ref="B1:E1"/>
  </mergeCells>
  <pageMargins left="0.7" right="0.7" top="0.75" bottom="0.75" header="0.3" footer="0.3"/>
  <pageSetup scale="55" orientation="landscape"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16502D9A64304A800B90E4123749D3" ma:contentTypeVersion="15" ma:contentTypeDescription="Create a new document." ma:contentTypeScope="" ma:versionID="c2762f0b3b03ad317e54366ed57b27a9">
  <xsd:schema xmlns:xsd="http://www.w3.org/2001/XMLSchema" xmlns:xs="http://www.w3.org/2001/XMLSchema" xmlns:p="http://schemas.microsoft.com/office/2006/metadata/properties" xmlns:ns3="b7babe23-701f-4936-a1db-3e0a77c6b91d" xmlns:ns4="97b567b4-c61a-4bc6-901f-e982322be9b3" targetNamespace="http://schemas.microsoft.com/office/2006/metadata/properties" ma:root="true" ma:fieldsID="a3d83e32ae6f1adec61775c25c2df536" ns3:_="" ns4:_="">
    <xsd:import namespace="b7babe23-701f-4936-a1db-3e0a77c6b91d"/>
    <xsd:import namespace="97b567b4-c61a-4bc6-901f-e982322be9b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_activity" minOccurs="0"/>
                <xsd:element ref="ns4:SharedWithUsers" minOccurs="0"/>
                <xsd:element ref="ns4:SharedWithDetails" minOccurs="0"/>
                <xsd:element ref="ns4:SharingHintHash" minOccurs="0"/>
                <xsd:element ref="ns3:MediaServiceObjectDetectorVersions"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babe23-701f-4936-a1db-3e0a77c6b9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567b4-c61a-4bc6-901f-e982322be9b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b7babe23-701f-4936-a1db-3e0a77c6b91d" xsi:nil="true"/>
  </documentManagement>
</p:properties>
</file>

<file path=customXml/itemProps1.xml><?xml version="1.0" encoding="utf-8"?>
<ds:datastoreItem xmlns:ds="http://schemas.openxmlformats.org/officeDocument/2006/customXml" ds:itemID="{DAE805ED-E4CE-4CBA-B708-D9E6177BD7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babe23-701f-4936-a1db-3e0a77c6b91d"/>
    <ds:schemaRef ds:uri="97b567b4-c61a-4bc6-901f-e982322be9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EF0562-75A3-4C03-99BB-255A42FBEAE0}">
  <ds:schemaRefs>
    <ds:schemaRef ds:uri="http://schemas.microsoft.com/sharepoint/v3/contenttype/forms"/>
  </ds:schemaRefs>
</ds:datastoreItem>
</file>

<file path=customXml/itemProps3.xml><?xml version="1.0" encoding="utf-8"?>
<ds:datastoreItem xmlns:ds="http://schemas.openxmlformats.org/officeDocument/2006/customXml" ds:itemID="{10670EE7-AD7C-4660-B8C5-F3E37E533516}">
  <ds:schemaRefs>
    <ds:schemaRef ds:uri="97b567b4-c61a-4bc6-901f-e982322be9b3"/>
    <ds:schemaRef ds:uri="http://schemas.microsoft.com/office/2006/documentManagement/types"/>
    <ds:schemaRef ds:uri="http://schemas.microsoft.com/office/2006/metadata/properties"/>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b7babe23-701f-4936-a1db-3e0a77c6b91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Civil &amp; Interior</vt:lpstr>
      <vt:lpstr>HVAC</vt:lpstr>
      <vt:lpstr>PLUMBING</vt:lpstr>
      <vt:lpstr>Fire Fighting</vt:lpstr>
      <vt:lpstr>Material Specifications</vt:lpstr>
      <vt:lpstr>Fire Make</vt:lpstr>
      <vt:lpstr>Electrical ,CCTV &amp; PA Make</vt:lpstr>
      <vt:lpstr>ELECTRICAL</vt:lpstr>
      <vt:lpstr>Toilet Specs</vt:lpstr>
      <vt:lpstr>'Toilet Specs'!Print_Area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Anil</cp:lastModifiedBy>
  <cp:lastPrinted>2023-12-08T06:21:37Z</cp:lastPrinted>
  <dcterms:created xsi:type="dcterms:W3CDTF">2023-01-31T11:51:23Z</dcterms:created>
  <dcterms:modified xsi:type="dcterms:W3CDTF">2024-02-02T08:26:02Z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0x0101008B16502D9A64304A800B90E4123749D3</vt:lpwstr>
  </property>
</Properties>
</file>