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Amit Tiwari\Downloads\"/>
    </mc:Choice>
  </mc:AlternateContent>
  <xr:revisionPtr revIDLastSave="0" documentId="8_{18EBF947-E5BB-496E-BC1E-5180876C1960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Summary" sheetId="18" r:id="rId1"/>
    <sheet name="Serviceware" sheetId="1" r:id="rId2"/>
    <sheet name="Woodenware" sheetId="24" r:id="rId3"/>
    <sheet name="Tableware" sheetId="2" r:id="rId4"/>
    <sheet name="Cutlery" sheetId="3" r:id="rId5"/>
    <sheet name="Glassware" sheetId="4" r:id="rId6"/>
    <sheet name="Uniform" sheetId="5" r:id="rId7"/>
    <sheet name="Leatherette" sheetId="9" r:id="rId8"/>
    <sheet name="Linen" sheetId="6" r:id="rId9"/>
    <sheet name="SOE Kitchen" sheetId="23" r:id="rId10"/>
    <sheet name="SOE Bar" sheetId="28" r:id="rId11"/>
    <sheet name="PPE List" sheetId="19" state="hidden" r:id="rId12"/>
    <sheet name="Kitchen Heavy Equip" sheetId="26" state="hidden" r:id="rId13"/>
    <sheet name="HD Packaging" sheetId="20" state="hidden" r:id="rId14"/>
    <sheet name="Printing &amp; Stationary" sheetId="21" state="hidden" r:id="rId15"/>
    <sheet name="Bar Equip" sheetId="13" state="hidden" r:id="rId16"/>
    <sheet name="Buffet Equip" sheetId="27" state="hidden" r:id="rId17"/>
    <sheet name="Kicthen Prototype - Ref" sheetId="12" state="hidden" r:id="rId18"/>
  </sheets>
  <externalReferences>
    <externalReference r:id="rId19"/>
  </externalReferences>
  <calcPr calcId="181029"/>
</workbook>
</file>

<file path=xl/calcChain.xml><?xml version="1.0" encoding="utf-8"?>
<calcChain xmlns="http://schemas.openxmlformats.org/spreadsheetml/2006/main">
  <c r="G72" i="28" l="1"/>
  <c r="G71" i="28"/>
  <c r="G54" i="28"/>
  <c r="G55" i="28"/>
  <c r="G56" i="28"/>
  <c r="G57" i="28"/>
  <c r="G58" i="28"/>
  <c r="G59" i="28"/>
  <c r="G60" i="28"/>
  <c r="G61" i="28"/>
  <c r="G62" i="28"/>
  <c r="G63" i="28"/>
  <c r="G64" i="28"/>
  <c r="G65" i="28"/>
  <c r="G66" i="28"/>
  <c r="G67" i="28"/>
  <c r="G68" i="28"/>
  <c r="G69" i="28"/>
  <c r="G70" i="28"/>
  <c r="G53" i="28"/>
  <c r="G52" i="28"/>
  <c r="G51" i="28"/>
  <c r="G50" i="28"/>
  <c r="G49" i="28"/>
  <c r="G48" i="28"/>
  <c r="G47" i="28"/>
  <c r="G46" i="28"/>
  <c r="G45" i="28"/>
  <c r="G44" i="28"/>
  <c r="G43" i="28"/>
  <c r="G42" i="28"/>
  <c r="G41" i="28"/>
  <c r="G40" i="28"/>
  <c r="G39" i="28"/>
  <c r="G38" i="28"/>
  <c r="G37" i="28"/>
  <c r="G36" i="28"/>
  <c r="G35" i="28"/>
  <c r="G34" i="28"/>
  <c r="G33" i="28"/>
  <c r="G32" i="28"/>
  <c r="G31" i="28"/>
  <c r="G30" i="28"/>
  <c r="G29" i="28"/>
  <c r="G28" i="28"/>
  <c r="G27" i="28"/>
  <c r="G26" i="28"/>
  <c r="G25" i="28"/>
  <c r="G24" i="28"/>
  <c r="G23" i="28"/>
  <c r="G22" i="28"/>
  <c r="G21" i="28"/>
  <c r="G20" i="28"/>
  <c r="G19" i="28"/>
  <c r="G18" i="28"/>
  <c r="G17" i="28"/>
  <c r="G16" i="28"/>
  <c r="G15" i="28"/>
  <c r="G14" i="28"/>
  <c r="G13" i="28"/>
  <c r="G12" i="28"/>
  <c r="G11" i="28"/>
  <c r="G10" i="28"/>
  <c r="G9" i="28"/>
  <c r="G8" i="28"/>
  <c r="G7" i="28"/>
  <c r="G6" i="28"/>
  <c r="G5" i="28"/>
  <c r="G4" i="28"/>
  <c r="G77" i="28" l="1"/>
  <c r="G79" i="28" s="1"/>
  <c r="D14" i="18" s="1"/>
  <c r="I140" i="23" l="1"/>
  <c r="U34" i="5"/>
  <c r="Q11" i="4"/>
  <c r="Q12" i="4"/>
  <c r="Q6" i="4"/>
  <c r="Q7" i="4"/>
  <c r="Q8" i="4"/>
  <c r="Q9" i="4"/>
  <c r="Q10" i="4"/>
  <c r="Q16" i="4"/>
  <c r="Q14" i="4"/>
  <c r="Q15" i="4"/>
  <c r="Q5" i="4"/>
  <c r="G91" i="12" l="1"/>
  <c r="E91" i="12"/>
  <c r="G90" i="12"/>
  <c r="G89" i="12"/>
  <c r="F88" i="12"/>
  <c r="G88" i="12" s="1"/>
  <c r="E88" i="12"/>
  <c r="G87" i="12"/>
  <c r="G86" i="12"/>
  <c r="F85" i="12"/>
  <c r="E85" i="12"/>
  <c r="G84" i="12"/>
  <c r="G83" i="12"/>
  <c r="F82" i="12"/>
  <c r="G82" i="12" s="1"/>
  <c r="E82" i="12"/>
  <c r="F81" i="12"/>
  <c r="E81" i="12"/>
  <c r="F76" i="12"/>
  <c r="E76" i="12"/>
  <c r="F75" i="12"/>
  <c r="G75" i="12" s="1"/>
  <c r="E75" i="12"/>
  <c r="F74" i="12"/>
  <c r="E74" i="12"/>
  <c r="E77" i="12" s="1"/>
  <c r="F69" i="12"/>
  <c r="E69" i="12"/>
  <c r="E70" i="12" s="1"/>
  <c r="G68" i="12"/>
  <c r="G63" i="12"/>
  <c r="G62" i="12"/>
  <c r="F61" i="12"/>
  <c r="E61" i="12"/>
  <c r="G60" i="12"/>
  <c r="F59" i="12"/>
  <c r="E59" i="12"/>
  <c r="F58" i="12"/>
  <c r="E58" i="12"/>
  <c r="F57" i="12"/>
  <c r="E57" i="12"/>
  <c r="F56" i="12"/>
  <c r="G56" i="12" s="1"/>
  <c r="E56" i="12"/>
  <c r="F55" i="12"/>
  <c r="E55" i="12"/>
  <c r="F54" i="12"/>
  <c r="E54" i="12"/>
  <c r="F53" i="12"/>
  <c r="E53" i="12"/>
  <c r="G52" i="12"/>
  <c r="G51" i="12"/>
  <c r="F50" i="12"/>
  <c r="E50" i="12"/>
  <c r="G49" i="12"/>
  <c r="F48" i="12"/>
  <c r="E48" i="12"/>
  <c r="F47" i="12"/>
  <c r="E47" i="12"/>
  <c r="F46" i="12"/>
  <c r="E46" i="12"/>
  <c r="F40" i="12"/>
  <c r="E40" i="12"/>
  <c r="F39" i="12"/>
  <c r="E39" i="12"/>
  <c r="F38" i="12"/>
  <c r="E38" i="12"/>
  <c r="F37" i="12"/>
  <c r="E37" i="12"/>
  <c r="F36" i="12"/>
  <c r="E36" i="12"/>
  <c r="F35" i="12"/>
  <c r="G35" i="12" s="1"/>
  <c r="E35" i="12"/>
  <c r="F34" i="12"/>
  <c r="E34" i="12"/>
  <c r="F33" i="12"/>
  <c r="E33" i="12"/>
  <c r="G33" i="12" s="1"/>
  <c r="F32" i="12"/>
  <c r="E32" i="12"/>
  <c r="F31" i="12"/>
  <c r="E31" i="12"/>
  <c r="F30" i="12"/>
  <c r="E30" i="12"/>
  <c r="F29" i="12"/>
  <c r="E29" i="12"/>
  <c r="F28" i="12"/>
  <c r="G28" i="12" s="1"/>
  <c r="E28" i="12"/>
  <c r="F27" i="12"/>
  <c r="E27" i="12"/>
  <c r="F26" i="12"/>
  <c r="E26" i="12"/>
  <c r="G26" i="12" s="1"/>
  <c r="F25" i="12"/>
  <c r="E25" i="12"/>
  <c r="F24" i="12"/>
  <c r="E24" i="12"/>
  <c r="F23" i="12"/>
  <c r="E23" i="12"/>
  <c r="F22" i="12"/>
  <c r="E22" i="12"/>
  <c r="F21" i="12"/>
  <c r="E21" i="12"/>
  <c r="F20" i="12"/>
  <c r="G20" i="12" s="1"/>
  <c r="E20" i="12"/>
  <c r="F19" i="12"/>
  <c r="E19" i="12"/>
  <c r="F14" i="12"/>
  <c r="E14" i="12"/>
  <c r="F13" i="12"/>
  <c r="E13" i="12"/>
  <c r="F12" i="12"/>
  <c r="E12" i="12"/>
  <c r="G11" i="12"/>
  <c r="F10" i="12"/>
  <c r="E10" i="12"/>
  <c r="F9" i="12"/>
  <c r="E9" i="12"/>
  <c r="F8" i="12"/>
  <c r="E8" i="12"/>
  <c r="F7" i="12"/>
  <c r="E7" i="12"/>
  <c r="G7" i="12" s="1"/>
  <c r="F6" i="12"/>
  <c r="E6" i="12"/>
  <c r="F5" i="12"/>
  <c r="E5" i="12"/>
  <c r="H74" i="27"/>
  <c r="H73" i="27"/>
  <c r="H72" i="27"/>
  <c r="H71" i="27"/>
  <c r="H70" i="27"/>
  <c r="H63" i="27"/>
  <c r="H65" i="27" s="1"/>
  <c r="H56" i="27"/>
  <c r="H58" i="27" s="1"/>
  <c r="H48" i="27"/>
  <c r="H47" i="27"/>
  <c r="H46" i="27"/>
  <c r="H45" i="27"/>
  <c r="H37" i="27"/>
  <c r="H36" i="27"/>
  <c r="H35" i="27"/>
  <c r="H34" i="27"/>
  <c r="H33" i="27"/>
  <c r="H32" i="27"/>
  <c r="H31" i="27"/>
  <c r="H30" i="27"/>
  <c r="H24" i="27"/>
  <c r="H23" i="27"/>
  <c r="H22" i="27"/>
  <c r="H21" i="27"/>
  <c r="H20" i="27"/>
  <c r="H19" i="27"/>
  <c r="H18" i="27"/>
  <c r="H17" i="27"/>
  <c r="G8" i="27"/>
  <c r="G7" i="27"/>
  <c r="F10" i="13"/>
  <c r="E10" i="13"/>
  <c r="F9" i="13"/>
  <c r="E9" i="13"/>
  <c r="F8" i="13"/>
  <c r="E8" i="13"/>
  <c r="F7" i="13"/>
  <c r="G7" i="13" s="1"/>
  <c r="F6" i="13"/>
  <c r="E6" i="13"/>
  <c r="F5" i="13"/>
  <c r="E5" i="13"/>
  <c r="F4" i="13"/>
  <c r="E4" i="13"/>
  <c r="G107" i="21"/>
  <c r="H74" i="26"/>
  <c r="H73" i="26"/>
  <c r="G72" i="26"/>
  <c r="H72" i="26" s="1"/>
  <c r="H71" i="26"/>
  <c r="G71" i="26"/>
  <c r="H70" i="26"/>
  <c r="J70" i="26" s="1"/>
  <c r="H69" i="26"/>
  <c r="I69" i="26" s="1"/>
  <c r="J69" i="26" s="1"/>
  <c r="H68" i="26"/>
  <c r="H67" i="26"/>
  <c r="I67" i="26" s="1"/>
  <c r="H66" i="26"/>
  <c r="I66" i="26" s="1"/>
  <c r="J66" i="26" s="1"/>
  <c r="H65" i="26"/>
  <c r="I65" i="26" s="1"/>
  <c r="J65" i="26" s="1"/>
  <c r="H64" i="26"/>
  <c r="G64" i="26"/>
  <c r="H63" i="26"/>
  <c r="J63" i="26" s="1"/>
  <c r="G62" i="26"/>
  <c r="H62" i="26" s="1"/>
  <c r="H61" i="26"/>
  <c r="I61" i="26" s="1"/>
  <c r="J61" i="26" s="1"/>
  <c r="H60" i="26"/>
  <c r="I60" i="26" s="1"/>
  <c r="J60" i="26" s="1"/>
  <c r="H59" i="26"/>
  <c r="H58" i="26"/>
  <c r="G57" i="26"/>
  <c r="H57" i="26" s="1"/>
  <c r="H56" i="26"/>
  <c r="I56" i="26" s="1"/>
  <c r="J56" i="26" s="1"/>
  <c r="H55" i="26"/>
  <c r="I55" i="26" s="1"/>
  <c r="J55" i="26" s="1"/>
  <c r="H54" i="26"/>
  <c r="H53" i="26"/>
  <c r="H52" i="26"/>
  <c r="I52" i="26" s="1"/>
  <c r="J52" i="26" s="1"/>
  <c r="G51" i="26"/>
  <c r="H51" i="26" s="1"/>
  <c r="H50" i="26"/>
  <c r="I50" i="26" s="1"/>
  <c r="J50" i="26" s="1"/>
  <c r="H49" i="26"/>
  <c r="H48" i="26"/>
  <c r="H47" i="26"/>
  <c r="I47" i="26" s="1"/>
  <c r="J47" i="26" s="1"/>
  <c r="H46" i="26"/>
  <c r="I46" i="26" s="1"/>
  <c r="J46" i="26" s="1"/>
  <c r="H45" i="26"/>
  <c r="I45" i="26" s="1"/>
  <c r="H44" i="26"/>
  <c r="I44" i="26" s="1"/>
  <c r="H43" i="26"/>
  <c r="I43" i="26" s="1"/>
  <c r="J43" i="26" s="1"/>
  <c r="H42" i="26"/>
  <c r="I42" i="26" s="1"/>
  <c r="J42" i="26" s="1"/>
  <c r="H41" i="26"/>
  <c r="H40" i="26"/>
  <c r="H39" i="26"/>
  <c r="I39" i="26" s="1"/>
  <c r="J39" i="26" s="1"/>
  <c r="I38" i="26"/>
  <c r="J38" i="26" s="1"/>
  <c r="H38" i="26"/>
  <c r="I37" i="26"/>
  <c r="H37" i="26"/>
  <c r="H36" i="26"/>
  <c r="I36" i="26" s="1"/>
  <c r="H35" i="26"/>
  <c r="I35" i="26" s="1"/>
  <c r="J35" i="26" s="1"/>
  <c r="H34" i="26"/>
  <c r="I34" i="26" s="1"/>
  <c r="J34" i="26" s="1"/>
  <c r="H33" i="26"/>
  <c r="H32" i="26"/>
  <c r="H31" i="26"/>
  <c r="I31" i="26" s="1"/>
  <c r="J31" i="26" s="1"/>
  <c r="H30" i="26"/>
  <c r="I30" i="26" s="1"/>
  <c r="J30" i="26" s="1"/>
  <c r="H29" i="26"/>
  <c r="I29" i="26" s="1"/>
  <c r="H28" i="26"/>
  <c r="I28" i="26" s="1"/>
  <c r="H27" i="26"/>
  <c r="J27" i="26" s="1"/>
  <c r="I26" i="26"/>
  <c r="H26" i="26"/>
  <c r="H25" i="26"/>
  <c r="I25" i="26" s="1"/>
  <c r="H24" i="26"/>
  <c r="H23" i="26"/>
  <c r="H22" i="26"/>
  <c r="J22" i="26" s="1"/>
  <c r="H21" i="26"/>
  <c r="J21" i="26" s="1"/>
  <c r="H20" i="26"/>
  <c r="I20" i="26" s="1"/>
  <c r="H19" i="26"/>
  <c r="I19" i="26" s="1"/>
  <c r="H18" i="26"/>
  <c r="J18" i="26" s="1"/>
  <c r="H17" i="26"/>
  <c r="H16" i="26"/>
  <c r="I16" i="26" s="1"/>
  <c r="H15" i="26"/>
  <c r="I14" i="26"/>
  <c r="J14" i="26" s="1"/>
  <c r="H14" i="26"/>
  <c r="H13" i="26"/>
  <c r="H12" i="26"/>
  <c r="H11" i="26"/>
  <c r="H10" i="26"/>
  <c r="I10" i="26" s="1"/>
  <c r="J10" i="26" s="1"/>
  <c r="H9" i="26"/>
  <c r="H8" i="26"/>
  <c r="I8" i="26" s="1"/>
  <c r="H7" i="26"/>
  <c r="I7" i="26" s="1"/>
  <c r="J7" i="26" s="1"/>
  <c r="H6" i="26"/>
  <c r="I6" i="26" s="1"/>
  <c r="J6" i="26" s="1"/>
  <c r="G56" i="19"/>
  <c r="G55" i="19"/>
  <c r="G54" i="19"/>
  <c r="G53" i="19"/>
  <c r="G52" i="19"/>
  <c r="G51" i="19"/>
  <c r="G50" i="19"/>
  <c r="G49" i="19"/>
  <c r="G48" i="19"/>
  <c r="G47" i="19"/>
  <c r="G46" i="19"/>
  <c r="G45" i="19"/>
  <c r="G44" i="19"/>
  <c r="G43" i="19"/>
  <c r="G42" i="19"/>
  <c r="G41" i="19"/>
  <c r="G40" i="19"/>
  <c r="G39" i="19"/>
  <c r="G38" i="19"/>
  <c r="G37" i="19"/>
  <c r="G36" i="19"/>
  <c r="G35" i="19"/>
  <c r="G34" i="19"/>
  <c r="G33" i="19"/>
  <c r="G32" i="19"/>
  <c r="G31" i="19"/>
  <c r="G30" i="19"/>
  <c r="G29" i="19"/>
  <c r="G28" i="19"/>
  <c r="G27" i="19"/>
  <c r="G26" i="19"/>
  <c r="G25" i="19"/>
  <c r="G24" i="19"/>
  <c r="G23" i="19"/>
  <c r="G22" i="19"/>
  <c r="G21" i="19"/>
  <c r="G20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6" i="19"/>
  <c r="G5" i="19"/>
  <c r="G4" i="19"/>
  <c r="I128" i="23"/>
  <c r="I127" i="23"/>
  <c r="I126" i="23"/>
  <c r="I125" i="23"/>
  <c r="I124" i="23"/>
  <c r="I123" i="23"/>
  <c r="I122" i="23"/>
  <c r="I121" i="23"/>
  <c r="I120" i="23"/>
  <c r="I119" i="23"/>
  <c r="I118" i="23"/>
  <c r="I117" i="23"/>
  <c r="I116" i="23"/>
  <c r="I115" i="23"/>
  <c r="I114" i="23"/>
  <c r="I113" i="23"/>
  <c r="I112" i="23"/>
  <c r="I111" i="23"/>
  <c r="I110" i="23"/>
  <c r="I109" i="23"/>
  <c r="I108" i="23"/>
  <c r="I107" i="23"/>
  <c r="I106" i="23"/>
  <c r="I105" i="23"/>
  <c r="I104" i="23"/>
  <c r="I103" i="23"/>
  <c r="I102" i="23"/>
  <c r="I101" i="23"/>
  <c r="I100" i="23"/>
  <c r="I99" i="23"/>
  <c r="I98" i="23"/>
  <c r="I97" i="23"/>
  <c r="I96" i="23"/>
  <c r="I95" i="23"/>
  <c r="I94" i="23"/>
  <c r="I93" i="23"/>
  <c r="I92" i="23"/>
  <c r="I91" i="23"/>
  <c r="I90" i="23"/>
  <c r="I89" i="23"/>
  <c r="I88" i="23"/>
  <c r="I87" i="23"/>
  <c r="I86" i="23"/>
  <c r="I85" i="23"/>
  <c r="I84" i="23"/>
  <c r="I83" i="23"/>
  <c r="I82" i="23"/>
  <c r="I81" i="23"/>
  <c r="I80" i="23"/>
  <c r="I79" i="23"/>
  <c r="I78" i="23"/>
  <c r="I77" i="23"/>
  <c r="I76" i="23"/>
  <c r="I75" i="23"/>
  <c r="I74" i="23"/>
  <c r="I73" i="23"/>
  <c r="I72" i="23"/>
  <c r="I71" i="23"/>
  <c r="I70" i="23"/>
  <c r="I69" i="23"/>
  <c r="I68" i="23"/>
  <c r="I67" i="23"/>
  <c r="I66" i="23"/>
  <c r="I65" i="23"/>
  <c r="I64" i="23"/>
  <c r="I63" i="23"/>
  <c r="I62" i="23"/>
  <c r="I61" i="23"/>
  <c r="I60" i="23"/>
  <c r="I59" i="23"/>
  <c r="I58" i="23"/>
  <c r="I57" i="23"/>
  <c r="I56" i="23"/>
  <c r="I55" i="23"/>
  <c r="I54" i="23"/>
  <c r="I53" i="23"/>
  <c r="I52" i="23"/>
  <c r="I51" i="23"/>
  <c r="I50" i="23"/>
  <c r="I49" i="23"/>
  <c r="I48" i="23"/>
  <c r="I47" i="23"/>
  <c r="I46" i="23"/>
  <c r="I45" i="23"/>
  <c r="I44" i="23"/>
  <c r="I43" i="23"/>
  <c r="I42" i="23"/>
  <c r="I41" i="23"/>
  <c r="I40" i="23"/>
  <c r="I39" i="23"/>
  <c r="I38" i="23"/>
  <c r="I37" i="23"/>
  <c r="I36" i="23"/>
  <c r="I35" i="23"/>
  <c r="I34" i="23"/>
  <c r="I33" i="23"/>
  <c r="I32" i="23"/>
  <c r="I31" i="23"/>
  <c r="I30" i="23"/>
  <c r="I29" i="23"/>
  <c r="I28" i="23"/>
  <c r="I27" i="23"/>
  <c r="I26" i="23"/>
  <c r="I25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I11" i="23"/>
  <c r="I10" i="23"/>
  <c r="I9" i="23"/>
  <c r="I8" i="23"/>
  <c r="I7" i="23"/>
  <c r="I6" i="23"/>
  <c r="K9" i="6"/>
  <c r="I9" i="6"/>
  <c r="K8" i="6"/>
  <c r="I8" i="6"/>
  <c r="K7" i="6"/>
  <c r="I7" i="6"/>
  <c r="B7" i="6"/>
  <c r="B8" i="6" s="1"/>
  <c r="K6" i="6"/>
  <c r="I6" i="6"/>
  <c r="AA21" i="9"/>
  <c r="X21" i="9"/>
  <c r="AC20" i="9"/>
  <c r="AC23" i="9" s="1"/>
  <c r="AB20" i="9"/>
  <c r="AB23" i="9" s="1"/>
  <c r="W20" i="9"/>
  <c r="AE19" i="9"/>
  <c r="AD19" i="9"/>
  <c r="X19" i="9"/>
  <c r="AE18" i="9"/>
  <c r="AE23" i="9" s="1"/>
  <c r="AD18" i="9"/>
  <c r="X18" i="9"/>
  <c r="AA14" i="9"/>
  <c r="W14" i="9"/>
  <c r="V14" i="9"/>
  <c r="W13" i="9"/>
  <c r="V13" i="9"/>
  <c r="U13" i="9"/>
  <c r="X12" i="9"/>
  <c r="V12" i="9"/>
  <c r="Z10" i="9"/>
  <c r="Z23" i="9" s="1"/>
  <c r="X10" i="9"/>
  <c r="V10" i="9"/>
  <c r="I10" i="9"/>
  <c r="I9" i="9"/>
  <c r="I8" i="9"/>
  <c r="B8" i="9"/>
  <c r="X7" i="9"/>
  <c r="V7" i="9"/>
  <c r="I7" i="9"/>
  <c r="B7" i="9"/>
  <c r="Y6" i="9"/>
  <c r="X6" i="9"/>
  <c r="V6" i="9"/>
  <c r="I6" i="9"/>
  <c r="Y5" i="9"/>
  <c r="X5" i="9"/>
  <c r="V5" i="9"/>
  <c r="W4" i="9"/>
  <c r="V4" i="9"/>
  <c r="U4" i="9"/>
  <c r="I44" i="5"/>
  <c r="F44" i="5"/>
  <c r="E44" i="5"/>
  <c r="C44" i="5"/>
  <c r="H43" i="5"/>
  <c r="H44" i="5" s="1"/>
  <c r="G43" i="5"/>
  <c r="G42" i="5"/>
  <c r="L41" i="5"/>
  <c r="L44" i="5" s="1"/>
  <c r="J41" i="5"/>
  <c r="J44" i="5" s="1"/>
  <c r="G41" i="5"/>
  <c r="D41" i="5"/>
  <c r="D44" i="5" s="1"/>
  <c r="J39" i="5"/>
  <c r="C39" i="5"/>
  <c r="U38" i="5"/>
  <c r="R37" i="5"/>
  <c r="U37" i="5" s="1"/>
  <c r="L34" i="5"/>
  <c r="L39" i="5" s="1"/>
  <c r="H34" i="5"/>
  <c r="S33" i="5"/>
  <c r="R33" i="5"/>
  <c r="I33" i="5"/>
  <c r="H33" i="5"/>
  <c r="G33" i="5"/>
  <c r="R32" i="5"/>
  <c r="U32" i="5" s="1"/>
  <c r="I32" i="5"/>
  <c r="H32" i="5"/>
  <c r="G32" i="5"/>
  <c r="R31" i="5"/>
  <c r="U31" i="5" s="1"/>
  <c r="F31" i="5"/>
  <c r="F39" i="5" s="1"/>
  <c r="E31" i="5"/>
  <c r="E39" i="5" s="1"/>
  <c r="D31" i="5"/>
  <c r="D39" i="5" s="1"/>
  <c r="R30" i="5"/>
  <c r="U30" i="5" s="1"/>
  <c r="S28" i="5"/>
  <c r="U28" i="5" s="1"/>
  <c r="U27" i="5"/>
  <c r="U26" i="5"/>
  <c r="S26" i="5"/>
  <c r="U25" i="5"/>
  <c r="J22" i="5"/>
  <c r="K22" i="5" s="1"/>
  <c r="L22" i="5" s="1"/>
  <c r="J21" i="5"/>
  <c r="K21" i="5" s="1"/>
  <c r="L21" i="5" s="1"/>
  <c r="U20" i="5"/>
  <c r="J20" i="5"/>
  <c r="K20" i="5" s="1"/>
  <c r="L20" i="5" s="1"/>
  <c r="U19" i="5"/>
  <c r="K19" i="5"/>
  <c r="L19" i="5" s="1"/>
  <c r="J19" i="5"/>
  <c r="U18" i="5"/>
  <c r="J18" i="5"/>
  <c r="K18" i="5" s="1"/>
  <c r="L18" i="5" s="1"/>
  <c r="J17" i="5"/>
  <c r="K17" i="5" s="1"/>
  <c r="L17" i="5" s="1"/>
  <c r="S16" i="5"/>
  <c r="U16" i="5" s="1"/>
  <c r="S15" i="5"/>
  <c r="U15" i="5" s="1"/>
  <c r="J15" i="5"/>
  <c r="K15" i="5" s="1"/>
  <c r="L15" i="5" s="1"/>
  <c r="U14" i="5"/>
  <c r="J14" i="5"/>
  <c r="U13" i="5"/>
  <c r="J13" i="5"/>
  <c r="J12" i="5"/>
  <c r="K12" i="5" s="1"/>
  <c r="L12" i="5" s="1"/>
  <c r="R11" i="5"/>
  <c r="U11" i="5" s="1"/>
  <c r="J11" i="5"/>
  <c r="R10" i="5"/>
  <c r="U10" i="5" s="1"/>
  <c r="J10" i="5"/>
  <c r="R9" i="5"/>
  <c r="U9" i="5" s="1"/>
  <c r="J9" i="5"/>
  <c r="K9" i="5" s="1"/>
  <c r="L9" i="5" s="1"/>
  <c r="J8" i="5"/>
  <c r="U7" i="5"/>
  <c r="J7" i="5"/>
  <c r="U6" i="5"/>
  <c r="U5" i="5"/>
  <c r="Q29" i="4"/>
  <c r="O29" i="4"/>
  <c r="P29" i="4" s="1"/>
  <c r="I29" i="4"/>
  <c r="Q28" i="4"/>
  <c r="O28" i="4"/>
  <c r="P28" i="4" s="1"/>
  <c r="I28" i="4"/>
  <c r="Q27" i="4"/>
  <c r="O27" i="4"/>
  <c r="P27" i="4" s="1"/>
  <c r="I27" i="4"/>
  <c r="Q26" i="4"/>
  <c r="O26" i="4"/>
  <c r="P26" i="4" s="1"/>
  <c r="I26" i="4"/>
  <c r="Q25" i="4"/>
  <c r="O25" i="4"/>
  <c r="P25" i="4" s="1"/>
  <c r="I25" i="4"/>
  <c r="Q24" i="4"/>
  <c r="O24" i="4"/>
  <c r="P24" i="4" s="1"/>
  <c r="I24" i="4"/>
  <c r="Q23" i="4"/>
  <c r="O23" i="4"/>
  <c r="P23" i="4" s="1"/>
  <c r="I23" i="4"/>
  <c r="Q22" i="4"/>
  <c r="O22" i="4"/>
  <c r="P22" i="4" s="1"/>
  <c r="I22" i="4"/>
  <c r="Q21" i="4"/>
  <c r="O21" i="4"/>
  <c r="P21" i="4" s="1"/>
  <c r="I21" i="4"/>
  <c r="Q20" i="4"/>
  <c r="O20" i="4"/>
  <c r="P20" i="4" s="1"/>
  <c r="I20" i="4"/>
  <c r="Q19" i="4"/>
  <c r="O19" i="4"/>
  <c r="P19" i="4" s="1"/>
  <c r="I19" i="4"/>
  <c r="Q18" i="4"/>
  <c r="O18" i="4"/>
  <c r="P18" i="4" s="1"/>
  <c r="I18" i="4"/>
  <c r="Q17" i="4"/>
  <c r="O17" i="4"/>
  <c r="P17" i="4" s="1"/>
  <c r="I17" i="4"/>
  <c r="Q13" i="4"/>
  <c r="O13" i="4"/>
  <c r="P13" i="4" s="1"/>
  <c r="I13" i="4"/>
  <c r="O17" i="3"/>
  <c r="L17" i="3"/>
  <c r="M17" i="3" s="1"/>
  <c r="J17" i="3"/>
  <c r="N17" i="3" s="1"/>
  <c r="O16" i="3"/>
  <c r="L16" i="3"/>
  <c r="M16" i="3" s="1"/>
  <c r="J16" i="3"/>
  <c r="N16" i="3" s="1"/>
  <c r="O15" i="3"/>
  <c r="L15" i="3"/>
  <c r="M15" i="3" s="1"/>
  <c r="J15" i="3"/>
  <c r="N15" i="3" s="1"/>
  <c r="O14" i="3"/>
  <c r="L14" i="3"/>
  <c r="M14" i="3" s="1"/>
  <c r="J14" i="3"/>
  <c r="N14" i="3" s="1"/>
  <c r="O13" i="3"/>
  <c r="L13" i="3"/>
  <c r="M13" i="3" s="1"/>
  <c r="J13" i="3"/>
  <c r="N13" i="3" s="1"/>
  <c r="O12" i="3"/>
  <c r="L12" i="3"/>
  <c r="M12" i="3" s="1"/>
  <c r="J12" i="3"/>
  <c r="N12" i="3" s="1"/>
  <c r="O11" i="3"/>
  <c r="L11" i="3"/>
  <c r="M11" i="3" s="1"/>
  <c r="J11" i="3"/>
  <c r="N11" i="3" s="1"/>
  <c r="O10" i="3"/>
  <c r="L10" i="3"/>
  <c r="M10" i="3" s="1"/>
  <c r="J10" i="3"/>
  <c r="N10" i="3" s="1"/>
  <c r="O9" i="3"/>
  <c r="L9" i="3"/>
  <c r="M9" i="3" s="1"/>
  <c r="J9" i="3"/>
  <c r="N9" i="3" s="1"/>
  <c r="O8" i="3"/>
  <c r="L8" i="3"/>
  <c r="M8" i="3" s="1"/>
  <c r="J8" i="3"/>
  <c r="N8" i="3" s="1"/>
  <c r="O7" i="3"/>
  <c r="L7" i="3"/>
  <c r="M7" i="3" s="1"/>
  <c r="J7" i="3"/>
  <c r="N7" i="3" s="1"/>
  <c r="O6" i="3"/>
  <c r="L6" i="3"/>
  <c r="M6" i="3" s="1"/>
  <c r="J6" i="3"/>
  <c r="N6" i="3" s="1"/>
  <c r="B6" i="3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O5" i="3"/>
  <c r="L5" i="3"/>
  <c r="M5" i="3" s="1"/>
  <c r="J5" i="3"/>
  <c r="N5" i="3" s="1"/>
  <c r="K15" i="2"/>
  <c r="J15" i="2"/>
  <c r="K14" i="2"/>
  <c r="J14" i="2"/>
  <c r="K13" i="2"/>
  <c r="J13" i="2"/>
  <c r="K12" i="2"/>
  <c r="J12" i="2"/>
  <c r="K11" i="2"/>
  <c r="J11" i="2"/>
  <c r="K10" i="2"/>
  <c r="J10" i="2"/>
  <c r="K9" i="2"/>
  <c r="J9" i="2"/>
  <c r="K8" i="2"/>
  <c r="J8" i="2"/>
  <c r="K7" i="2"/>
  <c r="J7" i="2"/>
  <c r="K6" i="2"/>
  <c r="J6" i="2"/>
  <c r="K5" i="2"/>
  <c r="J5" i="2"/>
  <c r="L9" i="24"/>
  <c r="K9" i="24"/>
  <c r="L8" i="24"/>
  <c r="K8" i="24"/>
  <c r="L7" i="24"/>
  <c r="K7" i="24"/>
  <c r="L6" i="24"/>
  <c r="K6" i="24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K5" i="1"/>
  <c r="J5" i="1"/>
  <c r="F10" i="18"/>
  <c r="H9" i="18"/>
  <c r="H8" i="18"/>
  <c r="H7" i="18"/>
  <c r="G44" i="5" l="1"/>
  <c r="I24" i="26"/>
  <c r="J24" i="26" s="1"/>
  <c r="AD23" i="9"/>
  <c r="U23" i="9"/>
  <c r="G39" i="12"/>
  <c r="Y23" i="9"/>
  <c r="E64" i="12"/>
  <c r="G81" i="12"/>
  <c r="G9" i="13"/>
  <c r="G21" i="12"/>
  <c r="G8" i="12"/>
  <c r="G10" i="13"/>
  <c r="G6" i="12"/>
  <c r="G14" i="12"/>
  <c r="G30" i="12"/>
  <c r="G47" i="12"/>
  <c r="E41" i="12"/>
  <c r="G48" i="12"/>
  <c r="G53" i="12"/>
  <c r="G57" i="12"/>
  <c r="G40" i="12"/>
  <c r="G54" i="12"/>
  <c r="G37" i="12"/>
  <c r="G12" i="12"/>
  <c r="G19" i="12"/>
  <c r="G23" i="12"/>
  <c r="G27" i="12"/>
  <c r="G24" i="12"/>
  <c r="G58" i="12"/>
  <c r="G5" i="13"/>
  <c r="G13" i="12"/>
  <c r="G36" i="12"/>
  <c r="Q33" i="4"/>
  <c r="D9" i="18" s="1"/>
  <c r="K11" i="6"/>
  <c r="D12" i="18" s="1"/>
  <c r="I11" i="26"/>
  <c r="J11" i="26" s="1"/>
  <c r="I15" i="26"/>
  <c r="J15" i="26" s="1"/>
  <c r="J20" i="26"/>
  <c r="G4" i="13"/>
  <c r="G8" i="13"/>
  <c r="G10" i="12"/>
  <c r="G25" i="12"/>
  <c r="G32" i="12"/>
  <c r="G59" i="12"/>
  <c r="G69" i="12"/>
  <c r="G70" i="12" s="1"/>
  <c r="J29" i="26"/>
  <c r="G74" i="12"/>
  <c r="G77" i="12" s="1"/>
  <c r="G57" i="19"/>
  <c r="V23" i="9"/>
  <c r="E15" i="12"/>
  <c r="G22" i="12"/>
  <c r="G29" i="12"/>
  <c r="G61" i="12"/>
  <c r="W23" i="9"/>
  <c r="I9" i="26"/>
  <c r="J9" i="26" s="1"/>
  <c r="I17" i="26"/>
  <c r="J17" i="26" s="1"/>
  <c r="J26" i="26"/>
  <c r="J37" i="26"/>
  <c r="I68" i="26"/>
  <c r="J68" i="26" s="1"/>
  <c r="G6" i="13"/>
  <c r="G34" i="12"/>
  <c r="I130" i="23"/>
  <c r="D15" i="18" s="1"/>
  <c r="X23" i="9"/>
  <c r="AA23" i="9"/>
  <c r="I23" i="26"/>
  <c r="J23" i="26" s="1"/>
  <c r="H69" i="27"/>
  <c r="G9" i="12"/>
  <c r="G46" i="12"/>
  <c r="G50" i="12"/>
  <c r="G76" i="12"/>
  <c r="G85" i="12"/>
  <c r="G92" i="12" s="1"/>
  <c r="J45" i="26"/>
  <c r="G31" i="12"/>
  <c r="G38" i="12"/>
  <c r="G55" i="12"/>
  <c r="E92" i="12"/>
  <c r="H50" i="27"/>
  <c r="H39" i="27"/>
  <c r="H25" i="27"/>
  <c r="G10" i="27"/>
  <c r="K10" i="5"/>
  <c r="L10" i="5" s="1"/>
  <c r="I39" i="5"/>
  <c r="G39" i="5"/>
  <c r="K8" i="5"/>
  <c r="L8" i="5" s="1"/>
  <c r="K14" i="5"/>
  <c r="L14" i="5" s="1"/>
  <c r="H39" i="5"/>
  <c r="U33" i="5"/>
  <c r="U40" i="5" s="1"/>
  <c r="D11" i="18" s="1"/>
  <c r="O19" i="3"/>
  <c r="D8" i="18" s="1"/>
  <c r="K17" i="2"/>
  <c r="D7" i="18" s="1"/>
  <c r="L11" i="24"/>
  <c r="D10" i="18" s="1"/>
  <c r="H10" i="18"/>
  <c r="K21" i="1"/>
  <c r="D6" i="18" s="1"/>
  <c r="I72" i="26"/>
  <c r="J72" i="26" s="1"/>
  <c r="I62" i="26"/>
  <c r="J62" i="26" s="1"/>
  <c r="H75" i="26"/>
  <c r="I51" i="26"/>
  <c r="J51" i="26" s="1"/>
  <c r="M44" i="5"/>
  <c r="I57" i="26"/>
  <c r="J57" i="26" s="1"/>
  <c r="I10" i="6"/>
  <c r="I11" i="6" s="1"/>
  <c r="I13" i="6" s="1"/>
  <c r="I14" i="6" s="1"/>
  <c r="J8" i="26"/>
  <c r="J16" i="26"/>
  <c r="J19" i="26"/>
  <c r="J25" i="26"/>
  <c r="J28" i="26"/>
  <c r="J36" i="26"/>
  <c r="J44" i="26"/>
  <c r="J67" i="26"/>
  <c r="K7" i="5"/>
  <c r="L7" i="5" s="1"/>
  <c r="M16" i="5"/>
  <c r="I11" i="9"/>
  <c r="I12" i="9" s="1"/>
  <c r="I12" i="26"/>
  <c r="J12" i="26" s="1"/>
  <c r="I32" i="26"/>
  <c r="J32" i="26" s="1"/>
  <c r="I40" i="26"/>
  <c r="J40" i="26" s="1"/>
  <c r="I48" i="26"/>
  <c r="J48" i="26" s="1"/>
  <c r="I53" i="26"/>
  <c r="J53" i="26" s="1"/>
  <c r="I58" i="26"/>
  <c r="J58" i="26" s="1"/>
  <c r="I71" i="26"/>
  <c r="J71" i="26" s="1"/>
  <c r="K11" i="5"/>
  <c r="L11" i="5" s="1"/>
  <c r="K13" i="5"/>
  <c r="L13" i="5" s="1"/>
  <c r="G5" i="12"/>
  <c r="I13" i="26"/>
  <c r="J13" i="26" s="1"/>
  <c r="I33" i="26"/>
  <c r="J33" i="26" s="1"/>
  <c r="I41" i="26"/>
  <c r="J41" i="26" s="1"/>
  <c r="I49" i="26"/>
  <c r="J49" i="26" s="1"/>
  <c r="I54" i="26"/>
  <c r="J54" i="26" s="1"/>
  <c r="I59" i="26"/>
  <c r="J59" i="26" s="1"/>
  <c r="I64" i="26"/>
  <c r="J64" i="26" s="1"/>
  <c r="G64" i="12" l="1"/>
  <c r="G41" i="12"/>
  <c r="G15" i="12"/>
  <c r="G94" i="12" s="1"/>
  <c r="I75" i="26"/>
  <c r="M39" i="5"/>
  <c r="G11" i="13"/>
  <c r="G2" i="27"/>
  <c r="J75" i="26"/>
  <c r="L24" i="5"/>
  <c r="I13" i="9"/>
  <c r="D13" i="18"/>
  <c r="D23" i="18" s="1"/>
  <c r="I14" i="9"/>
  <c r="C1" i="12"/>
  <c r="I15" i="9" l="1"/>
</calcChain>
</file>

<file path=xl/sharedStrings.xml><?xml version="1.0" encoding="utf-8"?>
<sst xmlns="http://schemas.openxmlformats.org/spreadsheetml/2006/main" count="2570" uniqueCount="1279">
  <si>
    <t>Unit Name</t>
  </si>
  <si>
    <t>CC Oberoi Mall Goregaon</t>
  </si>
  <si>
    <t>Month</t>
  </si>
  <si>
    <t xml:space="preserve">April </t>
  </si>
  <si>
    <t>Date</t>
  </si>
  <si>
    <t>S. No.</t>
  </si>
  <si>
    <t>Category</t>
  </si>
  <si>
    <t>Amount</t>
  </si>
  <si>
    <t>Serviceware</t>
  </si>
  <si>
    <t>Break-up</t>
  </si>
  <si>
    <t>Tableware</t>
  </si>
  <si>
    <t>Cutlery</t>
  </si>
  <si>
    <t>Glassware</t>
  </si>
  <si>
    <t>Woodenware</t>
  </si>
  <si>
    <t>Total Table</t>
  </si>
  <si>
    <t>Uniform</t>
  </si>
  <si>
    <t>Linen</t>
  </si>
  <si>
    <t>Leatherette</t>
  </si>
  <si>
    <t>BAR SOE</t>
  </si>
  <si>
    <t>Kitchen SOE</t>
  </si>
  <si>
    <t>Kitchen heavy equipment</t>
  </si>
  <si>
    <t>Bar Equipment</t>
  </si>
  <si>
    <t>Buffet Equipment</t>
  </si>
  <si>
    <t>Packaging Material</t>
  </si>
  <si>
    <t>PPE List</t>
  </si>
  <si>
    <t>Printing &amp; Stationary</t>
  </si>
  <si>
    <t xml:space="preserve">Crockery for Copper Chimney </t>
  </si>
  <si>
    <t>Service ware</t>
  </si>
  <si>
    <t>Sr. No</t>
  </si>
  <si>
    <t>Materials</t>
  </si>
  <si>
    <t>Colour</t>
  </si>
  <si>
    <t>Brand</t>
  </si>
  <si>
    <t>UOM</t>
  </si>
  <si>
    <t>Quantity</t>
  </si>
  <si>
    <t xml:space="preserve">Rate </t>
  </si>
  <si>
    <t>GST</t>
  </si>
  <si>
    <t>Amt</t>
  </si>
  <si>
    <t>Value</t>
  </si>
  <si>
    <t>REMARKS</t>
  </si>
  <si>
    <t>DEEP COUPE 8" BLACK MATT</t>
  </si>
  <si>
    <t>BLACK MATT</t>
  </si>
  <si>
    <t>Feather Touch</t>
  </si>
  <si>
    <t>Nos</t>
  </si>
  <si>
    <t>TAWA IMLI</t>
  </si>
  <si>
    <t>TASLA PLATTER 9"</t>
  </si>
  <si>
    <t>DARK BALI GREEN</t>
  </si>
  <si>
    <t>VEG STARTER</t>
  </si>
  <si>
    <t>NON-VEG STARTER</t>
  </si>
  <si>
    <t>CURRY BOWL ROUND KWT 7.5 ''</t>
  </si>
  <si>
    <t>NON-VEG MAIN COURSE</t>
  </si>
  <si>
    <t>VEG MAIN COURSE</t>
  </si>
  <si>
    <t>OBLONG CURRY BOWL</t>
  </si>
  <si>
    <t>GLOSSY RUST</t>
  </si>
  <si>
    <t>DAL</t>
  </si>
  <si>
    <t>LEAF PLATE</t>
  </si>
  <si>
    <t>MUZAFFAR</t>
  </si>
  <si>
    <t>LAGAAN HANDI TWO PORTION 7.5"</t>
  </si>
  <si>
    <t>VEG BIRYANI</t>
  </si>
  <si>
    <t>NON - VEG BIRYANI</t>
  </si>
  <si>
    <t>LAGAAN BOWL 4''</t>
  </si>
  <si>
    <t>WHITE</t>
  </si>
  <si>
    <t>RAITA</t>
  </si>
  <si>
    <t>BLACK DOUBLE WALL BOWL 8.5 ''</t>
  </si>
  <si>
    <t>CHELO</t>
  </si>
  <si>
    <t>DESSERT SPOON BIG</t>
  </si>
  <si>
    <t>DESSERT - GULAB JAMUN / RASMALAI</t>
  </si>
  <si>
    <t>TOPAZ ONE PORTION BOWL</t>
  </si>
  <si>
    <t>REG CURRY VEG</t>
  </si>
  <si>
    <t>REG CURRY NON-VEG</t>
  </si>
  <si>
    <t>OBLONG SALAD PLATTER</t>
  </si>
  <si>
    <t>NON-VEG STARTER - TANDOORI CHICKEN</t>
  </si>
  <si>
    <t>Total</t>
  </si>
  <si>
    <t>NOTE</t>
  </si>
  <si>
    <t>All Crockery from feather Touch to be ordered in Dozen</t>
  </si>
  <si>
    <t>Wooden Ware to be ordered in Dozen</t>
  </si>
  <si>
    <t>Chudi Cone Bowl MOQ is 2 Doz</t>
  </si>
  <si>
    <t>Wooden Condiment Tray - MOQ is 50 PCS</t>
  </si>
  <si>
    <t>Slates from God"S Kitchen needs to be ordered in Dozen</t>
  </si>
  <si>
    <t>Freight as on actual</t>
  </si>
  <si>
    <t>WOODEN FRYING PAN</t>
  </si>
  <si>
    <t>Pooja Steel</t>
  </si>
  <si>
    <t>WOODEN BOWL</t>
  </si>
  <si>
    <t>WOODEN UNDERLINER FOR SOUP</t>
  </si>
  <si>
    <t>Wooden Condiment tray 7.5 (moq-50)</t>
  </si>
  <si>
    <t>Exversal trading</t>
  </si>
  <si>
    <t>COVERS</t>
  </si>
  <si>
    <t>Soup Matki with Handle</t>
  </si>
  <si>
    <t>White</t>
  </si>
  <si>
    <t>NOS</t>
  </si>
  <si>
    <t>Urmi Dinner Plate 10"</t>
  </si>
  <si>
    <t>Urmi Quarter Plate 7"</t>
  </si>
  <si>
    <t>Tea Cup MRT</t>
  </si>
  <si>
    <t>Tea Saucer MRT</t>
  </si>
  <si>
    <t>Tea Pot 2 Cups</t>
  </si>
  <si>
    <t>Katori 3.5 inch</t>
  </si>
  <si>
    <t>Creamer Small      ( For Chutney)</t>
  </si>
  <si>
    <t>Envy Bowl     ( For Onion)</t>
  </si>
  <si>
    <t>Bean Bowl     ( For Pickle )</t>
  </si>
  <si>
    <t>PG Dip Bowl</t>
  </si>
  <si>
    <t>TABLE</t>
  </si>
  <si>
    <t>Code</t>
  </si>
  <si>
    <t>GST%</t>
  </si>
  <si>
    <t>A P Spoon  18/10</t>
  </si>
  <si>
    <t>Venus</t>
  </si>
  <si>
    <t>A P Fork 18/10</t>
  </si>
  <si>
    <t>A P Knife 18/10</t>
  </si>
  <si>
    <t>A P Soup Spoon 18/10</t>
  </si>
  <si>
    <t>Tea Spoon 18/10</t>
  </si>
  <si>
    <t>Service Spoon 18/10</t>
  </si>
  <si>
    <t>Service Fork 18/10</t>
  </si>
  <si>
    <t>Demitase Spoon 18/10</t>
  </si>
  <si>
    <t xml:space="preserve">Sugar Tongs </t>
  </si>
  <si>
    <t xml:space="preserve">Chafing dish ladle black </t>
  </si>
  <si>
    <t xml:space="preserve">Spoon Rest Black </t>
  </si>
  <si>
    <t xml:space="preserve">Soup Ladle </t>
  </si>
  <si>
    <t>Tong</t>
  </si>
  <si>
    <t>All Cutlery to be ordered in Dozen</t>
  </si>
  <si>
    <t>Ex Mumbai locations Freight Extra</t>
  </si>
  <si>
    <t>Visuell</t>
  </si>
  <si>
    <t>Al Hadi</t>
  </si>
  <si>
    <t>Harmony</t>
  </si>
  <si>
    <t>In Use</t>
  </si>
  <si>
    <t>Par Stock</t>
  </si>
  <si>
    <t>Waterglass Casablanca</t>
  </si>
  <si>
    <t>Paschapache</t>
  </si>
  <si>
    <t>07% Freight and Insurance Charges</t>
  </si>
  <si>
    <t>Pilsner Cerveza Tumbler</t>
  </si>
  <si>
    <t>Martini Enotica Service Line</t>
  </si>
  <si>
    <t>Margerita Enotica Service Line</t>
  </si>
  <si>
    <t>Champagne Flute Bistro</t>
  </si>
  <si>
    <t>Brandy Balloon Bistro</t>
  </si>
  <si>
    <t>Water Bottle Oxford 1L</t>
  </si>
  <si>
    <t>Repeat Glass Vodka &amp; Liqueur Tumbler</t>
  </si>
  <si>
    <t>Carafe Guage Mark 1L</t>
  </si>
  <si>
    <t>Shot Glass Boston Liqueur Tumbler</t>
  </si>
  <si>
    <t>POP JAR 500ml</t>
  </si>
  <si>
    <t>Ocean</t>
  </si>
  <si>
    <t xml:space="preserve">Nouveau Glass Cup - 200ml </t>
  </si>
  <si>
    <t>Oceans</t>
  </si>
  <si>
    <t>Carafe Guage Mark 250 Ml</t>
  </si>
  <si>
    <t>High Ball-1070951</t>
  </si>
  <si>
    <t>Note</t>
  </si>
  <si>
    <t>Glassware ordeing to be done by the dozen</t>
  </si>
  <si>
    <t>Ex Mumbai Location - Freight applicable</t>
  </si>
  <si>
    <t xml:space="preserve">Uniform for Copper Chimney </t>
  </si>
  <si>
    <t>Covers</t>
  </si>
  <si>
    <t>Designation</t>
  </si>
  <si>
    <t>Specs</t>
  </si>
  <si>
    <t>Qty</t>
  </si>
  <si>
    <t>Rate</t>
  </si>
  <si>
    <t>Uniform &amp; Shoes</t>
  </si>
  <si>
    <t>RGM / ARM</t>
  </si>
  <si>
    <t>Vendor</t>
  </si>
  <si>
    <t>Contact Person</t>
  </si>
  <si>
    <t>Mobile No.</t>
  </si>
  <si>
    <t>Manager Shirt</t>
  </si>
  <si>
    <t>Off White</t>
  </si>
  <si>
    <t>Service</t>
  </si>
  <si>
    <t>Service Staff</t>
  </si>
  <si>
    <t>Manager Blazer</t>
  </si>
  <si>
    <t>Dark Grey</t>
  </si>
  <si>
    <t>Culinary</t>
  </si>
  <si>
    <t>Rahul Mens Ware</t>
  </si>
  <si>
    <t>Pawan Pandey</t>
  </si>
  <si>
    <t>Manager Trouser</t>
  </si>
  <si>
    <t>Black</t>
  </si>
  <si>
    <t>Utility</t>
  </si>
  <si>
    <t>Manager Bandi</t>
  </si>
  <si>
    <t>Grey</t>
  </si>
  <si>
    <t>Team Leader / Team Member / PT/ Hostess</t>
  </si>
  <si>
    <t>Service Shirt</t>
  </si>
  <si>
    <t>Green</t>
  </si>
  <si>
    <t>Hostess Shirt</t>
  </si>
  <si>
    <t>Light Green</t>
  </si>
  <si>
    <t xml:space="preserve">Trouser </t>
  </si>
  <si>
    <t>Hostess Jeans</t>
  </si>
  <si>
    <t>Apron</t>
  </si>
  <si>
    <t>Black with Logo</t>
  </si>
  <si>
    <t>Jeans</t>
  </si>
  <si>
    <t>T-Shirt with two Side Logo</t>
  </si>
  <si>
    <t xml:space="preserve">Black T-Shirt with Charcoal </t>
  </si>
  <si>
    <t>Black with Rust Logo</t>
  </si>
  <si>
    <t>T- Shirt with Logo</t>
  </si>
  <si>
    <t>Beige</t>
  </si>
  <si>
    <t>Kitchen Staff</t>
  </si>
  <si>
    <t>Unit Chef Trouser</t>
  </si>
  <si>
    <t>Maintenance / Rider/ Valet/ Storekeeper</t>
  </si>
  <si>
    <t>Chef Coat</t>
  </si>
  <si>
    <t>Grey / White</t>
  </si>
  <si>
    <t>Chef Apron</t>
  </si>
  <si>
    <t>Grey / Black</t>
  </si>
  <si>
    <t>Cook Trouser</t>
  </si>
  <si>
    <t>Black Nada / Elastic</t>
  </si>
  <si>
    <t>Shoes</t>
  </si>
  <si>
    <t>Utility T-Shirt</t>
  </si>
  <si>
    <t>Jali Cap</t>
  </si>
  <si>
    <t>Black with logo embroidered</t>
  </si>
  <si>
    <t>Unit Chef/ Sous Chef</t>
  </si>
  <si>
    <t>With piping &amp; Embroidry</t>
  </si>
  <si>
    <t>Chef Trouser</t>
  </si>
  <si>
    <t>Black Half Apron</t>
  </si>
  <si>
    <t>Cap with Logo</t>
  </si>
  <si>
    <t>Rates</t>
  </si>
  <si>
    <t>CDP/ DCDP/ C1/ C2/ C3(Indian)</t>
  </si>
  <si>
    <t>FOH</t>
  </si>
  <si>
    <t>Staff</t>
  </si>
  <si>
    <t>Grey Bandi</t>
  </si>
  <si>
    <t>Off White Shirt</t>
  </si>
  <si>
    <t>Black Trouser</t>
  </si>
  <si>
    <t>Green Shirt</t>
  </si>
  <si>
    <t>Black Jeans</t>
  </si>
  <si>
    <t>Black Apron with Logo</t>
  </si>
  <si>
    <t>Tie</t>
  </si>
  <si>
    <t>T-Shirt</t>
  </si>
  <si>
    <t>Manager</t>
  </si>
  <si>
    <t>Trouser with Nada/E</t>
  </si>
  <si>
    <t>TL</t>
  </si>
  <si>
    <t>TM</t>
  </si>
  <si>
    <t>Valet</t>
  </si>
  <si>
    <t>Shoes-Tiger</t>
  </si>
  <si>
    <t>Black Safety</t>
  </si>
  <si>
    <t>UTILITY / HK ( CC Logo )</t>
  </si>
  <si>
    <t>Uniform Set ( T-shirt / Trouser / Apron )</t>
  </si>
  <si>
    <t>Utility Shoes</t>
  </si>
  <si>
    <t>NO GST applicable on Shoes but Freight as on actual for Ex Mumbai Locations</t>
  </si>
  <si>
    <t>Tandoor Chef</t>
  </si>
  <si>
    <t>5% GST on Uniforms</t>
  </si>
  <si>
    <t>House keeping</t>
  </si>
  <si>
    <t>Uniforms Courier Extra</t>
  </si>
  <si>
    <t>d</t>
  </si>
  <si>
    <t>Bandi</t>
  </si>
  <si>
    <t>Shirt</t>
  </si>
  <si>
    <t>Trouser</t>
  </si>
  <si>
    <t>Black Tie</t>
  </si>
  <si>
    <t>1/2 shirt</t>
  </si>
  <si>
    <t>Tshirt</t>
  </si>
  <si>
    <t>Nada Pant</t>
  </si>
  <si>
    <t xml:space="preserve">Leatherette for Copper Chimney </t>
  </si>
  <si>
    <t>Contact</t>
  </si>
  <si>
    <t>Food Menu Folder</t>
  </si>
  <si>
    <t>Hi Design</t>
  </si>
  <si>
    <t>Beverage Menu Folder</t>
  </si>
  <si>
    <t>Bill Folder</t>
  </si>
  <si>
    <t>Tent Card Holder ( Wooden )</t>
  </si>
  <si>
    <t>Beverage Card</t>
  </si>
  <si>
    <t>CGST</t>
  </si>
  <si>
    <t>HSN CODE</t>
  </si>
  <si>
    <t>SGST</t>
  </si>
  <si>
    <t>Grand Total</t>
  </si>
  <si>
    <t xml:space="preserve">Linen for Copper Chimney </t>
  </si>
  <si>
    <t>GST 5%</t>
  </si>
  <si>
    <t>Yellow Napkin 20 X 20 (100% Spun Polyester)</t>
  </si>
  <si>
    <t>Kalpesh Synthetics</t>
  </si>
  <si>
    <t>Black Napkin 16 X 16 (100% Spun Polyester)</t>
  </si>
  <si>
    <t>White Wiping Cloth 28'' X 38''</t>
  </si>
  <si>
    <t>MOOHANDAS   SHIVALDAS</t>
  </si>
  <si>
    <t>Kitchen Dusters</t>
  </si>
  <si>
    <t>Maithil Linen - Sudeep Shah</t>
  </si>
  <si>
    <t>nos</t>
  </si>
  <si>
    <t>Yellow Napkins - MOQ 100</t>
  </si>
  <si>
    <t>Courier charges extra</t>
  </si>
  <si>
    <t>Black Napkin - MOQ 100</t>
  </si>
  <si>
    <t>Wiping Cloth Per Dozen</t>
  </si>
  <si>
    <t>Kitchen Duster Per Dozen</t>
  </si>
  <si>
    <t>Kitchen SOE - Copper Chimney</t>
  </si>
  <si>
    <t>Sr.No.</t>
  </si>
  <si>
    <t>Material</t>
  </si>
  <si>
    <t>UNIT</t>
  </si>
  <si>
    <t>Specifications</t>
  </si>
  <si>
    <t>Base Rate</t>
  </si>
  <si>
    <t>GST %</t>
  </si>
  <si>
    <t>Peeler</t>
  </si>
  <si>
    <t>Round Headed - Anjali</t>
  </si>
  <si>
    <t>Atta &amp; Maida Strainer Set</t>
  </si>
  <si>
    <t>SS 12"</t>
  </si>
  <si>
    <t>S/S Handi with Lid 16"</t>
  </si>
  <si>
    <t>Heavy Bottom</t>
  </si>
  <si>
    <t>S/S Handi with Lid 18"</t>
  </si>
  <si>
    <t>S/S Handi with Lid 20"</t>
  </si>
  <si>
    <t>S/S Handi with Lid 22"</t>
  </si>
  <si>
    <t>Silicon Butter Brush</t>
  </si>
  <si>
    <t>Large</t>
  </si>
  <si>
    <t>Casserole SS Inside 20 Ltr. Air Tight</t>
  </si>
  <si>
    <t>Nano Nine</t>
  </si>
  <si>
    <t>Chopping Board Indian 1"</t>
  </si>
  <si>
    <t>Chopping Board Indian 2"</t>
  </si>
  <si>
    <t xml:space="preserve">Butchery 2"brown </t>
  </si>
  <si>
    <t>Conical Jar SS with Handle</t>
  </si>
  <si>
    <t>8" &amp; 10"</t>
  </si>
  <si>
    <t>Cooker 22 ltr</t>
  </si>
  <si>
    <t>Hawkins Big Boy</t>
  </si>
  <si>
    <t>Cooker 5 ltr</t>
  </si>
  <si>
    <t xml:space="preserve">Hawkins </t>
  </si>
  <si>
    <t>Dia 4 1/2" SS</t>
  </si>
  <si>
    <t>Dia 9"chinese small handle</t>
  </si>
  <si>
    <t>1/2 G.N Pan 8 inch with lid</t>
  </si>
  <si>
    <t>Zanuff / Anupam</t>
  </si>
  <si>
    <t>1/2 G.N Pan 4 inch with lid</t>
  </si>
  <si>
    <t>1/2 G.N Pan 6 inch with lid</t>
  </si>
  <si>
    <t>1/6 G.N Pan 4 inch with lid</t>
  </si>
  <si>
    <t>1/1 G.N Pan 4 inch with lid</t>
  </si>
  <si>
    <t>1/1 G.N Pan 6 inch with lid</t>
  </si>
  <si>
    <t>Garbage Bin SS</t>
  </si>
  <si>
    <t>100 ltrs</t>
  </si>
  <si>
    <t>Garbage Bin 240 Ltr</t>
  </si>
  <si>
    <t>Aristo</t>
  </si>
  <si>
    <t>Garbage Bin 120 Ltr (Red1 + Green1)</t>
  </si>
  <si>
    <t>Gas Lighter long handle12" (4 spark and 4 flame)</t>
  </si>
  <si>
    <t>National</t>
  </si>
  <si>
    <t>Grater SS Oval 12"</t>
  </si>
  <si>
    <t>Grater SS Square 6in1</t>
  </si>
  <si>
    <t>Ice Cream Scooper 50gms</t>
  </si>
  <si>
    <t>Juice Strainer 10"</t>
  </si>
  <si>
    <t>Double Net</t>
  </si>
  <si>
    <t>Kadai SS 20" with Handle</t>
  </si>
  <si>
    <t>Kadai SS 23" with Handle</t>
  </si>
  <si>
    <t>Kadai SS 23" w/o Handle (Milk Kadhai)</t>
  </si>
  <si>
    <t>Kitchen Paper Roll Stand</t>
  </si>
  <si>
    <t>Heavy Duty</t>
  </si>
  <si>
    <t>Knife Chopper SS 7" Heavy Duty</t>
  </si>
  <si>
    <t>Diamond Kitchen</t>
  </si>
  <si>
    <t>24"</t>
  </si>
  <si>
    <t>S/S Lagaan with Lid</t>
  </si>
  <si>
    <t>17" Dia, 6"H</t>
  </si>
  <si>
    <t>20" Dia, 6"H</t>
  </si>
  <si>
    <t>S/S Fry pan 14"</t>
  </si>
  <si>
    <t>With Wooden Handle</t>
  </si>
  <si>
    <t>S/S Fry pan 16"</t>
  </si>
  <si>
    <t>S/S Fry pan 18"</t>
  </si>
  <si>
    <t>S/S Sauce Pan 10"</t>
  </si>
  <si>
    <t>S/S Sauce Pan 12"</t>
  </si>
  <si>
    <t>MS Hamandasta Big (Heavy)</t>
  </si>
  <si>
    <t>2.5 ltrs</t>
  </si>
  <si>
    <t>M.S Stand 28" Legs</t>
  </si>
  <si>
    <t>20" Dia (Ghoda)</t>
  </si>
  <si>
    <t>M.S. Tawa</t>
  </si>
  <si>
    <t>18" Heavy</t>
  </si>
  <si>
    <t>Mixer Sujata</t>
  </si>
  <si>
    <t>750 watts</t>
  </si>
  <si>
    <t>Non Stick Pan 14"</t>
  </si>
  <si>
    <t>Nirali</t>
  </si>
  <si>
    <t>Crate (Red) w/o Perforation (Closed)</t>
  </si>
  <si>
    <t>Aristo - JBC64225</t>
  </si>
  <si>
    <t>Papad Jali</t>
  </si>
  <si>
    <t>24" x 24"</t>
  </si>
  <si>
    <t>Lock &amp; Fresh Jar</t>
  </si>
  <si>
    <t>2.2 ltrs</t>
  </si>
  <si>
    <t>3.3 ltrs</t>
  </si>
  <si>
    <t>4.4 ltrs</t>
  </si>
  <si>
    <t>Powder Sprinkler with Handle</t>
  </si>
  <si>
    <t>Roomali Belan 22"</t>
  </si>
  <si>
    <t>Heavy Duty Hammered</t>
  </si>
  <si>
    <t>S.S Bowl 10" 1 kg</t>
  </si>
  <si>
    <t>BRAND - VINOD</t>
  </si>
  <si>
    <t>S.S Bowl 11" 2 kg</t>
  </si>
  <si>
    <t>S.S Bowl 8"</t>
  </si>
  <si>
    <t>S.S Daba 1 kg ROUND</t>
  </si>
  <si>
    <t>S.S Daba 15 kg SQUARE</t>
  </si>
  <si>
    <t>Light Weight</t>
  </si>
  <si>
    <t>S.S Daba 2 kg  ROUND</t>
  </si>
  <si>
    <t>S.S Frying Jhara 7"</t>
  </si>
  <si>
    <t>SS Handle</t>
  </si>
  <si>
    <t>S.S Frying Jhara 10"</t>
  </si>
  <si>
    <t>S.S Glass Tea 7"</t>
  </si>
  <si>
    <t>Staff glass</t>
  </si>
  <si>
    <t>Jasper</t>
  </si>
  <si>
    <t>S.S Masala Peti 12 compartment</t>
  </si>
  <si>
    <t>1 ltr x 12</t>
  </si>
  <si>
    <t>S.S Oval Donga 01 Portion</t>
  </si>
  <si>
    <t>Plain</t>
  </si>
  <si>
    <t>S.S Oval Donga 02 Portion</t>
  </si>
  <si>
    <t>S.S Oval Platter 01 Portion</t>
  </si>
  <si>
    <t>S.S Oval Platter 02 Portion</t>
  </si>
  <si>
    <t>S.S Palta 2 feet</t>
  </si>
  <si>
    <t>S.S Palta 3 feet</t>
  </si>
  <si>
    <t>S.S Rice Strainer 12"</t>
  </si>
  <si>
    <t>With Base (Stand)</t>
  </si>
  <si>
    <t>S.S Rice Strainer 20"</t>
  </si>
  <si>
    <t>S.S Rice Strainer 22"</t>
  </si>
  <si>
    <t>Colander</t>
  </si>
  <si>
    <t>S.S Saliya 4 mm round dia</t>
  </si>
  <si>
    <t>38" Height</t>
  </si>
  <si>
    <t>S.S Saliya 4 mm square side</t>
  </si>
  <si>
    <t>S.S Saliya 5 mm round dia</t>
  </si>
  <si>
    <t>S.S Saliya 6 mm round dia</t>
  </si>
  <si>
    <t>S.S Saliya 8 mm square side</t>
  </si>
  <si>
    <t>S.S. Saliya 2mm square side</t>
  </si>
  <si>
    <t>S.S Saliya for Roti/Naan (5mm)</t>
  </si>
  <si>
    <t>2 Pair</t>
  </si>
  <si>
    <t>SS Saliya Stand 12"</t>
  </si>
  <si>
    <t>S.S Slicer with Wooden Handle</t>
  </si>
  <si>
    <t>S.S Thali For Staff</t>
  </si>
  <si>
    <t>4 Comp. Round</t>
  </si>
  <si>
    <t>S.S Whisk Large</t>
  </si>
  <si>
    <t>12"</t>
  </si>
  <si>
    <t>S.S Whisk Small</t>
  </si>
  <si>
    <t>6"</t>
  </si>
  <si>
    <t>Sanitizer Stand</t>
  </si>
  <si>
    <t>Sharpening Stone</t>
  </si>
  <si>
    <t>Carborundum</t>
  </si>
  <si>
    <t>Squeeze Bottle Clear</t>
  </si>
  <si>
    <t>500 ml Plastic</t>
  </si>
  <si>
    <t>Steel Handi with Lid</t>
  </si>
  <si>
    <t>10 ltrs</t>
  </si>
  <si>
    <t>12 ltrs</t>
  </si>
  <si>
    <t>14 ltrs</t>
  </si>
  <si>
    <t>16 ltrs</t>
  </si>
  <si>
    <t>20 ltrs</t>
  </si>
  <si>
    <t>25 ltrs</t>
  </si>
  <si>
    <t>30 ltrs</t>
  </si>
  <si>
    <t>Tea Urn 15ltr Double Wall</t>
  </si>
  <si>
    <t>SS</t>
  </si>
  <si>
    <t>Tin Cutter</t>
  </si>
  <si>
    <t>Bonjour</t>
  </si>
  <si>
    <t>Vegetable Crate (Green -10 ; Blue - 2 ) with Jali</t>
  </si>
  <si>
    <t>Vegetable Food Processer</t>
  </si>
  <si>
    <t>Jaipan Brand</t>
  </si>
  <si>
    <t>Vegetable String Cutter Machine</t>
  </si>
  <si>
    <t>China</t>
  </si>
  <si>
    <t>Oven Gloves</t>
  </si>
  <si>
    <t>Pair</t>
  </si>
  <si>
    <t>Copper Beaten Bowl 12" Dia with MS stand</t>
  </si>
  <si>
    <t>White Board 3ft X 2ft</t>
  </si>
  <si>
    <t>Pin Board 3ft X 2ft</t>
  </si>
  <si>
    <t>SS Stool</t>
  </si>
  <si>
    <t>Ice Cream (Double Walled)</t>
  </si>
  <si>
    <t>Buffet Bullet</t>
  </si>
  <si>
    <t>Measure cups Set Plastic</t>
  </si>
  <si>
    <t>Measuring Jars Set Plastic set of 5</t>
  </si>
  <si>
    <t>Pani Puri Dispenser 8 lit * 2 Manual</t>
  </si>
  <si>
    <t>Finger Bowl with Underliner</t>
  </si>
  <si>
    <t>Cutlery Rack</t>
  </si>
  <si>
    <t>Glass Jar with Copper Lid</t>
  </si>
  <si>
    <t>Business Card - Fish Bowl</t>
  </si>
  <si>
    <t>local purchase</t>
  </si>
  <si>
    <t>Pakad</t>
  </si>
  <si>
    <t>18"  Steel</t>
  </si>
  <si>
    <t xml:space="preserve">Fruit scooper </t>
  </si>
  <si>
    <t>NOTE: All Prices Inclusive of GST.</t>
  </si>
  <si>
    <t>EX Mumbai Courier Charges Extra</t>
  </si>
  <si>
    <t xml:space="preserve">Muslin cloth </t>
  </si>
  <si>
    <t>Mts</t>
  </si>
  <si>
    <t>Speed Pourer</t>
  </si>
  <si>
    <t>Bar Caddy</t>
  </si>
  <si>
    <t>Antiskid 14"</t>
  </si>
  <si>
    <t>Garnish Tray</t>
  </si>
  <si>
    <t>Ice Box</t>
  </si>
  <si>
    <t>JTC Blender with cover ( noise free )</t>
  </si>
  <si>
    <t xml:space="preserve">Electric Kettle </t>
  </si>
  <si>
    <t xml:space="preserve">Rimmer </t>
  </si>
  <si>
    <t>Wine Chiller With stand</t>
  </si>
  <si>
    <t>Ice Crusher Machine ( Heavy Duty )</t>
  </si>
  <si>
    <t>Garnish Knife Small</t>
  </si>
  <si>
    <t>SS Ice Bucket</t>
  </si>
  <si>
    <t>SS Strainer Big</t>
  </si>
  <si>
    <t>Lemon Squeezer</t>
  </si>
  <si>
    <t>Bar Mesh Roll</t>
  </si>
  <si>
    <t>KOT Rail</t>
  </si>
  <si>
    <t>Rubber/Floor Mat</t>
  </si>
  <si>
    <t>Antiskid 16"</t>
  </si>
  <si>
    <t>American Tray with Jack</t>
  </si>
  <si>
    <t>Ice Tong</t>
  </si>
  <si>
    <t>Sr.no</t>
  </si>
  <si>
    <t>Items</t>
  </si>
  <si>
    <t>QTY REQ</t>
  </si>
  <si>
    <t>AMOUNT</t>
  </si>
  <si>
    <t>UPDATE</t>
  </si>
  <si>
    <t xml:space="preserve">Face Shield </t>
  </si>
  <si>
    <t>Local Vendor</t>
  </si>
  <si>
    <t>Mask</t>
  </si>
  <si>
    <t>BVM</t>
  </si>
  <si>
    <t>Infra Thermometer</t>
  </si>
  <si>
    <t xml:space="preserve">M/s  Integrated </t>
  </si>
  <si>
    <t>Disposable Nitrile Examination Gloves</t>
  </si>
  <si>
    <t>Hair Net</t>
  </si>
  <si>
    <t>Pkt</t>
  </si>
  <si>
    <t>Disinfectant Spray Gun - Hand Operated</t>
  </si>
  <si>
    <t>Paper Roll</t>
  </si>
  <si>
    <t>Wonder wipes (Colour Coded)</t>
  </si>
  <si>
    <t>Duster cloth - Kitchen (Check Ones)</t>
  </si>
  <si>
    <t>Ordered with Linen</t>
  </si>
  <si>
    <t>Spray Bottles ( For sanitizer solution at working tables of kitchen and outlet)</t>
  </si>
  <si>
    <t>Mops</t>
  </si>
  <si>
    <t>Scrubber (Scrotch Brite)</t>
  </si>
  <si>
    <t>Dispensor for sanitizer with CC Branding</t>
  </si>
  <si>
    <t>Marking Tape (for social distance marking)</t>
  </si>
  <si>
    <t>Floor wipers</t>
  </si>
  <si>
    <t>Chemical Requirment for Outlet</t>
  </si>
  <si>
    <t>Suma 3 IN 1 (Manual Dishwash Detergent Crockery , Cutlery and Glassware)</t>
  </si>
  <si>
    <t>Diversey</t>
  </si>
  <si>
    <t>Can</t>
  </si>
  <si>
    <t>Suma Dime Tab(Dishwash  for Dishwash Machine)</t>
  </si>
  <si>
    <t>Box</t>
  </si>
  <si>
    <t>Suma Bac (Sanitize the  CCGL )</t>
  </si>
  <si>
    <t>SUMA TAB D4 (Tablet for Vegetables &amp; Fruit)</t>
  </si>
  <si>
    <t>Suma 3 IN 1 (Floor Cleaning  )</t>
  </si>
  <si>
    <t>Soft care Star (Hand Wash Pearl White )</t>
  </si>
  <si>
    <t>Suma Bac (Sanitization &amp; Disinfection of FOH/BOH Area- Equipment, Chopping Board)</t>
  </si>
  <si>
    <t>Suma Grill (Cleaning of Hood )</t>
  </si>
  <si>
    <t>Taski R6 (Toilet Bowl Cleaner)</t>
  </si>
  <si>
    <t>Virex (For Fogging Purpose- During reopening of restaurant-For Complete Disinfection)</t>
  </si>
  <si>
    <t>Staff Hand Wash</t>
  </si>
  <si>
    <t>Sanitizer 5 Liter (&gt;70% Alcohol) Gel</t>
  </si>
  <si>
    <t>Hansa</t>
  </si>
  <si>
    <t>Sanitizer  (&gt;70% Alcohol) Gel  500ml</t>
  </si>
  <si>
    <t>BTL</t>
  </si>
  <si>
    <t xml:space="preserve">Saintizer 100 ml gel </t>
  </si>
  <si>
    <t>Sanitizer 5 Liter (&gt;70% Alcohol) Liquid</t>
  </si>
  <si>
    <t>Peddal Operated Santizer Pump Gold</t>
  </si>
  <si>
    <t>Nascent</t>
  </si>
  <si>
    <t>MS Peddal Operated Santizer Pump</t>
  </si>
  <si>
    <t>SS Peddal Operated Santizer Pump</t>
  </si>
  <si>
    <t xml:space="preserve">Automatic Hand sanitzer </t>
  </si>
  <si>
    <t>ChekPoint</t>
  </si>
  <si>
    <t>Salt Sachet</t>
  </si>
  <si>
    <t>Bora Packaging</t>
  </si>
  <si>
    <t>Pepper Sachet</t>
  </si>
  <si>
    <t>Chaat sachet</t>
  </si>
  <si>
    <t>Pickle sachet</t>
  </si>
  <si>
    <t>Sugar Sachet</t>
  </si>
  <si>
    <t>Personalised Dining Kit CC</t>
  </si>
  <si>
    <t>Madhuram Print</t>
  </si>
  <si>
    <t>Bottle Holder Tag</t>
  </si>
  <si>
    <t>Cutlery Pouch - butter pouch</t>
  </si>
  <si>
    <t>Disposable plate 10 inch</t>
  </si>
  <si>
    <t> Eco-Tegrity </t>
  </si>
  <si>
    <t>Disposable bowl 240 ml</t>
  </si>
  <si>
    <t>Disposable side plate 7inch</t>
  </si>
  <si>
    <t xml:space="preserve">Disposable cutlery spoon  </t>
  </si>
  <si>
    <t xml:space="preserve">Disposable cutlery fork </t>
  </si>
  <si>
    <t>Mukhwas</t>
  </si>
  <si>
    <t>White Laboratory Coat - half sleeves - (10)</t>
  </si>
  <si>
    <t>Rahul Mens Wear</t>
  </si>
  <si>
    <t>Plate Warmer</t>
  </si>
  <si>
    <t xml:space="preserve">Timer for kitchen </t>
  </si>
  <si>
    <t>UV Box</t>
  </si>
  <si>
    <t>Small</t>
  </si>
  <si>
    <t>OVERALL SIZE</t>
  </si>
  <si>
    <t>SR.NO.</t>
  </si>
  <si>
    <t>DESCRIPTION</t>
  </si>
  <si>
    <t>All Dimensions in MM</t>
  </si>
  <si>
    <t>QTY</t>
  </si>
  <si>
    <t xml:space="preserve">Freight &amp; Packaging /Installation </t>
  </si>
  <si>
    <t xml:space="preserve">Total </t>
  </si>
  <si>
    <t xml:space="preserve">GST </t>
  </si>
  <si>
    <t xml:space="preserve">Grand Total </t>
  </si>
  <si>
    <t xml:space="preserve">Make </t>
  </si>
  <si>
    <t xml:space="preserve">Vendor Name </t>
  </si>
  <si>
    <t xml:space="preserve">PO No </t>
  </si>
  <si>
    <t>Model</t>
  </si>
  <si>
    <t>ELECTRICAL</t>
  </si>
  <si>
    <t>PLUMBING</t>
  </si>
  <si>
    <t>LPG</t>
  </si>
  <si>
    <t>EXHAUST CFM</t>
  </si>
  <si>
    <t>*</t>
  </si>
  <si>
    <t>HP</t>
  </si>
  <si>
    <t>KW</t>
  </si>
  <si>
    <t>ELECTRICAL LOAD IN KW</t>
  </si>
  <si>
    <t>PHASE</t>
  </si>
  <si>
    <t>HOT</t>
  </si>
  <si>
    <t>COLD</t>
  </si>
  <si>
    <t>WASTE</t>
  </si>
  <si>
    <t>BTU/HR</t>
  </si>
  <si>
    <t>NO OF BURNER</t>
  </si>
  <si>
    <t>Step In Chiller - 4 by 6</t>
  </si>
  <si>
    <t>MK - 01</t>
  </si>
  <si>
    <t>Display Kitchen</t>
  </si>
  <si>
    <t xml:space="preserve">Skewer Hanging Rod with driping tray </t>
  </si>
  <si>
    <t>750 x 100</t>
  </si>
  <si>
    <t>CUSTOM FABRICATED</t>
  </si>
  <si>
    <t>MK - 02</t>
  </si>
  <si>
    <t>Tandoor Side Table with Angles for Keeping 1/1 G/N Pan</t>
  </si>
  <si>
    <t>400 x 850 x 1000</t>
  </si>
  <si>
    <t>MK - 46</t>
  </si>
  <si>
    <t>Water Cooler</t>
  </si>
  <si>
    <t>80 Litres Capacity</t>
  </si>
  <si>
    <t>Refrigeration</t>
  </si>
  <si>
    <t>Blue Star</t>
  </si>
  <si>
    <t>Best Air cool</t>
  </si>
  <si>
    <t>DCPL/CC/Infiniti Malad/21-22/CP274</t>
  </si>
  <si>
    <t>1/2 HP</t>
  </si>
  <si>
    <t>I</t>
  </si>
  <si>
    <t>12 mm Dia</t>
  </si>
  <si>
    <t>100 mm Dia</t>
  </si>
  <si>
    <t>MK - 37</t>
  </si>
  <si>
    <t>Micro wave Oven (25.5 Litres Capacity)</t>
  </si>
  <si>
    <t>508 x 419 x 311</t>
  </si>
  <si>
    <t>Bought out</t>
  </si>
  <si>
    <t>Menumaster</t>
  </si>
  <si>
    <t xml:space="preserve">Wang </t>
  </si>
  <si>
    <t>DCPL/CC/Infiniti Malad/21-22/CP277</t>
  </si>
  <si>
    <t>RMS510Ts</t>
  </si>
  <si>
    <t>MK - 05</t>
  </si>
  <si>
    <t>Work Table With Cross Bracing , ( No Shelves, Space to be kept empty for Atta Maida Bins)</t>
  </si>
  <si>
    <t>1300 x 850 x 838 + 62</t>
  </si>
  <si>
    <t>MK - 06</t>
  </si>
  <si>
    <t>Atta - Maida Bin</t>
  </si>
  <si>
    <t>450 x 450 x 700</t>
  </si>
  <si>
    <t>MK - 07</t>
  </si>
  <si>
    <t>MK - 08</t>
  </si>
  <si>
    <t>Roomali Sigri ( Tawa to be Heavy Duty )</t>
  </si>
  <si>
    <t>500 Dia x 228 Height</t>
  </si>
  <si>
    <t>MK - 09</t>
  </si>
  <si>
    <t>Sigri Guard For Roomali Roti Unit</t>
  </si>
  <si>
    <t>610 x 500 x 250</t>
  </si>
  <si>
    <t>DW - 04</t>
  </si>
  <si>
    <t>Dishwash</t>
  </si>
  <si>
    <t>Pre Rinse Shower</t>
  </si>
  <si>
    <t>IMPORTED</t>
  </si>
  <si>
    <t>BERJAYA MAKE</t>
  </si>
  <si>
    <t>I/BSP PRS</t>
  </si>
  <si>
    <t>MK - 11</t>
  </si>
  <si>
    <t>Three Door Work Top Refrigerator ( Compressor on RHS ) With Cold Bain Marie on top of 1/6 GN Pans 8 Nos.With 2 OHS and Infra Red Heaters</t>
  </si>
  <si>
    <t>1800 x 700 x 838 + 150</t>
  </si>
  <si>
    <t>.75 HP</t>
  </si>
  <si>
    <t>0.56 + 2</t>
  </si>
  <si>
    <t xml:space="preserve">I </t>
  </si>
  <si>
    <t>MK - 12</t>
  </si>
  <si>
    <t>Work Table With 2 Undershelfs</t>
  </si>
  <si>
    <t>950 x 700 x 838 + 150</t>
  </si>
  <si>
    <t>MK - 13</t>
  </si>
  <si>
    <t>Spare Number</t>
  </si>
  <si>
    <t>MK - 14</t>
  </si>
  <si>
    <t xml:space="preserve">Wall Shelves </t>
  </si>
  <si>
    <t>950 x 300</t>
  </si>
  <si>
    <t>MK - 15</t>
  </si>
  <si>
    <t xml:space="preserve">Sink Unit </t>
  </si>
  <si>
    <t>450 x 700 x 838 + 150</t>
  </si>
  <si>
    <t>MK - 16</t>
  </si>
  <si>
    <t>MK - 17</t>
  </si>
  <si>
    <t>MK - 18</t>
  </si>
  <si>
    <t>MAIN KITCHEN AND PANTRY</t>
  </si>
  <si>
    <t>Pulveriser</t>
  </si>
  <si>
    <t>50 KG. TO 60 KG. / HR.</t>
  </si>
  <si>
    <t xml:space="preserve">3 HP </t>
  </si>
  <si>
    <t>III + N + E</t>
  </si>
  <si>
    <t>MK - 19</t>
  </si>
  <si>
    <t>Pot Sink</t>
  </si>
  <si>
    <t>900 x 900 x 800 + 100</t>
  </si>
  <si>
    <t>MK - 20</t>
  </si>
  <si>
    <t>Wall Mounted Pot Rack</t>
  </si>
  <si>
    <t>900 x 300 x 600</t>
  </si>
  <si>
    <t>MK - 21</t>
  </si>
  <si>
    <t>G.N. Size 2 Door Vertical Deep freezer</t>
  </si>
  <si>
    <t>736 x 838 x 2100</t>
  </si>
  <si>
    <t>MK - 22</t>
  </si>
  <si>
    <t>MK - 23</t>
  </si>
  <si>
    <t>Work Table With Sink</t>
  </si>
  <si>
    <t>1500 x 700 x 838 + 50</t>
  </si>
  <si>
    <t>MK - 24</t>
  </si>
  <si>
    <t>Onion Potato Bin</t>
  </si>
  <si>
    <t>450 x 600 x 700</t>
  </si>
  <si>
    <t>MK - 25</t>
  </si>
  <si>
    <t>MK - 26</t>
  </si>
  <si>
    <t>Wall Shelves</t>
  </si>
  <si>
    <t>1500 x 300</t>
  </si>
  <si>
    <t>MK - 27</t>
  </si>
  <si>
    <t>Pot Rack - 4 Shelves</t>
  </si>
  <si>
    <t>600 x 600 x 1800</t>
  </si>
  <si>
    <t>MK - 28</t>
  </si>
  <si>
    <t>Two Burner Range</t>
  </si>
  <si>
    <t>1200 x 600 x 750 + 238</t>
  </si>
  <si>
    <t>MK - 29</t>
  </si>
  <si>
    <t>Side Table with 2 Undershelves</t>
  </si>
  <si>
    <t>350 x 600 x 838 + 150</t>
  </si>
  <si>
    <t>MK - 30</t>
  </si>
  <si>
    <t>Twin Basket Deep Fat Fryer ( Twin Basket 1/2 GN Pan Size )</t>
  </si>
  <si>
    <t>625 x 600 x 838+ 150</t>
  </si>
  <si>
    <t>3 KW x 2</t>
  </si>
  <si>
    <t>MK - 31</t>
  </si>
  <si>
    <t>Three Burner Range With Plain Back Table for Keeping Basic Gravies</t>
  </si>
  <si>
    <t>1650 x 840 x 838 + 150</t>
  </si>
  <si>
    <t>MK - 32</t>
  </si>
  <si>
    <t>EXT3</t>
  </si>
  <si>
    <t>Insect Killer</t>
  </si>
  <si>
    <t>BRANDED</t>
  </si>
  <si>
    <t>TECHNOCRAT</t>
  </si>
  <si>
    <t>1/2 HP x 2</t>
  </si>
  <si>
    <t>MK - 34</t>
  </si>
  <si>
    <t>Veg Crate rack Trolley</t>
  </si>
  <si>
    <t>450 x 600 x 1800</t>
  </si>
  <si>
    <t>MK - 35</t>
  </si>
  <si>
    <t>Salamander ( 1/1 GN Pan Size ) hold</t>
  </si>
  <si>
    <t>730 x 350 x 350</t>
  </si>
  <si>
    <t xml:space="preserve">3 KW </t>
  </si>
  <si>
    <t>MK - 36</t>
  </si>
  <si>
    <t xml:space="preserve">2 Door Refrigerated Counter with Bain Marie on top of 1/6 GN Pans 6 nos. Compressor on RHS And 2 OHS </t>
  </si>
  <si>
    <t>1350 x 700 x 838 + 450 + 300</t>
  </si>
  <si>
    <t>MK - 33</t>
  </si>
  <si>
    <t>Ice Cream Freezer - 100 Litres capacity</t>
  </si>
  <si>
    <t>Elanpro</t>
  </si>
  <si>
    <t>DCPL/CC/Infiniti Malad/21-22/CP275</t>
  </si>
  <si>
    <t>MK - 38</t>
  </si>
  <si>
    <t>Hot Bain Marie</t>
  </si>
  <si>
    <t>475 x 700 x  838</t>
  </si>
  <si>
    <t>1.5 KW</t>
  </si>
  <si>
    <t>MK - 39</t>
  </si>
  <si>
    <t>Condiment Trolley</t>
  </si>
  <si>
    <t>375 x 575 x 700</t>
  </si>
  <si>
    <t>MK - 40</t>
  </si>
  <si>
    <t>Three Door Work Top Refrigerator ( Compressor on LHS ) With Cold Bain Marie on top of 1/6 GN Pans 8 Nos.With 2 OHS and Infra Red Heaters</t>
  </si>
  <si>
    <t>1800 x 700 x 838 + 450 + 300</t>
  </si>
  <si>
    <t>MK - 41</t>
  </si>
  <si>
    <t>Table with 2 Under Shelves</t>
  </si>
  <si>
    <t>700 x 850 x 838</t>
  </si>
  <si>
    <t>MK - 45</t>
  </si>
  <si>
    <t>Visi Cooler</t>
  </si>
  <si>
    <t>500 x 575 x  1350</t>
  </si>
  <si>
    <t>ELANPRO</t>
  </si>
  <si>
    <t>ECG 205</t>
  </si>
  <si>
    <t>MK - 43</t>
  </si>
  <si>
    <t>Plate Counter</t>
  </si>
  <si>
    <t>1800 x 450 x 800 + 38</t>
  </si>
  <si>
    <t>MK - 44</t>
  </si>
  <si>
    <t>EXT2</t>
  </si>
  <si>
    <t>Air Curtain</t>
  </si>
  <si>
    <t>BRANDED :  900mm Length</t>
  </si>
  <si>
    <t>Euronics</t>
  </si>
  <si>
    <t>DCPL/CC/Infiniti Malad/21-22/CP272</t>
  </si>
  <si>
    <t>SLEEK</t>
  </si>
  <si>
    <t xml:space="preserve">1/2 HP </t>
  </si>
  <si>
    <t>MK - 03</t>
  </si>
  <si>
    <t>S.S.Tandoor on Wheels (LPG Operated)</t>
  </si>
  <si>
    <t>850 x 850 x 1000</t>
  </si>
  <si>
    <t>Tandoors</t>
  </si>
  <si>
    <t>RAJ TANDOOR</t>
  </si>
  <si>
    <t>Kanhaiyalal tandoor</t>
  </si>
  <si>
    <t>DCPL/CC/Infiniti Malad/21-22/CP276</t>
  </si>
  <si>
    <t>MK - 47</t>
  </si>
  <si>
    <t xml:space="preserve">Bought out Refrigeration </t>
  </si>
  <si>
    <t>MK - 48</t>
  </si>
  <si>
    <t xml:space="preserve">G.N. Size 2 Door Vertical Refrigerator </t>
  </si>
  <si>
    <t>DW - 01</t>
  </si>
  <si>
    <t>DISHWASH</t>
  </si>
  <si>
    <t xml:space="preserve">Soiled Dish Reciving Table  </t>
  </si>
  <si>
    <t>1350 x 700 x 838 + 150</t>
  </si>
  <si>
    <t>DW - 02</t>
  </si>
  <si>
    <t>1350 x 300</t>
  </si>
  <si>
    <t>DW - 03</t>
  </si>
  <si>
    <t>Three Sink Unit</t>
  </si>
  <si>
    <t>1650 x 700 x 838 + 150</t>
  </si>
  <si>
    <t>MK - 04</t>
  </si>
  <si>
    <t>DW - 05</t>
  </si>
  <si>
    <t>1650 x 300</t>
  </si>
  <si>
    <t>DW - 06</t>
  </si>
  <si>
    <t>Clean Dish Wipping Table with 2 Under shelves</t>
  </si>
  <si>
    <t>600 x 700 x 838 + 150</t>
  </si>
  <si>
    <t>DW - 07</t>
  </si>
  <si>
    <t>600 x 300</t>
  </si>
  <si>
    <t>DW - 08</t>
  </si>
  <si>
    <t>Clean Dish Storage Rack</t>
  </si>
  <si>
    <t>700 x 550 x 1800</t>
  </si>
  <si>
    <t>MK - 10</t>
  </si>
  <si>
    <t>STORES</t>
  </si>
  <si>
    <t>MK - 42</t>
  </si>
  <si>
    <t>Table Model Hot Case</t>
  </si>
  <si>
    <t>690 x 830 x 900</t>
  </si>
  <si>
    <t>RANS</t>
  </si>
  <si>
    <t>Rans</t>
  </si>
  <si>
    <t>DCPL/CC/Infiniti Malad/21-22/CP280</t>
  </si>
  <si>
    <t>ST-01</t>
  </si>
  <si>
    <t>MS Slotted Angle Storage Rack</t>
  </si>
  <si>
    <t>900 x 450 x 1800</t>
  </si>
  <si>
    <t>Racks</t>
  </si>
  <si>
    <t>Sigma</t>
  </si>
  <si>
    <t>DCPL/CC/Infiniti Malad//21-22/CP273</t>
  </si>
  <si>
    <t>ST-04</t>
  </si>
  <si>
    <t>DG -01</t>
  </si>
  <si>
    <t>Drain Grating</t>
  </si>
  <si>
    <t xml:space="preserve"> SS Drain Grating</t>
  </si>
  <si>
    <t>350 x 350</t>
  </si>
  <si>
    <t>CG-01</t>
  </si>
  <si>
    <t>Corner Guard</t>
  </si>
  <si>
    <t>S/S Corner Guard</t>
  </si>
  <si>
    <t>1200 Ht.</t>
  </si>
  <si>
    <t>EX-01</t>
  </si>
  <si>
    <t>Exhaust Hood</t>
  </si>
  <si>
    <t>Exhaust Hood With SS Filters</t>
  </si>
  <si>
    <t>4300 x 1000 x 500</t>
  </si>
  <si>
    <t>APC</t>
  </si>
  <si>
    <t>DCPL/CC/Infiniti Malad/21-22/CP279</t>
  </si>
  <si>
    <t>EX-02</t>
  </si>
  <si>
    <t>4100 x 1000 x 500</t>
  </si>
  <si>
    <t>EXT1</t>
  </si>
  <si>
    <t>OTHER ITEM</t>
  </si>
  <si>
    <t>Water Boiler (Geyser)</t>
  </si>
  <si>
    <t>35 Lits. Capacity</t>
  </si>
  <si>
    <t>Cancelled</t>
  </si>
  <si>
    <t>NA</t>
  </si>
  <si>
    <t>3 K.W.</t>
  </si>
  <si>
    <t>3 + 3</t>
  </si>
  <si>
    <t>ST-02</t>
  </si>
  <si>
    <t>800 x 450 x 1800</t>
  </si>
  <si>
    <t>ST-03</t>
  </si>
  <si>
    <t>EXT4</t>
  </si>
  <si>
    <t>Exhaust System</t>
  </si>
  <si>
    <t>EXT5</t>
  </si>
  <si>
    <t>Fresh - Air System</t>
  </si>
  <si>
    <t>PLASTIC PACKAGING MATERIALS FOR JUHU</t>
  </si>
  <si>
    <t>Sr No</t>
  </si>
  <si>
    <t>Names</t>
  </si>
  <si>
    <t>Total Amount</t>
  </si>
  <si>
    <t>Used For</t>
  </si>
  <si>
    <t>100ml Plastic Containers</t>
  </si>
  <si>
    <t>Round &amp; Black</t>
  </si>
  <si>
    <t>Chutney,Raita &amp; Slice Onion</t>
  </si>
  <si>
    <t>300ml Plastic Container</t>
  </si>
  <si>
    <t>Mains Regular, Dal, Soup, Raita &amp; Dessert</t>
  </si>
  <si>
    <t>500ml Plastic Container</t>
  </si>
  <si>
    <t xml:space="preserve">Mains Sharing </t>
  </si>
  <si>
    <t>Rectangle &amp; Black</t>
  </si>
  <si>
    <t>Kebabs &amp; Green Salad</t>
  </si>
  <si>
    <t>650ml Plastic Container</t>
  </si>
  <si>
    <t>Rice &amp; Pulao</t>
  </si>
  <si>
    <t>750ml Plastic Container</t>
  </si>
  <si>
    <t xml:space="preserve">Rectangle &amp; Black </t>
  </si>
  <si>
    <t>Kebabs on Bone</t>
  </si>
  <si>
    <t>Regular Biryani</t>
  </si>
  <si>
    <t>1500ml Plastic Containers</t>
  </si>
  <si>
    <t>1 Kg Biryani</t>
  </si>
  <si>
    <t>2500ml Plastic Containers</t>
  </si>
  <si>
    <t>2 Kg Biryani</t>
  </si>
  <si>
    <t>Carry Bag Small (With CC Logo)</t>
  </si>
  <si>
    <t>Carry Bag Big (With CC Logo)</t>
  </si>
  <si>
    <t>10*13</t>
  </si>
  <si>
    <t>Silver Foil</t>
  </si>
  <si>
    <t>Indian Breads</t>
  </si>
  <si>
    <t>Tape with CC Logo</t>
  </si>
  <si>
    <t>1.5 inch width</t>
  </si>
  <si>
    <t>Roll Boxes</t>
  </si>
  <si>
    <t>Regular &amp; Snacks Roll</t>
  </si>
  <si>
    <t>Butter Paper CC Logo for Rolls</t>
  </si>
  <si>
    <t>For Rolling the Rolls</t>
  </si>
  <si>
    <t>Quality Check Sticker</t>
  </si>
  <si>
    <t>Protocol Sticker</t>
  </si>
  <si>
    <t>Temperature Sticker</t>
  </si>
  <si>
    <t>Meal Box - Curry</t>
  </si>
  <si>
    <t>Meal Box - Biryani</t>
  </si>
  <si>
    <t xml:space="preserve">Solo Meal </t>
  </si>
  <si>
    <t>Solo Meal Sleeve</t>
  </si>
  <si>
    <t>Item Name</t>
  </si>
  <si>
    <t>ATTENDENCE REGISTOR 1Q</t>
  </si>
  <si>
    <t>PRINTING &amp; STATIONARY</t>
  </si>
  <si>
    <t>BOOK DUPLICATE NO.2</t>
  </si>
  <si>
    <t>BOX FILE B/P CLIP</t>
  </si>
  <si>
    <t>CALCULATOR 12 DIGIT CASIO</t>
  </si>
  <si>
    <t>CASH BAG</t>
  </si>
  <si>
    <t>CASH RECEIPT BOOK</t>
  </si>
  <si>
    <t>DATE TAG MACHINE</t>
  </si>
  <si>
    <t>Envelop Green 12*10</t>
  </si>
  <si>
    <t>ENVELOPE BROWN 9.5/4.5</t>
  </si>
  <si>
    <t>ENVELOPE CLOTH 10X12</t>
  </si>
  <si>
    <t>ERASER PENCIL</t>
  </si>
  <si>
    <t>ESSEL STAND</t>
  </si>
  <si>
    <t>FILE SPRING</t>
  </si>
  <si>
    <t>FOLDER MORRCO F/S</t>
  </si>
  <si>
    <t>GLUE STICK</t>
  </si>
  <si>
    <t>KAORI REFILL VIBRANT 110 ML</t>
  </si>
  <si>
    <t>KOT ROLL 2 PLY CARBONLESS</t>
  </si>
  <si>
    <t>LABLE PRINTING MACHINE</t>
  </si>
  <si>
    <t>MARKER PERMANENT</t>
  </si>
  <si>
    <t>OHP MARKER</t>
  </si>
  <si>
    <t>PAPER A/4 COPY</t>
  </si>
  <si>
    <t>PKT</t>
  </si>
  <si>
    <t>PEN (USE AND THROW)</t>
  </si>
  <si>
    <t>PEN CORRECTION (WHITENER)</t>
  </si>
  <si>
    <t>PENCIL</t>
  </si>
  <si>
    <t>PKT (10 NOS)</t>
  </si>
  <si>
    <t>PENCIL PAPER CARBON</t>
  </si>
  <si>
    <t>POSTIT PAD 2X3 INCH</t>
  </si>
  <si>
    <t>POSTIT PAD 3X3</t>
  </si>
  <si>
    <t>PRINTED GATE PASS NON RETURNABLE</t>
  </si>
  <si>
    <t>PRINTED GATE PASS RETURNABLE</t>
  </si>
  <si>
    <t>PRINTED INTER UNIT TRANSFER BOOK</t>
  </si>
  <si>
    <t>PRINTER RIBBON ERC</t>
  </si>
  <si>
    <t>PRINTING BOOK  TAX INVOICE</t>
  </si>
  <si>
    <t>PRINTING BOOK CASH VOUCHAR</t>
  </si>
  <si>
    <t>PRINTING KOT BOOK</t>
  </si>
  <si>
    <t>PUNCH MACHINE</t>
  </si>
  <si>
    <t>REGISTER RULED2Q</t>
  </si>
  <si>
    <t>REGISTER RULED3Q</t>
  </si>
  <si>
    <t>ROLL KOT 1 PLY</t>
  </si>
  <si>
    <t>RUBBER BAND 100 GM</t>
  </si>
  <si>
    <t>SCALE 12 INCH PLASTIC</t>
  </si>
  <si>
    <t>SCALE STEEL 12 INCH</t>
  </si>
  <si>
    <t>SHARPNER PLASTIC</t>
  </si>
  <si>
    <t>STAMP PAD</t>
  </si>
  <si>
    <t>STAMP PAD INK</t>
  </si>
  <si>
    <t>STAPLER MACHINE HD 10D</t>
  </si>
  <si>
    <t>STAPLER PIN 23/10</t>
  </si>
  <si>
    <t>STATIONARY SCISSOR</t>
  </si>
  <si>
    <t>STICKER LABEL WHITE NO 5 (PKT)</t>
  </si>
  <si>
    <t>STICKER VEG/NON VEG</t>
  </si>
  <si>
    <t>STICKER WHITE DATE TAG</t>
  </si>
  <si>
    <t>TAPE BROWN 2 INCH</t>
  </si>
  <si>
    <t>TAPE CELLO WHITE 1IN</t>
  </si>
  <si>
    <t>THERMAL PAPER ROLL</t>
  </si>
  <si>
    <t>WALL MOUNTING FLIE</t>
  </si>
  <si>
    <t>WHITE TAPE 1.5 INCHÂ WITH LOGO</t>
  </si>
  <si>
    <t>WRITING PAD</t>
  </si>
  <si>
    <t>PAPER NAPKIN LOGO 9 x 9</t>
  </si>
  <si>
    <t>GUEST SUPPLIES</t>
  </si>
  <si>
    <t>TOOTH PICK (200 NOS) PK</t>
  </si>
  <si>
    <t>WET TISSUE NAPKIN</t>
  </si>
  <si>
    <t>WOODEN FORK</t>
  </si>
  <si>
    <t>WOODEN SPOON</t>
  </si>
  <si>
    <t>AIR FRESHNER FLOOR CLEANER</t>
  </si>
  <si>
    <t>HOUSE KEEPING</t>
  </si>
  <si>
    <t>LITRE</t>
  </si>
  <si>
    <t>BROOM HARD</t>
  </si>
  <si>
    <t>BROOM SOFT</t>
  </si>
  <si>
    <t>CAUSTIC SODA</t>
  </si>
  <si>
    <t>CHECK DUSTER</t>
  </si>
  <si>
    <t>COTTON HAND GLOVES</t>
  </si>
  <si>
    <t>PAIR</t>
  </si>
  <si>
    <t>DISH WASH LIQUID</t>
  </si>
  <si>
    <t>5 LITRE</t>
  </si>
  <si>
    <t>DUST PAN</t>
  </si>
  <si>
    <t>FACE MASK (3 PLY REGULAR ONES)</t>
  </si>
  <si>
    <t>FLOOR CLEANER</t>
  </si>
  <si>
    <t>FLOOR DUSTER</t>
  </si>
  <si>
    <t>FLOOR WIPER 18 INCH</t>
  </si>
  <si>
    <t>GARBAGE BAG 19 X 21</t>
  </si>
  <si>
    <t>GLOVES RUBBER SURGICAL</t>
  </si>
  <si>
    <t>HAND GLOVES DISPOSABLE</t>
  </si>
  <si>
    <t>HAND GLOVES ORANGE 14 INCH</t>
  </si>
  <si>
    <t>HAND GLOVES RUBBER BLUE</t>
  </si>
  <si>
    <t>HAND SANITIZER 500 ML</t>
  </si>
  <si>
    <t>HARD BRUSH NYLON</t>
  </si>
  <si>
    <t>HIT BLACK - BIG</t>
  </si>
  <si>
    <t>KITCHEN DUSTER</t>
  </si>
  <si>
    <t>KITCHEN ROLL 3 KG</t>
  </si>
  <si>
    <t>LIQUID HAND WASH</t>
  </si>
  <si>
    <t>LIQUID MULTI PURPOSE CLEANER</t>
  </si>
  <si>
    <t>LIQUID TOILET CLEANER</t>
  </si>
  <si>
    <t>LOBBY DUSTBIN</t>
  </si>
  <si>
    <t>METAL ROD</t>
  </si>
  <si>
    <t>MOP COTTON REFIL 6 INCH</t>
  </si>
  <si>
    <t>OVEN &amp; GRILL CLEANER</t>
  </si>
  <si>
    <t>100 ML</t>
  </si>
  <si>
    <t>PHENYLE</t>
  </si>
  <si>
    <t>PLASTIC BUCKET-16 LTR</t>
  </si>
  <si>
    <t>SCOTCH BRITE GREEN</t>
  </si>
  <si>
    <t>SPRAY GUN BOTTLE</t>
  </si>
  <si>
    <t>STAINLESS STEEL ROD - 5 FEET</t>
  </si>
  <si>
    <t>STEEL CLIP</t>
  </si>
  <si>
    <t>SUMA D10</t>
  </si>
  <si>
    <t>SUMA DIME TABLET</t>
  </si>
  <si>
    <t>TOILET HOCKEY BRUSH</t>
  </si>
  <si>
    <t>UTENSIL CLEANER</t>
  </si>
  <si>
    <t>WIPER PATTI ALUMINIUM</t>
  </si>
  <si>
    <t>CHEF SKULL CAP</t>
  </si>
  <si>
    <t>KITCHEN SUPPLIES</t>
  </si>
  <si>
    <t>FRESH WRAPP-72 MTR</t>
  </si>
  <si>
    <t>MUSLIN CLOTH</t>
  </si>
  <si>
    <t>METER</t>
  </si>
  <si>
    <t>Work Table with Cross Brassings</t>
  </si>
  <si>
    <t>Ice Station with 2 Speed Rail</t>
  </si>
  <si>
    <t>Sink Unit WITH DUSTBIN TROLLEY with faucet</t>
  </si>
  <si>
    <t xml:space="preserve">Back Bar Bottle Cooler </t>
  </si>
  <si>
    <t>MG-BBK3U - SS BODY WITH SS WORK TOP</t>
  </si>
  <si>
    <t>MG-BBK2U - SS BODY WITH SS WORK TOP</t>
  </si>
  <si>
    <t>Under Counter Glass Washer</t>
  </si>
  <si>
    <t>MAKE: ELECTROLUX, MODEL: ESWISG</t>
  </si>
  <si>
    <t>Under Counter Ice Cube</t>
  </si>
  <si>
    <t>MAKE: MANITOWOC, MODEL: UG50</t>
  </si>
  <si>
    <t>Wakad Pune - Buffet Equipments</t>
  </si>
  <si>
    <t>Poly mech</t>
  </si>
  <si>
    <t>Lava Store Ware</t>
  </si>
  <si>
    <t>Sr.No</t>
  </si>
  <si>
    <t>Multy - purpose Casseroles With glass lid. Diameter 28 cm.</t>
  </si>
  <si>
    <t xml:space="preserve">For hot dessert </t>
  </si>
  <si>
    <t xml:space="preserve">Round Casserole With glass lid. Diameter 24 cm. </t>
  </si>
  <si>
    <t xml:space="preserve">for hot Chat counter / tawa set  will be batter </t>
  </si>
  <si>
    <t>Orchid</t>
  </si>
  <si>
    <t>GLASS STORAGE JAR W/wooden clip lid-12.5</t>
  </si>
  <si>
    <t>81757-12.5</t>
  </si>
  <si>
    <t xml:space="preserve">for show in salad, chat and dessert counter </t>
  </si>
  <si>
    <t>ACACIA Wood Box - Small - 10.5x18x18 cm.</t>
  </si>
  <si>
    <t>MW.OC-2016/09</t>
  </si>
  <si>
    <t>6" - Bowl - Brown</t>
  </si>
  <si>
    <t xml:space="preserve">D160081 </t>
  </si>
  <si>
    <t>10" - Bowl - Brown</t>
  </si>
  <si>
    <t xml:space="preserve">D160085 </t>
  </si>
  <si>
    <t>1 black</t>
  </si>
  <si>
    <t>3.5" - Bowl - Brown</t>
  </si>
  <si>
    <t xml:space="preserve">D160043 </t>
  </si>
  <si>
    <t>Step Riser</t>
  </si>
  <si>
    <t xml:space="preserve">Needed 2 different - parallal step and triangle </t>
  </si>
  <si>
    <t>Transparent Bowl</t>
  </si>
  <si>
    <t>rate ???</t>
  </si>
  <si>
    <t>6 needed for chuneys to keep (6 inch dia)</t>
  </si>
  <si>
    <t>Flat Bowl</t>
  </si>
  <si>
    <t>For soup garnish and accompanyments</t>
  </si>
  <si>
    <t>Skyra</t>
  </si>
  <si>
    <t>Crate Mirror Steel Copper Trim Soup Station</t>
  </si>
  <si>
    <t>SS13601SCP</t>
  </si>
  <si>
    <t>2 separate</t>
  </si>
  <si>
    <t>Soup</t>
  </si>
  <si>
    <t>Skyserv Induction Copper Finish 5 Ltr Round Sauce Pan</t>
  </si>
  <si>
    <t>ID13415SCP</t>
  </si>
  <si>
    <t>Skyserv Induction Hammered Copper Finish 6 Ltr  Oval Dutch Oval</t>
  </si>
  <si>
    <t>ID13404sCP</t>
  </si>
  <si>
    <t>Biryani and pulao</t>
  </si>
  <si>
    <t>Industrial Matt Black 12* 12* 8 in Square Riser With Wood Top</t>
  </si>
  <si>
    <t>WT09433WRI</t>
  </si>
  <si>
    <t xml:space="preserve">Need to be discussed </t>
  </si>
  <si>
    <t xml:space="preserve">Need salad bowl stand set of 6 of disserent height </t>
  </si>
  <si>
    <t>Skyserv Induction titanium Finish 5 Ltr Round Sauce Pan With Lid</t>
  </si>
  <si>
    <t>ID13415BLN</t>
  </si>
  <si>
    <t xml:space="preserve">Main course </t>
  </si>
  <si>
    <t>Mirror Steel 3 Ltr Round Food Pan With Down Egde</t>
  </si>
  <si>
    <t>FP04401141</t>
  </si>
  <si>
    <t>Main course refilling</t>
  </si>
  <si>
    <t>Lid Stand</t>
  </si>
  <si>
    <t xml:space="preserve">It should be matching to the titanium sause pan </t>
  </si>
  <si>
    <t>Skyserv chaffin dish round 3 ltr</t>
  </si>
  <si>
    <t>Venus Industries</t>
  </si>
  <si>
    <t>SR 3503</t>
  </si>
  <si>
    <t>PT 222</t>
  </si>
  <si>
    <t>Polymech</t>
  </si>
  <si>
    <t>Stella</t>
  </si>
  <si>
    <t>Comet</t>
  </si>
  <si>
    <t xml:space="preserve">not needed </t>
  </si>
  <si>
    <t>Juice Dispenser (Electric)</t>
  </si>
  <si>
    <t xml:space="preserve">Welcome drink / Mocktail </t>
  </si>
  <si>
    <t xml:space="preserve">Pani Poori Dispenser </t>
  </si>
  <si>
    <t xml:space="preserve">Pani puri dispenser of two tub </t>
  </si>
  <si>
    <t>Salads</t>
  </si>
  <si>
    <t xml:space="preserve">Rolly polly 120 ml </t>
  </si>
  <si>
    <t xml:space="preserve">Champagne saucer - with small stem </t>
  </si>
  <si>
    <t>Shot Glasses 90 ml with big mouth</t>
  </si>
  <si>
    <t>Chat plate 5inch dia or squre  (malamine)</t>
  </si>
  <si>
    <t>Fancy shape indivisual dessert plate</t>
  </si>
  <si>
    <t>6 different shape</t>
  </si>
  <si>
    <t xml:space="preserve">Soup bowl and underliner </t>
  </si>
  <si>
    <t xml:space="preserve">to be decided </t>
  </si>
  <si>
    <t xml:space="preserve">Bread Basket </t>
  </si>
  <si>
    <t>For Papad to keep</t>
  </si>
  <si>
    <t xml:space="preserve">Metal </t>
  </si>
  <si>
    <t>Kitchen Heavy Equipment</t>
  </si>
  <si>
    <t>Cooking</t>
  </si>
  <si>
    <t>S.S.Tandoor on Wheels (Coal Operated)</t>
  </si>
  <si>
    <t>Raj Tandoor</t>
  </si>
  <si>
    <t>Robata Grill</t>
  </si>
  <si>
    <t>With Skewer Set</t>
  </si>
  <si>
    <t>Roomali Sigri</t>
  </si>
  <si>
    <t>Salamander</t>
  </si>
  <si>
    <t>1/1 GN Pan Size</t>
  </si>
  <si>
    <t>2 Burner Range with Plain Back Table &amp; 1 U/S OPEN FROM ALL SIDES</t>
  </si>
  <si>
    <t>COMBI OVEN</t>
  </si>
  <si>
    <t>MAKE: RATIONAL, MODEL: CMP61E (with Tray)</t>
  </si>
  <si>
    <t>Combi Oven Tray</t>
  </si>
  <si>
    <t>Deep Fat Fryer</t>
  </si>
  <si>
    <t>625 x 600 x 850 + 100</t>
  </si>
  <si>
    <t xml:space="preserve">Microwave Oven  </t>
  </si>
  <si>
    <t>MAKE: LG, MODEL: 23 LITRES</t>
  </si>
  <si>
    <t>With 1 set jali and 0 nos powder 4 jali</t>
  </si>
  <si>
    <t>Fabricated</t>
  </si>
  <si>
    <t>Tandoor Side Table with L Angles for GN Pans - OPEN ON ALL SIDES</t>
  </si>
  <si>
    <t>Work Table  OPEN ON ALL SIDES WITH C/B BELOW</t>
  </si>
  <si>
    <t xml:space="preserve">Atta/Maida Bin </t>
  </si>
  <si>
    <t>Charcoal Bin</t>
  </si>
  <si>
    <t>Wall Shelf</t>
  </si>
  <si>
    <t>Sink Unit WITH C/B BELOW with faucet</t>
  </si>
  <si>
    <t>Skewer Hanging Rod</t>
  </si>
  <si>
    <t xml:space="preserve">Tandoor Step  </t>
  </si>
  <si>
    <t>Work Table with 2 U/SH  OPEN ON ALL SIDES</t>
  </si>
  <si>
    <t>Work Table with sink on R.H.S. &amp; Part 2U/SH WITH FAUCET - OPEN ON ALL SIDES</t>
  </si>
  <si>
    <t>Neelkamal Basket Size</t>
  </si>
  <si>
    <t>S.S. Grating - WITHOUT TROUGH WITH FRAME, PERFORATED BOXING &amp; GRATING</t>
  </si>
  <si>
    <t>300 x 300</t>
  </si>
  <si>
    <t>Pot Wash Sink   OPEN ON ALL SIDES W FAUCET</t>
  </si>
  <si>
    <t>Pot Rack  Shelves ( 4 shelves)</t>
  </si>
  <si>
    <t>Pot Shelves ( 2 shelves)</t>
  </si>
  <si>
    <t xml:space="preserve">Soiled Dish Receiving Table with Glass Rack  </t>
  </si>
  <si>
    <t>General</t>
  </si>
  <si>
    <t>MAKE:RACOLD  MODEL:ETERNO 35</t>
  </si>
  <si>
    <t>MAKE: TECHNOCRATS, MODEL: SLEEK MODEL</t>
  </si>
  <si>
    <t>MAKE: TECHNOCRAT  MODEL: TRAPPER (M.S. BODY)</t>
  </si>
  <si>
    <t>RO Plant</t>
  </si>
  <si>
    <t>S.S. Electrical Tray</t>
  </si>
  <si>
    <t>375 x 150 x 375</t>
  </si>
  <si>
    <t>Weighing Scale 200 kg</t>
  </si>
  <si>
    <t>Weighing Scale 5 kg</t>
  </si>
  <si>
    <t>Basket – Plate Racks</t>
  </si>
  <si>
    <t>Basket – Cutlery Rack</t>
  </si>
  <si>
    <t>Basket – Glass Rack</t>
  </si>
  <si>
    <t>Clean dish rack (5-shelves)</t>
  </si>
  <si>
    <t>Lockers (12 Compartment)</t>
  </si>
  <si>
    <t>MS (920 x 490 x 1950)</t>
  </si>
  <si>
    <t>Lockable Rack for Liquor</t>
  </si>
  <si>
    <t>MS (1250 x 600 x  1800)</t>
  </si>
  <si>
    <t xml:space="preserve">Plastic pellet </t>
  </si>
  <si>
    <t>M.S. Slotted Angle Rack (5 Shelves)</t>
  </si>
  <si>
    <t>Desk</t>
  </si>
  <si>
    <t>Chair</t>
  </si>
  <si>
    <t>Holding</t>
  </si>
  <si>
    <t>Holding Cabinet (Rans) with 5 sheet rack</t>
  </si>
  <si>
    <t>with 3 inserts of round pan</t>
  </si>
  <si>
    <t>Imported</t>
  </si>
  <si>
    <t xml:space="preserve">Meat Mincer  </t>
  </si>
  <si>
    <t>MAKE: SIRMAN, MODEL: TC 12E (2 HP)</t>
  </si>
  <si>
    <t>MAKE: ELECTROLUX</t>
  </si>
  <si>
    <t>Hood Type Dish Washer (Electrically Operated)</t>
  </si>
  <si>
    <t>MAKE: WINTERHALTER MODEL: P50</t>
  </si>
  <si>
    <t>Refrigerated</t>
  </si>
  <si>
    <t>G. N. Size 2 Door Refrigerated Pick Up Counter with Bain Marie</t>
  </si>
  <si>
    <t>G. N. Size 2 Door Vertical Refrigerator</t>
  </si>
  <si>
    <t>9 Drawer Refrigerator with work table</t>
  </si>
  <si>
    <t>with table top chilled bain marie (1/6 gn pan size) 6 nos</t>
  </si>
  <si>
    <t xml:space="preserve">G. N. Size 3 Door Refrigerated Pick Up Counter </t>
  </si>
  <si>
    <t>MG-UPro3H-EEE Door: 3 SETS OF 3 GN COMPATIBLE DRAWERS key locks 2 OHS WITH RR HEATER</t>
  </si>
  <si>
    <t>Chest Freezer</t>
  </si>
  <si>
    <t>MG-CF150 PVC</t>
  </si>
  <si>
    <t>Coke</t>
  </si>
  <si>
    <t>G.N. Size 4 Door Vertical Refrigerator</t>
  </si>
  <si>
    <t>MG-CPro1100H</t>
  </si>
  <si>
    <t>Prefabricated construction of Cold Room</t>
  </si>
  <si>
    <t>Rinac (Step - in)</t>
  </si>
  <si>
    <t>Refrigerated System</t>
  </si>
  <si>
    <t>G. N. Size 4 Door Vertical Deep Freezer</t>
  </si>
  <si>
    <t>COVERS - 72</t>
  </si>
  <si>
    <t>Hostess</t>
  </si>
  <si>
    <t xml:space="preserve">Shirt </t>
  </si>
  <si>
    <t xml:space="preserve">Bandi </t>
  </si>
  <si>
    <t>Mustrad Colour</t>
  </si>
  <si>
    <t>Dark Grey as managers</t>
  </si>
  <si>
    <t>1st April 2024</t>
  </si>
  <si>
    <t>Rocks tumbler 30cl ( VR122138BAU021990 - 1 America 20 S)</t>
  </si>
  <si>
    <t xml:space="preserve">Diony Red Wine Stemware 31Cl </t>
  </si>
  <si>
    <t xml:space="preserve">America 20S Nick&amp;Nora Stem 14 Cl </t>
  </si>
  <si>
    <t>Cocktail coupe (NCCG001)</t>
  </si>
  <si>
    <t>Ripple short stem vintage cocktail glass ( RSSVG-001)</t>
  </si>
  <si>
    <t>Barkraft hayworth style ribbed champagne coupe ( Mouth Blown glass) (BK27-05)</t>
  </si>
  <si>
    <t>Elysia Tumbler 36.5 Cl</t>
  </si>
  <si>
    <t>Timeless Whisky Tumbler Gb.Ob-34.5 Cl</t>
  </si>
  <si>
    <t>Diony Champagne Flute Stemware 12.5 cl</t>
  </si>
  <si>
    <t>Elysia Tumbler 28 cl</t>
  </si>
  <si>
    <t>Roomali Tawa MS 16.5"</t>
  </si>
  <si>
    <t>Green 2, Red 1, White 1, yellow 1, blue 1</t>
  </si>
  <si>
    <t>1/1 G.N Pan 2 inch with lid</t>
  </si>
  <si>
    <t>800ml s/s</t>
  </si>
  <si>
    <t>Vegetable Knife 8" (Red-3, Green-4, white -1)</t>
  </si>
  <si>
    <t>Renu</t>
  </si>
  <si>
    <t xml:space="preserve">for 6 board to stand </t>
  </si>
  <si>
    <t>250 mls cup</t>
  </si>
  <si>
    <t xml:space="preserve">S/S tea stainer </t>
  </si>
  <si>
    <t xml:space="preserve">Small copper bowl </t>
  </si>
  <si>
    <t xml:space="preserve">double layered </t>
  </si>
  <si>
    <t xml:space="preserve">S/S Slicer </t>
  </si>
  <si>
    <t xml:space="preserve">KOT puncher </t>
  </si>
  <si>
    <t xml:space="preserve">Food thermometer </t>
  </si>
  <si>
    <t xml:space="preserve">Tag machine </t>
  </si>
  <si>
    <t>as per our SOP</t>
  </si>
  <si>
    <t>digital, Brand as per our SOP</t>
  </si>
  <si>
    <t xml:space="preserve">Chopping board stand </t>
  </si>
  <si>
    <t>Daboo (ladle) with Wooden Handle</t>
  </si>
  <si>
    <t>Gel layered Aluminum Non Stick</t>
  </si>
  <si>
    <t>KOT Rail Aluminum (Tab Grabber)</t>
  </si>
  <si>
    <t>Lemon Squeezer - Aluminum</t>
  </si>
  <si>
    <t>4 Compartments Tray</t>
  </si>
  <si>
    <t>Ladder Aluminum - 6 Ft</t>
  </si>
  <si>
    <t>Food Cumber</t>
  </si>
  <si>
    <t xml:space="preserve">Soup ladle </t>
  </si>
  <si>
    <t xml:space="preserve">Big domestic </t>
  </si>
  <si>
    <t xml:space="preserve">Domestic </t>
  </si>
  <si>
    <t>Ordered Quantity in Mumbai will be delivered Free</t>
  </si>
  <si>
    <t>Supplier</t>
  </si>
  <si>
    <t>Visuell Creations</t>
  </si>
  <si>
    <t>Bar Kraft</t>
  </si>
  <si>
    <t>White Chef Coat - Full Sleeves</t>
  </si>
  <si>
    <t>Celfrost Microwave</t>
  </si>
  <si>
    <t>Tray Mat - Grey ( small )</t>
  </si>
  <si>
    <t xml:space="preserve">Equipment </t>
  </si>
  <si>
    <t>Item code</t>
  </si>
  <si>
    <t>Mirror stainless Steel stirring tin (mixing glass)</t>
  </si>
  <si>
    <t>MT001-SS</t>
  </si>
  <si>
    <t>Japanese Yarai Styled Mixing Glass (Heavy)</t>
  </si>
  <si>
    <t>MG002</t>
  </si>
  <si>
    <t>Mirror koriko boston shaker</t>
  </si>
  <si>
    <t>WBS001-SS</t>
  </si>
  <si>
    <t>Mirror birdy cocktail shaker</t>
  </si>
  <si>
    <t>BCS001-SS</t>
  </si>
  <si>
    <t xml:space="preserve"> Mirror calabrese hawthorne strainer</t>
  </si>
  <si>
    <t>CBHS001-SS</t>
  </si>
  <si>
    <t>Mirror Barkraft classic julep  strainer</t>
  </si>
  <si>
    <t>BCJS001-SS</t>
  </si>
  <si>
    <t>Mirror small conical fine mesh cocktail strainer</t>
  </si>
  <si>
    <t>SCCS001-SS</t>
  </si>
  <si>
    <t>Bitters bottle (30 ml)</t>
  </si>
  <si>
    <t>GBB001-30</t>
  </si>
  <si>
    <t xml:space="preserve"> Bitters bottle (60 ml)</t>
  </si>
  <si>
    <t>GBB001-60</t>
  </si>
  <si>
    <t>Mirror Utopia Cocktail Muddler</t>
  </si>
  <si>
    <t>MUCM001-SS</t>
  </si>
  <si>
    <t xml:space="preserve">Mirror SS swizzle stick </t>
  </si>
  <si>
    <t>SWS001-SS</t>
  </si>
  <si>
    <t>Mirror 40 cm teardrop bar spoon</t>
  </si>
  <si>
    <t>TDBP002-SS</t>
  </si>
  <si>
    <t>mirror 30cm hoffman spoon</t>
  </si>
  <si>
    <t>HMBS002-SS</t>
  </si>
  <si>
    <t>Camerons oak smoking wood chips</t>
  </si>
  <si>
    <t>CSWC001-OAK</t>
  </si>
  <si>
    <t>PRESTIGE CENTRIFUGAL JUICER</t>
  </si>
  <si>
    <t>PCJ001</t>
  </si>
  <si>
    <t xml:space="preserve">Prestige 2000 w Induction Cooktop </t>
  </si>
  <si>
    <t>PTIC001</t>
  </si>
  <si>
    <t>Atom Pro Series electronic kitchen scale A135</t>
  </si>
  <si>
    <t>EWS003</t>
  </si>
  <si>
    <t>Personlised Ice Stamp</t>
  </si>
  <si>
    <t>PIS-001</t>
  </si>
  <si>
    <t xml:space="preserve">Personlised Electrical Garnish heat stamp </t>
  </si>
  <si>
    <t>PEGHS-001</t>
  </si>
  <si>
    <t>APCS001</t>
  </si>
  <si>
    <t>Small garnishing tweezer</t>
  </si>
  <si>
    <t>SGT001-SS</t>
  </si>
  <si>
    <t>STORAGE CONTAINER WITH LID SQUARE POLYCARBONATE 4LTR</t>
  </si>
  <si>
    <t>SC-001</t>
  </si>
  <si>
    <t>PREMIUM SS PEELER</t>
  </si>
  <si>
    <t>PSSP001</t>
  </si>
  <si>
    <t>Double sided melon baller &amp; fruit carving knife</t>
  </si>
  <si>
    <t>MBFC001</t>
  </si>
  <si>
    <t>RENA GERMANY BAR GRATER</t>
  </si>
  <si>
    <t>RGG001</t>
  </si>
  <si>
    <t>PREMIUM ETCHED COARSE PROFESSIONAL GRATER</t>
  </si>
  <si>
    <t>PECG001</t>
  </si>
  <si>
    <t>Premium SS ice scooper (Medium)</t>
  </si>
  <si>
    <t>PISSS001-M</t>
  </si>
  <si>
    <t>MANUAL ICE CRUSHER MACHINE</t>
  </si>
  <si>
    <t>MICM001</t>
  </si>
  <si>
    <t>White Chopping board (Medium)</t>
  </si>
  <si>
    <t>WCB001-M</t>
  </si>
  <si>
    <t>RENA GERMANY PARING KNIFE 115MM</t>
  </si>
  <si>
    <t>RGPK001</t>
  </si>
  <si>
    <t>Knife sharpner</t>
  </si>
  <si>
    <t>KS001</t>
  </si>
  <si>
    <t xml:space="preserve">Butane gas Cylinder for Blow Torch </t>
  </si>
  <si>
    <t>BGCBT001</t>
  </si>
  <si>
    <t xml:space="preserve">Measuring Jar 1000 ml </t>
  </si>
  <si>
    <t>MSRJ001-L</t>
  </si>
  <si>
    <t xml:space="preserve">Measuring Jar 500 ml </t>
  </si>
  <si>
    <t>MSRJ001-M</t>
  </si>
  <si>
    <t>Smoke kraft - cocktail smoking kit made with white oak wood</t>
  </si>
  <si>
    <t>SK001D</t>
  </si>
  <si>
    <t>SP001-SS</t>
  </si>
  <si>
    <t xml:space="preserve"> Wooden cocktail clips (Small) </t>
  </si>
  <si>
    <t>WCC001-SM</t>
  </si>
  <si>
    <t>Scissor shape bamboo cocktail pick (Pack of 100 sticks)</t>
  </si>
  <si>
    <t>SSCP001-BB</t>
  </si>
  <si>
    <t>Mason jar 500 ml</t>
  </si>
  <si>
    <t>MJ002</t>
  </si>
  <si>
    <t>Mason jar 750 ml</t>
  </si>
  <si>
    <t>MJ003</t>
  </si>
  <si>
    <t xml:space="preserve">Soda maker </t>
  </si>
  <si>
    <t>V60 pour over (Coffee dripper)</t>
  </si>
  <si>
    <t>V60 pour over filter paper (1 pkt=100 pcs)</t>
  </si>
  <si>
    <t>Oberoi Mall</t>
  </si>
  <si>
    <t>Total cost</t>
  </si>
  <si>
    <t>Online Order</t>
  </si>
  <si>
    <t>Store &amp; pour Medium</t>
  </si>
  <si>
    <t>SNP001</t>
  </si>
  <si>
    <t>Squeezy bottle Small</t>
  </si>
  <si>
    <t>SQB001-S</t>
  </si>
  <si>
    <t>Spill Mat ( 12*by 18*)</t>
  </si>
  <si>
    <t>SPM002</t>
  </si>
  <si>
    <t>Copper plated cocktail set</t>
  </si>
  <si>
    <t>BKCS001-CP</t>
  </si>
  <si>
    <t>Cocktail Spray</t>
  </si>
  <si>
    <t>GCMA001-GLS</t>
  </si>
  <si>
    <t>Wiskey crystal carafe</t>
  </si>
  <si>
    <t>WCC003</t>
  </si>
  <si>
    <t>Hotel Steel World</t>
  </si>
  <si>
    <t>With GST</t>
  </si>
  <si>
    <t>Tray Mat - Grey ( big )</t>
  </si>
  <si>
    <t>Prahalad</t>
  </si>
  <si>
    <t>Inventa Medium Stemware Wine Glass 320752-1</t>
  </si>
  <si>
    <t>Contingency for Rate Increase</t>
  </si>
  <si>
    <t>Total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</si>
</sst>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 * #,##0.00_ ;_ * \-#,##0.00_ ;_ * &quot;-&quot;??_ ;_ @_ "/>
    <numFmt numFmtId="165" formatCode="_(* #,##0_);_(* \(#,##0\);_(* &quot;-&quot;??_);_(@_)"/>
    <numFmt numFmtId="166" formatCode="_ * #,##0_ ;_ * \-#,##0_ ;_ * &quot;-&quot;??_ ;_ @_ "/>
    <numFmt numFmtId="167" formatCode="0.0"/>
  </numFmts>
  <fonts count="3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name val="Calibri"/>
      <charset val="134"/>
      <scheme val="minor"/>
    </font>
    <font>
      <sz val="12"/>
      <name val="Calibri"/>
      <charset val="134"/>
      <scheme val="minor"/>
    </font>
    <font>
      <sz val="12"/>
      <name val="Calibri Light"/>
      <charset val="134"/>
      <scheme val="major"/>
    </font>
    <font>
      <b/>
      <sz val="12"/>
      <color indexed="8"/>
      <name val="Arial"/>
      <charset val="134"/>
    </font>
    <font>
      <sz val="12"/>
      <color theme="1"/>
      <name val="Calibri Light"/>
      <charset val="134"/>
      <scheme val="major"/>
    </font>
    <font>
      <sz val="12"/>
      <name val="Arial"/>
      <charset val="134"/>
    </font>
    <font>
      <b/>
      <sz val="12"/>
      <color theme="1"/>
      <name val="Calibri"/>
      <charset val="134"/>
      <scheme val="minor"/>
    </font>
    <font>
      <b/>
      <sz val="12"/>
      <name val="Calibri"/>
      <charset val="134"/>
      <scheme val="minor"/>
    </font>
    <font>
      <b/>
      <sz val="18"/>
      <color theme="1"/>
      <name val="Calibri"/>
      <charset val="134"/>
      <scheme val="minor"/>
    </font>
    <font>
      <b/>
      <sz val="14"/>
      <name val="Calibri"/>
      <charset val="134"/>
      <scheme val="minor"/>
    </font>
    <font>
      <sz val="10"/>
      <name val="Calibri"/>
      <charset val="134"/>
      <scheme val="minor"/>
    </font>
    <font>
      <i/>
      <sz val="11"/>
      <name val="Calibri"/>
      <charset val="134"/>
      <scheme val="minor"/>
    </font>
    <font>
      <sz val="11"/>
      <color rgb="FF000000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2"/>
      <color theme="1"/>
      <name val="Arial"/>
      <charset val="134"/>
    </font>
    <font>
      <sz val="11"/>
      <color theme="1"/>
      <name val="Arial"/>
      <charset val="134"/>
    </font>
    <font>
      <b/>
      <sz val="11"/>
      <color theme="1"/>
      <name val="Arial"/>
      <charset val="134"/>
    </font>
    <font>
      <sz val="12"/>
      <color rgb="FF000000"/>
      <name val="Calibri"/>
      <charset val="134"/>
      <scheme val="minor"/>
    </font>
    <font>
      <sz val="10"/>
      <color theme="1"/>
      <name val="Arial"/>
      <charset val="134"/>
    </font>
    <font>
      <b/>
      <sz val="12"/>
      <color theme="1"/>
      <name val="Arial"/>
      <charset val="134"/>
    </font>
    <font>
      <b/>
      <u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2"/>
      <color indexed="12"/>
      <name val="Arial"/>
      <charset val="134"/>
    </font>
    <font>
      <u/>
      <sz val="11"/>
      <color theme="10"/>
      <name val="Calibri"/>
      <charset val="134"/>
    </font>
    <font>
      <sz val="10"/>
      <name val="Arial"/>
      <charset val="134"/>
    </font>
    <font>
      <sz val="11"/>
      <name val="Calibri"/>
      <charset val="134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7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4">
    <xf numFmtId="0" fontId="0" fillId="0" borderId="0"/>
    <xf numFmtId="164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12" fillId="0" borderId="0"/>
    <xf numFmtId="0" fontId="31" fillId="0" borderId="0"/>
    <xf numFmtId="0" fontId="12" fillId="0" borderId="0"/>
    <xf numFmtId="0" fontId="32" fillId="0" borderId="0">
      <alignment vertical="center"/>
    </xf>
    <xf numFmtId="0" fontId="31" fillId="0" borderId="0"/>
    <xf numFmtId="0" fontId="28" fillId="0" borderId="0"/>
  </cellStyleXfs>
  <cellXfs count="560">
    <xf numFmtId="0" fontId="0" fillId="0" borderId="0" xfId="0"/>
    <xf numFmtId="0" fontId="3" fillId="0" borderId="0" xfId="0" applyFont="1"/>
    <xf numFmtId="0" fontId="4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0" xfId="0" applyFont="1"/>
    <xf numFmtId="10" fontId="0" fillId="0" borderId="0" xfId="0" applyNumberFormat="1"/>
    <xf numFmtId="0" fontId="5" fillId="0" borderId="4" xfId="0" applyFont="1" applyBorder="1"/>
    <xf numFmtId="0" fontId="5" fillId="0" borderId="1" xfId="0" applyFont="1" applyBorder="1"/>
    <xf numFmtId="0" fontId="0" fillId="0" borderId="5" xfId="0" applyBorder="1"/>
    <xf numFmtId="10" fontId="0" fillId="0" borderId="5" xfId="0" applyNumberFormat="1" applyBorder="1"/>
    <xf numFmtId="0" fontId="0" fillId="0" borderId="2" xfId="0" applyBorder="1"/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8" xfId="0" applyBorder="1"/>
    <xf numFmtId="9" fontId="0" fillId="0" borderId="8" xfId="2" applyFont="1" applyBorder="1"/>
    <xf numFmtId="0" fontId="0" fillId="0" borderId="9" xfId="0" applyBorder="1"/>
    <xf numFmtId="0" fontId="0" fillId="2" borderId="10" xfId="0" applyFill="1" applyBorder="1" applyAlignment="1">
      <alignment vertical="center" wrapText="1"/>
    </xf>
    <xf numFmtId="0" fontId="6" fillId="2" borderId="11" xfId="0" applyFont="1" applyFill="1" applyBorder="1" applyAlignment="1">
      <alignment vertical="center"/>
    </xf>
    <xf numFmtId="0" fontId="0" fillId="2" borderId="12" xfId="0" applyFill="1" applyBorder="1"/>
    <xf numFmtId="9" fontId="0" fillId="2" borderId="12" xfId="2" applyFont="1" applyFill="1" applyBorder="1"/>
    <xf numFmtId="0" fontId="0" fillId="2" borderId="13" xfId="0" applyFill="1" applyBorder="1"/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0" fillId="0" borderId="12" xfId="0" applyBorder="1"/>
    <xf numFmtId="9" fontId="0" fillId="0" borderId="12" xfId="2" applyFont="1" applyBorder="1"/>
    <xf numFmtId="0" fontId="0" fillId="0" borderId="13" xfId="0" applyBorder="1"/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6" fillId="0" borderId="15" xfId="0" applyFont="1" applyBorder="1" applyAlignment="1">
      <alignment vertical="center"/>
    </xf>
    <xf numFmtId="0" fontId="0" fillId="0" borderId="16" xfId="0" applyBorder="1"/>
    <xf numFmtId="9" fontId="0" fillId="0" borderId="16" xfId="2" applyFont="1" applyBorder="1"/>
    <xf numFmtId="0" fontId="0" fillId="0" borderId="17" xfId="0" applyBorder="1"/>
    <xf numFmtId="0" fontId="0" fillId="0" borderId="3" xfId="0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10" fontId="5" fillId="0" borderId="20" xfId="0" applyNumberFormat="1" applyFont="1" applyBorder="1"/>
    <xf numFmtId="0" fontId="5" fillId="0" borderId="21" xfId="0" applyFont="1" applyBorder="1"/>
    <xf numFmtId="0" fontId="0" fillId="0" borderId="6" xfId="0" applyBorder="1" applyAlignment="1">
      <alignment vertical="center" wrapText="1"/>
    </xf>
    <xf numFmtId="0" fontId="6" fillId="0" borderId="22" xfId="0" applyFont="1" applyBorder="1" applyAlignment="1">
      <alignment vertical="center"/>
    </xf>
    <xf numFmtId="0" fontId="0" fillId="0" borderId="23" xfId="0" applyBorder="1"/>
    <xf numFmtId="9" fontId="0" fillId="0" borderId="23" xfId="2" applyFont="1" applyBorder="1"/>
    <xf numFmtId="0" fontId="0" fillId="0" borderId="24" xfId="0" applyBorder="1"/>
    <xf numFmtId="0" fontId="6" fillId="0" borderId="11" xfId="0" applyFont="1" applyBorder="1" applyAlignment="1">
      <alignment vertical="center" wrapText="1"/>
    </xf>
    <xf numFmtId="0" fontId="0" fillId="0" borderId="11" xfId="0" applyBorder="1"/>
    <xf numFmtId="0" fontId="6" fillId="0" borderId="0" xfId="0" applyFont="1" applyAlignment="1">
      <alignment vertical="center"/>
    </xf>
    <xf numFmtId="0" fontId="0" fillId="0" borderId="25" xfId="0" applyBorder="1"/>
    <xf numFmtId="0" fontId="0" fillId="0" borderId="26" xfId="0" applyBorder="1"/>
    <xf numFmtId="0" fontId="0" fillId="0" borderId="20" xfId="0" applyBorder="1"/>
    <xf numFmtId="10" fontId="0" fillId="0" borderId="20" xfId="0" applyNumberFormat="1" applyBorder="1"/>
    <xf numFmtId="0" fontId="0" fillId="0" borderId="21" xfId="0" applyBorder="1"/>
    <xf numFmtId="0" fontId="5" fillId="0" borderId="11" xfId="0" applyFont="1" applyBorder="1" applyAlignment="1">
      <alignment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/>
    <xf numFmtId="0" fontId="3" fillId="2" borderId="12" xfId="0" applyFont="1" applyFill="1" applyBorder="1"/>
    <xf numFmtId="9" fontId="3" fillId="0" borderId="12" xfId="0" applyNumberFormat="1" applyFont="1" applyBorder="1"/>
    <xf numFmtId="0" fontId="3" fillId="0" borderId="13" xfId="0" applyFont="1" applyBorder="1"/>
    <xf numFmtId="0" fontId="6" fillId="0" borderId="10" xfId="0" applyFont="1" applyBorder="1" applyAlignment="1">
      <alignment vertical="center" wrapText="1"/>
    </xf>
    <xf numFmtId="9" fontId="0" fillId="0" borderId="12" xfId="0" applyNumberFormat="1" applyBorder="1"/>
    <xf numFmtId="0" fontId="5" fillId="0" borderId="10" xfId="0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0" fillId="0" borderId="27" xfId="0" applyBorder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0" fillId="0" borderId="29" xfId="0" applyBorder="1"/>
    <xf numFmtId="9" fontId="0" fillId="0" borderId="29" xfId="2" applyFont="1" applyBorder="1"/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9" fontId="0" fillId="0" borderId="16" xfId="0" applyNumberFormat="1" applyBorder="1"/>
    <xf numFmtId="0" fontId="7" fillId="0" borderId="3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5" fillId="0" borderId="30" xfId="0" applyFont="1" applyBorder="1"/>
    <xf numFmtId="9" fontId="0" fillId="0" borderId="23" xfId="0" applyNumberFormat="1" applyBorder="1"/>
    <xf numFmtId="0" fontId="0" fillId="0" borderId="15" xfId="0" applyBorder="1" applyAlignment="1">
      <alignment vertical="center" wrapText="1"/>
    </xf>
    <xf numFmtId="9" fontId="0" fillId="0" borderId="0" xfId="0" applyNumberFormat="1"/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22" xfId="0" applyFont="1" applyBorder="1" applyAlignment="1">
      <alignment vertical="center" wrapText="1"/>
    </xf>
    <xf numFmtId="0" fontId="0" fillId="2" borderId="23" xfId="0" applyFill="1" applyBorder="1"/>
    <xf numFmtId="0" fontId="5" fillId="0" borderId="11" xfId="0" applyFont="1" applyBorder="1" applyAlignment="1">
      <alignment horizontal="left" vertical="center" wrapText="1"/>
    </xf>
    <xf numFmtId="0" fontId="5" fillId="0" borderId="14" xfId="0" applyFont="1" applyBorder="1" applyAlignment="1">
      <alignment vertical="center" wrapText="1"/>
    </xf>
    <xf numFmtId="0" fontId="5" fillId="3" borderId="15" xfId="0" applyFont="1" applyFill="1" applyBorder="1" applyAlignment="1">
      <alignment wrapText="1"/>
    </xf>
    <xf numFmtId="10" fontId="0" fillId="0" borderId="12" xfId="0" applyNumberFormat="1" applyBorder="1"/>
    <xf numFmtId="0" fontId="5" fillId="3" borderId="11" xfId="0" applyFont="1" applyFill="1" applyBorder="1" applyAlignment="1">
      <alignment wrapText="1"/>
    </xf>
    <xf numFmtId="0" fontId="3" fillId="0" borderId="10" xfId="0" applyFont="1" applyBorder="1"/>
    <xf numFmtId="0" fontId="3" fillId="0" borderId="11" xfId="0" applyFont="1" applyBorder="1"/>
    <xf numFmtId="10" fontId="3" fillId="0" borderId="12" xfId="0" applyNumberFormat="1" applyFont="1" applyBorder="1"/>
    <xf numFmtId="0" fontId="6" fillId="0" borderId="14" xfId="0" applyFont="1" applyBorder="1" applyAlignment="1">
      <alignment vertical="center"/>
    </xf>
    <xf numFmtId="0" fontId="5" fillId="0" borderId="15" xfId="0" applyFont="1" applyBorder="1" applyAlignment="1">
      <alignment wrapText="1"/>
    </xf>
    <xf numFmtId="10" fontId="0" fillId="0" borderId="16" xfId="0" applyNumberFormat="1" applyBorder="1"/>
    <xf numFmtId="0" fontId="0" fillId="0" borderId="0" xfId="0" applyAlignment="1">
      <alignment horizontal="center"/>
    </xf>
    <xf numFmtId="0" fontId="5" fillId="4" borderId="0" xfId="0" applyFont="1" applyFill="1"/>
    <xf numFmtId="0" fontId="5" fillId="4" borderId="12" xfId="0" applyFont="1" applyFill="1" applyBorder="1"/>
    <xf numFmtId="0" fontId="5" fillId="0" borderId="31" xfId="0" applyFont="1" applyBorder="1"/>
    <xf numFmtId="0" fontId="5" fillId="0" borderId="23" xfId="0" applyFont="1" applyBorder="1"/>
    <xf numFmtId="0" fontId="5" fillId="0" borderId="23" xfId="0" applyFont="1" applyBorder="1" applyAlignment="1">
      <alignment horizontal="center"/>
    </xf>
    <xf numFmtId="0" fontId="5" fillId="0" borderId="24" xfId="0" applyFont="1" applyBorder="1"/>
    <xf numFmtId="0" fontId="0" fillId="0" borderId="32" xfId="0" applyBorder="1"/>
    <xf numFmtId="0" fontId="0" fillId="0" borderId="29" xfId="0" applyBorder="1" applyAlignment="1">
      <alignment horizontal="center"/>
    </xf>
    <xf numFmtId="0" fontId="0" fillId="0" borderId="33" xfId="0" applyBorder="1"/>
    <xf numFmtId="0" fontId="0" fillId="0" borderId="18" xfId="0" applyBorder="1"/>
    <xf numFmtId="0" fontId="8" fillId="0" borderId="5" xfId="8" applyFont="1" applyBorder="1" applyAlignment="1">
      <alignment horizontal="center" vertical="top"/>
    </xf>
    <xf numFmtId="0" fontId="0" fillId="0" borderId="34" xfId="0" applyBorder="1" applyAlignment="1">
      <alignment horizontal="center"/>
    </xf>
    <xf numFmtId="0" fontId="0" fillId="0" borderId="35" xfId="0" applyBorder="1"/>
    <xf numFmtId="0" fontId="0" fillId="0" borderId="6" xfId="0" applyBorder="1"/>
    <xf numFmtId="0" fontId="8" fillId="0" borderId="7" xfId="8" applyFont="1" applyBorder="1" applyAlignment="1">
      <alignment horizontal="left" wrapText="1"/>
    </xf>
    <xf numFmtId="0" fontId="8" fillId="0" borderId="8" xfId="8" applyFont="1" applyBorder="1" applyAlignment="1">
      <alignment horizontal="center" wrapText="1"/>
    </xf>
    <xf numFmtId="0" fontId="9" fillId="0" borderId="36" xfId="8" applyFont="1" applyBorder="1" applyAlignment="1">
      <alignment horizontal="center" wrapText="1"/>
    </xf>
    <xf numFmtId="9" fontId="0" fillId="0" borderId="37" xfId="0" applyNumberFormat="1" applyBorder="1"/>
    <xf numFmtId="0" fontId="0" fillId="0" borderId="38" xfId="0" applyBorder="1"/>
    <xf numFmtId="0" fontId="0" fillId="0" borderId="10" xfId="0" applyBorder="1"/>
    <xf numFmtId="0" fontId="8" fillId="0" borderId="11" xfId="8" applyFont="1" applyBorder="1" applyAlignment="1">
      <alignment horizontal="left" wrapText="1"/>
    </xf>
    <xf numFmtId="0" fontId="8" fillId="0" borderId="12" xfId="8" applyFont="1" applyBorder="1" applyAlignment="1">
      <alignment horizontal="center" wrapText="1"/>
    </xf>
    <xf numFmtId="0" fontId="9" fillId="0" borderId="39" xfId="8" applyFont="1" applyBorder="1" applyAlignment="1">
      <alignment horizontal="center" wrapText="1"/>
    </xf>
    <xf numFmtId="9" fontId="0" fillId="0" borderId="10" xfId="0" applyNumberFormat="1" applyBorder="1"/>
    <xf numFmtId="0" fontId="0" fillId="0" borderId="39" xfId="0" applyBorder="1" applyAlignment="1">
      <alignment horizontal="center"/>
    </xf>
    <xf numFmtId="0" fontId="0" fillId="0" borderId="40" xfId="0" applyBorder="1"/>
    <xf numFmtId="0" fontId="0" fillId="0" borderId="14" xfId="0" applyBorder="1"/>
    <xf numFmtId="0" fontId="0" fillId="0" borderId="15" xfId="0" applyBorder="1"/>
    <xf numFmtId="0" fontId="0" fillId="0" borderId="41" xfId="0" applyBorder="1" applyAlignment="1">
      <alignment horizontal="center"/>
    </xf>
    <xf numFmtId="4" fontId="10" fillId="0" borderId="31" xfId="8" applyNumberFormat="1" applyFont="1" applyBorder="1" applyAlignment="1">
      <alignment vertical="center"/>
    </xf>
    <xf numFmtId="0" fontId="0" fillId="0" borderId="42" xfId="0" applyBorder="1"/>
    <xf numFmtId="0" fontId="0" fillId="0" borderId="16" xfId="0" applyBorder="1" applyAlignment="1">
      <alignment horizontal="center"/>
    </xf>
    <xf numFmtId="0" fontId="4" fillId="0" borderId="43" xfId="0" applyFont="1" applyBorder="1"/>
    <xf numFmtId="0" fontId="8" fillId="0" borderId="44" xfId="8" applyFont="1" applyBorder="1" applyAlignment="1">
      <alignment horizontal="center" vertical="top"/>
    </xf>
    <xf numFmtId="0" fontId="0" fillId="0" borderId="45" xfId="0" applyBorder="1"/>
    <xf numFmtId="0" fontId="8" fillId="0" borderId="46" xfId="8" applyFont="1" applyBorder="1" applyAlignment="1">
      <alignment horizontal="center" vertical="top"/>
    </xf>
    <xf numFmtId="0" fontId="0" fillId="0" borderId="44" xfId="0" applyBorder="1"/>
    <xf numFmtId="0" fontId="0" fillId="0" borderId="47" xfId="0" applyBorder="1"/>
    <xf numFmtId="3" fontId="11" fillId="0" borderId="31" xfId="8" applyNumberFormat="1" applyFont="1" applyBorder="1" applyAlignment="1">
      <alignment horizontal="center" vertical="center" wrapText="1"/>
    </xf>
    <xf numFmtId="4" fontId="11" fillId="0" borderId="23" xfId="8" applyNumberFormat="1" applyFont="1" applyBorder="1" applyAlignment="1">
      <alignment vertical="center" wrapText="1"/>
    </xf>
    <xf numFmtId="4" fontId="11" fillId="0" borderId="23" xfId="8" applyNumberFormat="1" applyFont="1" applyBorder="1" applyAlignment="1">
      <alignment horizontal="center" vertical="center" wrapText="1"/>
    </xf>
    <xf numFmtId="0" fontId="11" fillId="0" borderId="23" xfId="8" applyFont="1" applyBorder="1" applyAlignment="1">
      <alignment horizontal="center" vertical="center" wrapText="1"/>
    </xf>
    <xf numFmtId="4" fontId="12" fillId="0" borderId="23" xfId="8" applyNumberFormat="1" applyBorder="1" applyAlignment="1">
      <alignment horizontal="center" vertical="center"/>
    </xf>
    <xf numFmtId="9" fontId="0" fillId="0" borderId="24" xfId="0" applyNumberFormat="1" applyBorder="1"/>
    <xf numFmtId="0" fontId="0" fillId="0" borderId="48" xfId="0" applyBorder="1"/>
    <xf numFmtId="3" fontId="11" fillId="0" borderId="49" xfId="8" applyNumberFormat="1" applyFont="1" applyBorder="1" applyAlignment="1">
      <alignment horizontal="center" vertical="center" wrapText="1"/>
    </xf>
    <xf numFmtId="4" fontId="11" fillId="0" borderId="12" xfId="8" applyNumberFormat="1" applyFont="1" applyBorder="1" applyAlignment="1">
      <alignment vertical="center" wrapText="1"/>
    </xf>
    <xf numFmtId="4" fontId="11" fillId="0" borderId="12" xfId="8" applyNumberFormat="1" applyFont="1" applyBorder="1" applyAlignment="1">
      <alignment horizontal="center" vertical="center" wrapText="1"/>
    </xf>
    <xf numFmtId="0" fontId="11" fillId="0" borderId="12" xfId="8" applyFont="1" applyBorder="1" applyAlignment="1">
      <alignment horizontal="center" vertical="center" wrapText="1"/>
    </xf>
    <xf numFmtId="4" fontId="12" fillId="0" borderId="12" xfId="8" applyNumberFormat="1" applyBorder="1" applyAlignment="1">
      <alignment horizontal="center" vertical="center"/>
    </xf>
    <xf numFmtId="9" fontId="0" fillId="0" borderId="13" xfId="0" applyNumberFormat="1" applyBorder="1"/>
    <xf numFmtId="0" fontId="0" fillId="0" borderId="50" xfId="0" applyBorder="1"/>
    <xf numFmtId="4" fontId="12" fillId="2" borderId="12" xfId="8" applyNumberFormat="1" applyFill="1" applyBorder="1" applyAlignment="1">
      <alignment horizontal="center" vertical="center"/>
    </xf>
    <xf numFmtId="0" fontId="0" fillId="0" borderId="49" xfId="0" applyBorder="1"/>
    <xf numFmtId="0" fontId="0" fillId="0" borderId="12" xfId="0" applyBorder="1" applyAlignment="1">
      <alignment horizontal="center"/>
    </xf>
    <xf numFmtId="2" fontId="0" fillId="0" borderId="12" xfId="0" applyNumberFormat="1" applyBorder="1"/>
    <xf numFmtId="2" fontId="0" fillId="0" borderId="29" xfId="0" applyNumberFormat="1" applyBorder="1"/>
    <xf numFmtId="0" fontId="0" fillId="0" borderId="51" xfId="0" applyBorder="1"/>
    <xf numFmtId="0" fontId="13" fillId="0" borderId="52" xfId="0" applyFont="1" applyBorder="1"/>
    <xf numFmtId="0" fontId="14" fillId="0" borderId="5" xfId="8" applyFont="1" applyBorder="1" applyAlignment="1">
      <alignment horizontal="center" vertical="top"/>
    </xf>
    <xf numFmtId="0" fontId="5" fillId="0" borderId="5" xfId="0" applyFont="1" applyBorder="1"/>
    <xf numFmtId="0" fontId="5" fillId="0" borderId="34" xfId="0" applyFont="1" applyBorder="1"/>
    <xf numFmtId="0" fontId="11" fillId="0" borderId="37" xfId="8" applyFont="1" applyBorder="1" applyAlignment="1">
      <alignment horizontal="center" vertical="center" wrapText="1"/>
    </xf>
    <xf numFmtId="0" fontId="11" fillId="0" borderId="7" xfId="8" applyFont="1" applyBorder="1" applyAlignment="1">
      <alignment vertical="center" wrapText="1"/>
    </xf>
    <xf numFmtId="0" fontId="11" fillId="0" borderId="8" xfId="8" applyFont="1" applyBorder="1" applyAlignment="1">
      <alignment horizontal="center" vertical="center" wrapText="1"/>
    </xf>
    <xf numFmtId="9" fontId="0" fillId="0" borderId="36" xfId="0" applyNumberFormat="1" applyBorder="1"/>
    <xf numFmtId="0" fontId="0" fillId="0" borderId="37" xfId="0" applyBorder="1"/>
    <xf numFmtId="0" fontId="11" fillId="0" borderId="10" xfId="8" applyFont="1" applyBorder="1" applyAlignment="1">
      <alignment horizontal="center" vertical="center" wrapText="1"/>
    </xf>
    <xf numFmtId="0" fontId="11" fillId="0" borderId="11" xfId="8" applyFont="1" applyBorder="1" applyAlignment="1">
      <alignment vertical="center" wrapText="1"/>
    </xf>
    <xf numFmtId="9" fontId="0" fillId="0" borderId="39" xfId="0" applyNumberFormat="1" applyBorder="1"/>
    <xf numFmtId="0" fontId="11" fillId="2" borderId="12" xfId="8" applyFont="1" applyFill="1" applyBorder="1" applyAlignment="1">
      <alignment horizontal="center" vertical="center" wrapText="1"/>
    </xf>
    <xf numFmtId="0" fontId="0" fillId="0" borderId="41" xfId="0" applyBorder="1"/>
    <xf numFmtId="0" fontId="13" fillId="0" borderId="19" xfId="0" applyFont="1" applyBorder="1"/>
    <xf numFmtId="0" fontId="14" fillId="0" borderId="20" xfId="8" applyFont="1" applyBorder="1" applyAlignment="1">
      <alignment horizontal="center" vertical="top"/>
    </xf>
    <xf numFmtId="0" fontId="5" fillId="0" borderId="53" xfId="0" applyFont="1" applyBorder="1"/>
    <xf numFmtId="0" fontId="11" fillId="0" borderId="6" xfId="8" applyFont="1" applyBorder="1" applyAlignment="1">
      <alignment horizontal="center" vertical="center" wrapText="1"/>
    </xf>
    <xf numFmtId="0" fontId="11" fillId="0" borderId="22" xfId="8" applyFont="1" applyBorder="1" applyAlignment="1">
      <alignment vertical="center" wrapText="1"/>
    </xf>
    <xf numFmtId="2" fontId="11" fillId="0" borderId="23" xfId="8" applyNumberFormat="1" applyFont="1" applyBorder="1" applyAlignment="1">
      <alignment horizontal="center" vertical="center" wrapText="1"/>
    </xf>
    <xf numFmtId="9" fontId="0" fillId="0" borderId="54" xfId="0" applyNumberFormat="1" applyBorder="1"/>
    <xf numFmtId="2" fontId="11" fillId="0" borderId="12" xfId="8" applyNumberFormat="1" applyFont="1" applyBorder="1" applyAlignment="1">
      <alignment horizontal="center" vertical="center" wrapText="1"/>
    </xf>
    <xf numFmtId="0" fontId="0" fillId="0" borderId="39" xfId="0" applyBorder="1"/>
    <xf numFmtId="0" fontId="0" fillId="0" borderId="1" xfId="0" applyBorder="1"/>
    <xf numFmtId="0" fontId="0" fillId="0" borderId="20" xfId="0" applyBorder="1" applyAlignment="1">
      <alignment horizontal="center"/>
    </xf>
    <xf numFmtId="9" fontId="0" fillId="0" borderId="20" xfId="0" applyNumberFormat="1" applyBorder="1"/>
    <xf numFmtId="0" fontId="0" fillId="0" borderId="27" xfId="0" applyBorder="1"/>
    <xf numFmtId="0" fontId="0" fillId="0" borderId="4" xfId="0" applyBorder="1"/>
    <xf numFmtId="0" fontId="0" fillId="0" borderId="55" xfId="0" applyBorder="1"/>
    <xf numFmtId="0" fontId="0" fillId="0" borderId="55" xfId="0" applyBorder="1" applyAlignment="1">
      <alignment horizontal="center"/>
    </xf>
    <xf numFmtId="0" fontId="0" fillId="0" borderId="56" xfId="0" applyBorder="1"/>
    <xf numFmtId="0" fontId="0" fillId="0" borderId="57" xfId="0" applyBorder="1"/>
    <xf numFmtId="0" fontId="0" fillId="0" borderId="57" xfId="0" applyBorder="1" applyAlignment="1">
      <alignment horizontal="center"/>
    </xf>
    <xf numFmtId="0" fontId="0" fillId="0" borderId="31" xfId="0" applyBorder="1"/>
    <xf numFmtId="0" fontId="0" fillId="0" borderId="23" xfId="0" applyBorder="1" applyAlignment="1">
      <alignment horizontal="center"/>
    </xf>
    <xf numFmtId="0" fontId="0" fillId="2" borderId="0" xfId="0" applyFill="1"/>
    <xf numFmtId="0" fontId="0" fillId="5" borderId="0" xfId="0" applyFill="1"/>
    <xf numFmtId="0" fontId="5" fillId="0" borderId="12" xfId="0" applyFont="1" applyBorder="1"/>
    <xf numFmtId="0" fontId="7" fillId="0" borderId="52" xfId="0" applyFont="1" applyBorder="1" applyAlignment="1">
      <alignment vertical="center" wrapText="1"/>
    </xf>
    <xf numFmtId="0" fontId="0" fillId="3" borderId="10" xfId="0" applyFill="1" applyBorder="1" applyAlignment="1">
      <alignment vertical="center" wrapText="1"/>
    </xf>
    <xf numFmtId="0" fontId="0" fillId="3" borderId="11" xfId="0" applyFill="1" applyBorder="1" applyAlignment="1">
      <alignment vertical="center" wrapText="1"/>
    </xf>
    <xf numFmtId="0" fontId="0" fillId="3" borderId="11" xfId="0" applyFill="1" applyBorder="1" applyAlignment="1">
      <alignment wrapText="1"/>
    </xf>
    <xf numFmtId="1" fontId="0" fillId="3" borderId="12" xfId="1" applyNumberFormat="1" applyFont="1" applyFill="1" applyBorder="1" applyAlignment="1">
      <alignment horizontal="right" vertical="center"/>
    </xf>
    <xf numFmtId="0" fontId="0" fillId="3" borderId="12" xfId="0" applyFill="1" applyBorder="1"/>
    <xf numFmtId="0" fontId="5" fillId="7" borderId="1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0" borderId="49" xfId="0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42" xfId="0" applyBorder="1" applyAlignment="1">
      <alignment horizontal="center"/>
    </xf>
    <xf numFmtId="0" fontId="5" fillId="7" borderId="2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7" xfId="0" applyBorder="1" applyAlignment="1">
      <alignment horizontal="center"/>
    </xf>
    <xf numFmtId="0" fontId="6" fillId="0" borderId="0" xfId="0" applyFont="1" applyAlignment="1">
      <alignment wrapText="1"/>
    </xf>
    <xf numFmtId="0" fontId="6" fillId="3" borderId="0" xfId="0" applyFont="1" applyFill="1" applyAlignment="1">
      <alignment vertical="center" wrapText="1"/>
    </xf>
    <xf numFmtId="0" fontId="6" fillId="8" borderId="0" xfId="0" applyFont="1" applyFill="1" applyAlignment="1">
      <alignment vertical="center" wrapText="1"/>
    </xf>
    <xf numFmtId="0" fontId="1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65" fontId="6" fillId="0" borderId="0" xfId="1" applyNumberFormat="1" applyFont="1" applyAlignment="1">
      <alignment wrapText="1"/>
    </xf>
    <xf numFmtId="165" fontId="6" fillId="9" borderId="0" xfId="1" applyNumberFormat="1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165" fontId="6" fillId="0" borderId="23" xfId="1" applyNumberFormat="1" applyFont="1" applyBorder="1" applyAlignment="1">
      <alignment wrapText="1"/>
    </xf>
    <xf numFmtId="165" fontId="6" fillId="9" borderId="23" xfId="1" applyNumberFormat="1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165" fontId="7" fillId="0" borderId="12" xfId="1" applyNumberFormat="1" applyFont="1" applyBorder="1" applyAlignment="1">
      <alignment wrapText="1"/>
    </xf>
    <xf numFmtId="165" fontId="7" fillId="9" borderId="12" xfId="1" applyNumberFormat="1" applyFont="1" applyFill="1" applyBorder="1" applyAlignment="1">
      <alignment horizontal="center" wrapText="1"/>
    </xf>
    <xf numFmtId="0" fontId="7" fillId="0" borderId="12" xfId="0" applyFont="1" applyBorder="1" applyAlignment="1">
      <alignment wrapText="1"/>
    </xf>
    <xf numFmtId="165" fontId="7" fillId="9" borderId="12" xfId="1" applyNumberFormat="1" applyFont="1" applyFill="1" applyBorder="1" applyAlignment="1">
      <alignment wrapText="1"/>
    </xf>
    <xf numFmtId="165" fontId="7" fillId="9" borderId="25" xfId="1" applyNumberFormat="1" applyFont="1" applyFill="1" applyBorder="1" applyAlignment="1">
      <alignment wrapText="1"/>
    </xf>
    <xf numFmtId="0" fontId="6" fillId="0" borderId="12" xfId="0" applyFont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165" fontId="6" fillId="0" borderId="12" xfId="1" applyNumberFormat="1" applyFont="1" applyFill="1" applyBorder="1" applyAlignment="1">
      <alignment wrapText="1"/>
    </xf>
    <xf numFmtId="1" fontId="17" fillId="9" borderId="25" xfId="0" applyNumberFormat="1" applyFont="1" applyFill="1" applyBorder="1" applyAlignment="1">
      <alignment horizontal="center" vertical="center"/>
    </xf>
    <xf numFmtId="165" fontId="6" fillId="9" borderId="12" xfId="1" applyNumberFormat="1" applyFont="1" applyFill="1" applyBorder="1" applyAlignment="1">
      <alignment horizontal="center" vertical="center" wrapText="1"/>
    </xf>
    <xf numFmtId="1" fontId="17" fillId="9" borderId="12" xfId="0" applyNumberFormat="1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165" fontId="6" fillId="0" borderId="12" xfId="1" applyNumberFormat="1" applyFont="1" applyBorder="1" applyAlignment="1"/>
    <xf numFmtId="165" fontId="6" fillId="9" borderId="12" xfId="1" applyNumberFormat="1" applyFont="1" applyFill="1" applyBorder="1" applyAlignment="1">
      <alignment horizontal="center" vertical="center"/>
    </xf>
    <xf numFmtId="165" fontId="6" fillId="2" borderId="12" xfId="1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65" fontId="6" fillId="0" borderId="12" xfId="1" applyNumberFormat="1" applyFont="1" applyFill="1" applyBorder="1" applyAlignment="1"/>
    <xf numFmtId="0" fontId="0" fillId="4" borderId="1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165" fontId="0" fillId="0" borderId="12" xfId="1" applyNumberFormat="1" applyFont="1" applyFill="1" applyBorder="1" applyAlignment="1"/>
    <xf numFmtId="165" fontId="0" fillId="9" borderId="12" xfId="1" applyNumberFormat="1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horizontal="center" vertical="center" wrapText="1"/>
    </xf>
    <xf numFmtId="165" fontId="6" fillId="8" borderId="12" xfId="1" applyNumberFormat="1" applyFont="1" applyFill="1" applyBorder="1" applyAlignment="1">
      <alignment wrapText="1"/>
    </xf>
    <xf numFmtId="165" fontId="6" fillId="9" borderId="12" xfId="1" applyNumberFormat="1" applyFont="1" applyFill="1" applyBorder="1" applyAlignment="1">
      <alignment vertical="center" wrapText="1"/>
    </xf>
    <xf numFmtId="0" fontId="6" fillId="8" borderId="12" xfId="0" applyFont="1" applyFill="1" applyBorder="1" applyAlignment="1">
      <alignment horizontal="center" vertical="center"/>
    </xf>
    <xf numFmtId="165" fontId="6" fillId="0" borderId="12" xfId="1" applyNumberFormat="1" applyFont="1" applyBorder="1" applyAlignment="1">
      <alignment wrapText="1"/>
    </xf>
    <xf numFmtId="0" fontId="6" fillId="3" borderId="12" xfId="0" applyFont="1" applyFill="1" applyBorder="1" applyAlignment="1">
      <alignment horizontal="center" vertical="center" wrapText="1"/>
    </xf>
    <xf numFmtId="165" fontId="6" fillId="3" borderId="12" xfId="1" applyNumberFormat="1" applyFont="1" applyFill="1" applyBorder="1" applyAlignment="1"/>
    <xf numFmtId="0" fontId="18" fillId="0" borderId="1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/>
    </xf>
    <xf numFmtId="0" fontId="7" fillId="3" borderId="12" xfId="0" applyFont="1" applyFill="1" applyBorder="1" applyAlignment="1">
      <alignment horizontal="center" wrapText="1"/>
    </xf>
    <xf numFmtId="165" fontId="6" fillId="9" borderId="12" xfId="1" applyNumberFormat="1" applyFont="1" applyFill="1" applyBorder="1" applyAlignment="1">
      <alignment wrapText="1"/>
    </xf>
    <xf numFmtId="0" fontId="6" fillId="0" borderId="12" xfId="0" applyFont="1" applyBorder="1" applyAlignment="1">
      <alignment vertical="center" wrapText="1"/>
    </xf>
    <xf numFmtId="43" fontId="6" fillId="9" borderId="12" xfId="1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19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6" fillId="8" borderId="12" xfId="0" applyFont="1" applyFill="1" applyBorder="1" applyAlignment="1">
      <alignment vertical="center" wrapText="1"/>
    </xf>
    <xf numFmtId="0" fontId="6" fillId="8" borderId="12" xfId="0" applyFont="1" applyFill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6" fillId="3" borderId="12" xfId="0" applyFont="1" applyFill="1" applyBorder="1" applyAlignment="1">
      <alignment horizontal="left" vertical="center" wrapText="1"/>
    </xf>
    <xf numFmtId="43" fontId="6" fillId="9" borderId="12" xfId="1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3" fontId="6" fillId="0" borderId="12" xfId="0" applyNumberFormat="1" applyFont="1" applyBorder="1" applyAlignment="1">
      <alignment horizontal="center" vertical="center" wrapText="1"/>
    </xf>
    <xf numFmtId="3" fontId="6" fillId="8" borderId="12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vertical="center"/>
    </xf>
    <xf numFmtId="0" fontId="6" fillId="0" borderId="24" xfId="0" applyFont="1" applyBorder="1" applyAlignment="1">
      <alignment vertical="center" wrapText="1"/>
    </xf>
    <xf numFmtId="165" fontId="6" fillId="8" borderId="12" xfId="1" applyNumberFormat="1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165" fontId="16" fillId="0" borderId="12" xfId="1" applyNumberFormat="1" applyFont="1" applyBorder="1" applyAlignment="1">
      <alignment wrapText="1"/>
    </xf>
    <xf numFmtId="165" fontId="16" fillId="9" borderId="12" xfId="1" applyNumberFormat="1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vertical="center" wrapText="1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0" fillId="3" borderId="12" xfId="0" applyFill="1" applyBorder="1" applyAlignment="1">
      <alignment horizontal="center" vertical="center"/>
    </xf>
    <xf numFmtId="0" fontId="0" fillId="3" borderId="12" xfId="0" applyFill="1" applyBorder="1" applyAlignment="1">
      <alignment vertical="center"/>
    </xf>
    <xf numFmtId="0" fontId="0" fillId="3" borderId="12" xfId="0" applyFill="1" applyBorder="1" applyAlignment="1">
      <alignment horizontal="left"/>
    </xf>
    <xf numFmtId="0" fontId="0" fillId="2" borderId="12" xfId="0" applyFill="1" applyBorder="1" applyAlignment="1">
      <alignment horizontal="center" vertical="center"/>
    </xf>
    <xf numFmtId="0" fontId="0" fillId="3" borderId="12" xfId="0" applyFill="1" applyBorder="1" applyAlignment="1">
      <alignment horizontal="left" vertical="center"/>
    </xf>
    <xf numFmtId="0" fontId="0" fillId="10" borderId="12" xfId="0" applyFill="1" applyBorder="1" applyAlignment="1">
      <alignment horizontal="center" vertical="center"/>
    </xf>
    <xf numFmtId="0" fontId="0" fillId="11" borderId="12" xfId="0" applyFill="1" applyBorder="1" applyAlignment="1">
      <alignment horizontal="center" vertical="center"/>
    </xf>
    <xf numFmtId="0" fontId="0" fillId="3" borderId="12" xfId="0" applyFill="1" applyBorder="1" applyAlignment="1">
      <alignment horizontal="left" wrapText="1"/>
    </xf>
    <xf numFmtId="0" fontId="0" fillId="2" borderId="12" xfId="0" applyFill="1" applyBorder="1" applyAlignment="1">
      <alignment horizontal="center"/>
    </xf>
    <xf numFmtId="0" fontId="5" fillId="2" borderId="12" xfId="0" applyFont="1" applyFill="1" applyBorder="1" applyAlignment="1">
      <alignment horizontal="left"/>
    </xf>
    <xf numFmtId="0" fontId="0" fillId="0" borderId="12" xfId="0" applyBorder="1" applyAlignment="1">
      <alignment horizontal="left"/>
    </xf>
    <xf numFmtId="1" fontId="0" fillId="2" borderId="0" xfId="0" applyNumberFormat="1" applyFill="1" applyAlignment="1">
      <alignment horizontal="center"/>
    </xf>
    <xf numFmtId="0" fontId="20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1" fillId="3" borderId="0" xfId="8" applyFont="1" applyFill="1" applyAlignment="1">
      <alignment vertical="center"/>
    </xf>
    <xf numFmtId="0" fontId="22" fillId="3" borderId="0" xfId="8" applyFont="1" applyFill="1" applyAlignment="1">
      <alignment vertical="center"/>
    </xf>
    <xf numFmtId="0" fontId="22" fillId="3" borderId="0" xfId="8" applyFont="1" applyFill="1" applyAlignment="1">
      <alignment horizontal="left" vertical="center"/>
    </xf>
    <xf numFmtId="0" fontId="14" fillId="3" borderId="1" xfId="8" applyFont="1" applyFill="1" applyBorder="1" applyAlignment="1">
      <alignment horizontal="center" vertical="center" wrapText="1"/>
    </xf>
    <xf numFmtId="0" fontId="14" fillId="3" borderId="5" xfId="8" applyFont="1" applyFill="1" applyBorder="1" applyAlignment="1">
      <alignment horizontal="center" vertical="center"/>
    </xf>
    <xf numFmtId="0" fontId="14" fillId="3" borderId="34" xfId="8" applyFont="1" applyFill="1" applyBorder="1" applyAlignment="1">
      <alignment horizontal="center" vertical="center"/>
    </xf>
    <xf numFmtId="0" fontId="14" fillId="3" borderId="58" xfId="8" applyFont="1" applyFill="1" applyBorder="1" applyAlignment="1">
      <alignment horizontal="center" vertical="center" wrapText="1"/>
    </xf>
    <xf numFmtId="0" fontId="23" fillId="3" borderId="3" xfId="8" applyFont="1" applyFill="1" applyBorder="1" applyAlignment="1">
      <alignment horizontal="center" vertical="center"/>
    </xf>
    <xf numFmtId="3" fontId="4" fillId="3" borderId="12" xfId="8" applyNumberFormat="1" applyFont="1" applyFill="1" applyBorder="1" applyAlignment="1">
      <alignment horizontal="right" vertical="center"/>
    </xf>
    <xf numFmtId="3" fontId="4" fillId="2" borderId="12" xfId="8" applyNumberFormat="1" applyFont="1" applyFill="1" applyBorder="1" applyAlignment="1">
      <alignment horizontal="right" vertical="center"/>
    </xf>
    <xf numFmtId="0" fontId="23" fillId="3" borderId="2" xfId="8" applyFont="1" applyFill="1" applyBorder="1" applyAlignment="1">
      <alignment horizontal="center" vertical="center"/>
    </xf>
    <xf numFmtId="166" fontId="0" fillId="0" borderId="12" xfId="1" applyNumberFormat="1" applyFont="1" applyBorder="1"/>
    <xf numFmtId="166" fontId="0" fillId="2" borderId="12" xfId="1" applyNumberFormat="1" applyFont="1" applyFill="1" applyBorder="1"/>
    <xf numFmtId="0" fontId="4" fillId="3" borderId="12" xfId="8" applyFont="1" applyFill="1" applyBorder="1" applyAlignment="1">
      <alignment horizontal="center" vertical="center"/>
    </xf>
    <xf numFmtId="0" fontId="12" fillId="3" borderId="12" xfId="8" applyFill="1" applyBorder="1" applyAlignment="1">
      <alignment horizontal="left" vertical="center"/>
    </xf>
    <xf numFmtId="0" fontId="8" fillId="3" borderId="12" xfId="8" applyFont="1" applyFill="1" applyBorder="1" applyAlignment="1">
      <alignment horizontal="left" vertical="center"/>
    </xf>
    <xf numFmtId="9" fontId="25" fillId="0" borderId="12" xfId="8" applyNumberFormat="1" applyFont="1" applyBorder="1" applyAlignment="1">
      <alignment horizontal="right" vertical="center"/>
    </xf>
    <xf numFmtId="0" fontId="22" fillId="3" borderId="0" xfId="8" applyFont="1" applyFill="1" applyAlignment="1">
      <alignment horizontal="center" vertical="center" wrapText="1"/>
    </xf>
    <xf numFmtId="0" fontId="4" fillId="2" borderId="12" xfId="8" applyFont="1" applyFill="1" applyBorder="1" applyAlignment="1">
      <alignment horizontal="center" vertical="center"/>
    </xf>
    <xf numFmtId="0" fontId="14" fillId="2" borderId="12" xfId="8" applyFont="1" applyFill="1" applyBorder="1" applyAlignment="1">
      <alignment horizontal="left" vertical="center"/>
    </xf>
    <xf numFmtId="0" fontId="13" fillId="2" borderId="12" xfId="8" applyFont="1" applyFill="1" applyBorder="1" applyAlignment="1">
      <alignment horizontal="center" vertical="center"/>
    </xf>
    <xf numFmtId="0" fontId="22" fillId="3" borderId="12" xfId="8" applyFont="1" applyFill="1" applyBorder="1" applyAlignment="1">
      <alignment vertical="center"/>
    </xf>
    <xf numFmtId="0" fontId="22" fillId="3" borderId="12" xfId="8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58" xfId="0" applyFont="1" applyBorder="1"/>
    <xf numFmtId="0" fontId="5" fillId="0" borderId="52" xfId="0" applyFont="1" applyBorder="1"/>
    <xf numFmtId="0" fontId="5" fillId="0" borderId="3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7" xfId="0" applyBorder="1"/>
    <xf numFmtId="0" fontId="0" fillId="0" borderId="36" xfId="0" applyBorder="1" applyAlignment="1">
      <alignment horizontal="center"/>
    </xf>
    <xf numFmtId="0" fontId="0" fillId="0" borderId="61" xfId="0" applyBorder="1" applyAlignment="1">
      <alignment horizontal="center"/>
    </xf>
    <xf numFmtId="1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2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28" xfId="0" applyBorder="1"/>
    <xf numFmtId="0" fontId="0" fillId="0" borderId="64" xfId="0" applyBorder="1" applyAlignment="1">
      <alignment horizontal="center"/>
    </xf>
    <xf numFmtId="1" fontId="0" fillId="0" borderId="33" xfId="0" applyNumberForma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63" xfId="0" applyBorder="1"/>
    <xf numFmtId="9" fontId="0" fillId="0" borderId="28" xfId="0" applyNumberFormat="1" applyBorder="1" applyAlignment="1">
      <alignment horizontal="center"/>
    </xf>
    <xf numFmtId="0" fontId="0" fillId="0" borderId="61" xfId="0" applyBorder="1"/>
    <xf numFmtId="9" fontId="0" fillId="0" borderId="12" xfId="2" applyFont="1" applyFill="1" applyBorder="1"/>
    <xf numFmtId="0" fontId="5" fillId="0" borderId="18" xfId="0" applyFont="1" applyBorder="1" applyAlignment="1">
      <alignment horizontal="center"/>
    </xf>
    <xf numFmtId="165" fontId="0" fillId="0" borderId="36" xfId="1" applyNumberFormat="1" applyFont="1" applyFill="1" applyBorder="1" applyAlignment="1">
      <alignment horizontal="center"/>
    </xf>
    <xf numFmtId="9" fontId="0" fillId="2" borderId="12" xfId="0" applyNumberFormat="1" applyFill="1" applyBorder="1"/>
    <xf numFmtId="165" fontId="0" fillId="0" borderId="39" xfId="1" applyNumberFormat="1" applyFont="1" applyFill="1" applyBorder="1" applyAlignment="1">
      <alignment horizontal="center"/>
    </xf>
    <xf numFmtId="165" fontId="0" fillId="0" borderId="64" xfId="1" applyNumberFormat="1" applyFont="1" applyFill="1" applyBorder="1" applyAlignment="1">
      <alignment horizontal="center"/>
    </xf>
    <xf numFmtId="165" fontId="0" fillId="0" borderId="64" xfId="1" applyNumberFormat="1" applyFont="1" applyFill="1" applyBorder="1"/>
    <xf numFmtId="165" fontId="13" fillId="0" borderId="34" xfId="1" applyNumberFormat="1" applyFont="1" applyFill="1" applyBorder="1" applyAlignment="1">
      <alignment horizontal="center"/>
    </xf>
    <xf numFmtId="0" fontId="0" fillId="0" borderId="65" xfId="0" applyBorder="1"/>
    <xf numFmtId="165" fontId="0" fillId="0" borderId="9" xfId="1" applyNumberFormat="1" applyFont="1" applyFill="1" applyBorder="1"/>
    <xf numFmtId="165" fontId="0" fillId="0" borderId="13" xfId="1" applyNumberFormat="1" applyFont="1" applyFill="1" applyBorder="1"/>
    <xf numFmtId="165" fontId="5" fillId="0" borderId="17" xfId="1" applyNumberFormat="1" applyFont="1" applyFill="1" applyBorder="1"/>
    <xf numFmtId="0" fontId="0" fillId="0" borderId="18" xfId="0" applyBorder="1" applyAlignment="1">
      <alignment horizontal="center"/>
    </xf>
    <xf numFmtId="0" fontId="0" fillId="0" borderId="58" xfId="0" applyBorder="1"/>
    <xf numFmtId="0" fontId="0" fillId="0" borderId="52" xfId="0" applyBorder="1"/>
    <xf numFmtId="0" fontId="5" fillId="0" borderId="2" xfId="0" applyFont="1" applyBorder="1" applyAlignment="1">
      <alignment horizontal="center"/>
    </xf>
    <xf numFmtId="0" fontId="22" fillId="0" borderId="65" xfId="0" applyFont="1" applyBorder="1" applyAlignment="1">
      <alignment horizontal="center" vertical="center"/>
    </xf>
    <xf numFmtId="0" fontId="0" fillId="2" borderId="33" xfId="0" applyFill="1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9" xfId="0" applyBorder="1"/>
    <xf numFmtId="0" fontId="0" fillId="0" borderId="52" xfId="0" applyBorder="1" applyAlignment="1">
      <alignment horizontal="center"/>
    </xf>
    <xf numFmtId="9" fontId="0" fillId="0" borderId="52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9" fontId="0" fillId="0" borderId="8" xfId="0" applyNumberFormat="1" applyBorder="1"/>
    <xf numFmtId="165" fontId="0" fillId="0" borderId="36" xfId="1" applyNumberFormat="1" applyFont="1" applyBorder="1" applyAlignment="1">
      <alignment horizontal="center"/>
    </xf>
    <xf numFmtId="165" fontId="0" fillId="0" borderId="39" xfId="1" applyNumberFormat="1" applyFont="1" applyBorder="1" applyAlignment="1">
      <alignment horizontal="center"/>
    </xf>
    <xf numFmtId="165" fontId="0" fillId="0" borderId="64" xfId="1" applyNumberFormat="1" applyFont="1" applyBorder="1"/>
    <xf numFmtId="164" fontId="0" fillId="0" borderId="2" xfId="1" applyFont="1" applyBorder="1"/>
    <xf numFmtId="165" fontId="13" fillId="0" borderId="2" xfId="1" applyNumberFormat="1" applyFont="1" applyBorder="1" applyAlignment="1">
      <alignment horizontal="center"/>
    </xf>
    <xf numFmtId="165" fontId="0" fillId="0" borderId="9" xfId="1" applyNumberFormat="1" applyFont="1" applyBorder="1"/>
    <xf numFmtId="165" fontId="0" fillId="0" borderId="13" xfId="1" applyNumberFormat="1" applyFont="1" applyBorder="1"/>
    <xf numFmtId="165" fontId="5" fillId="0" borderId="17" xfId="1" applyNumberFormat="1" applyFont="1" applyBorder="1"/>
    <xf numFmtId="0" fontId="5" fillId="0" borderId="5" xfId="0" applyFont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0" fillId="0" borderId="66" xfId="0" applyBorder="1" applyAlignment="1">
      <alignment horizontal="center"/>
    </xf>
    <xf numFmtId="0" fontId="5" fillId="0" borderId="66" xfId="0" applyFont="1" applyBorder="1" applyAlignment="1">
      <alignment horizontal="center"/>
    </xf>
    <xf numFmtId="166" fontId="0" fillId="0" borderId="0" xfId="1" applyNumberFormat="1" applyFont="1"/>
    <xf numFmtId="0" fontId="5" fillId="0" borderId="53" xfId="0" applyFont="1" applyBorder="1" applyAlignment="1">
      <alignment horizontal="center"/>
    </xf>
    <xf numFmtId="0" fontId="0" fillId="0" borderId="67" xfId="0" applyBorder="1"/>
    <xf numFmtId="0" fontId="0" fillId="0" borderId="22" xfId="0" applyBorder="1"/>
    <xf numFmtId="0" fontId="0" fillId="0" borderId="62" xfId="0" applyBorder="1"/>
    <xf numFmtId="0" fontId="0" fillId="0" borderId="68" xfId="0" applyBorder="1"/>
    <xf numFmtId="0" fontId="5" fillId="0" borderId="69" xfId="0" applyFont="1" applyBorder="1" applyAlignment="1">
      <alignment horizontal="center"/>
    </xf>
    <xf numFmtId="0" fontId="5" fillId="0" borderId="70" xfId="0" applyFont="1" applyBorder="1"/>
    <xf numFmtId="0" fontId="5" fillId="0" borderId="61" xfId="0" applyFont="1" applyBorder="1"/>
    <xf numFmtId="0" fontId="5" fillId="0" borderId="8" xfId="0" applyFont="1" applyBorder="1"/>
    <xf numFmtId="0" fontId="5" fillId="0" borderId="49" xfId="0" applyFont="1" applyBorder="1"/>
    <xf numFmtId="0" fontId="5" fillId="0" borderId="32" xfId="0" applyFont="1" applyBorder="1"/>
    <xf numFmtId="0" fontId="5" fillId="0" borderId="29" xfId="0" applyFont="1" applyBorder="1"/>
    <xf numFmtId="0" fontId="5" fillId="0" borderId="43" xfId="0" applyFont="1" applyBorder="1"/>
    <xf numFmtId="0" fontId="5" fillId="0" borderId="25" xfId="0" applyFont="1" applyBorder="1"/>
    <xf numFmtId="0" fontId="5" fillId="0" borderId="56" xfId="0" applyFont="1" applyBorder="1"/>
    <xf numFmtId="0" fontId="5" fillId="0" borderId="46" xfId="0" applyFont="1" applyBorder="1"/>
    <xf numFmtId="0" fontId="5" fillId="0" borderId="20" xfId="0" applyFont="1" applyBorder="1" applyAlignment="1">
      <alignment horizontal="center"/>
    </xf>
    <xf numFmtId="0" fontId="27" fillId="0" borderId="23" xfId="0" applyFont="1" applyBorder="1"/>
    <xf numFmtId="0" fontId="5" fillId="0" borderId="19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0" fillId="0" borderId="54" xfId="0" applyBorder="1"/>
    <xf numFmtId="0" fontId="27" fillId="0" borderId="8" xfId="0" applyFont="1" applyBorder="1"/>
    <xf numFmtId="0" fontId="0" fillId="0" borderId="64" xfId="0" applyBorder="1"/>
    <xf numFmtId="0" fontId="0" fillId="0" borderId="34" xfId="0" applyBorder="1"/>
    <xf numFmtId="0" fontId="5" fillId="0" borderId="71" xfId="0" applyFont="1" applyBorder="1"/>
    <xf numFmtId="0" fontId="5" fillId="0" borderId="72" xfId="0" applyFont="1" applyBorder="1"/>
    <xf numFmtId="0" fontId="0" fillId="0" borderId="36" xfId="0" applyBorder="1"/>
    <xf numFmtId="0" fontId="0" fillId="0" borderId="73" xfId="0" applyBorder="1"/>
    <xf numFmtId="0" fontId="0" fillId="0" borderId="12" xfId="0" applyBorder="1" applyAlignment="1">
      <alignment wrapText="1"/>
    </xf>
    <xf numFmtId="0" fontId="27" fillId="0" borderId="53" xfId="0" applyFont="1" applyBorder="1" applyAlignment="1">
      <alignment horizontal="center"/>
    </xf>
    <xf numFmtId="166" fontId="0" fillId="0" borderId="3" xfId="1" applyNumberFormat="1" applyFont="1" applyBorder="1"/>
    <xf numFmtId="166" fontId="0" fillId="0" borderId="0" xfId="1" applyNumberFormat="1" applyFont="1" applyBorder="1"/>
    <xf numFmtId="166" fontId="0" fillId="0" borderId="24" xfId="1" applyNumberFormat="1" applyFont="1" applyBorder="1"/>
    <xf numFmtId="166" fontId="0" fillId="0" borderId="13" xfId="1" applyNumberFormat="1" applyFont="1" applyBorder="1"/>
    <xf numFmtId="9" fontId="0" fillId="2" borderId="16" xfId="0" applyNumberFormat="1" applyFill="1" applyBorder="1"/>
    <xf numFmtId="166" fontId="0" fillId="0" borderId="17" xfId="1" applyNumberFormat="1" applyFont="1" applyBorder="1"/>
    <xf numFmtId="0" fontId="0" fillId="3" borderId="39" xfId="0" applyFill="1" applyBorder="1" applyAlignment="1">
      <alignment wrapText="1"/>
    </xf>
    <xf numFmtId="166" fontId="0" fillId="0" borderId="35" xfId="1" applyNumberFormat="1" applyFont="1" applyBorder="1"/>
    <xf numFmtId="0" fontId="5" fillId="0" borderId="30" xfId="0" applyFont="1" applyBorder="1" applyAlignment="1">
      <alignment horizontal="center"/>
    </xf>
    <xf numFmtId="1" fontId="0" fillId="0" borderId="23" xfId="0" applyNumberFormat="1" applyBorder="1"/>
    <xf numFmtId="1" fontId="0" fillId="0" borderId="12" xfId="0" applyNumberFormat="1" applyBorder="1"/>
    <xf numFmtId="0" fontId="5" fillId="0" borderId="16" xfId="0" applyFont="1" applyBorder="1"/>
    <xf numFmtId="1" fontId="0" fillId="0" borderId="16" xfId="0" applyNumberFormat="1" applyBorder="1"/>
    <xf numFmtId="0" fontId="0" fillId="0" borderId="12" xfId="0" applyBorder="1" applyAlignment="1">
      <alignment horizontal="center" wrapText="1"/>
    </xf>
    <xf numFmtId="167" fontId="0" fillId="0" borderId="23" xfId="0" applyNumberFormat="1" applyBorder="1"/>
    <xf numFmtId="167" fontId="0" fillId="0" borderId="12" xfId="0" applyNumberFormat="1" applyBorder="1"/>
    <xf numFmtId="167" fontId="0" fillId="0" borderId="16" xfId="0" applyNumberFormat="1" applyBorder="1"/>
    <xf numFmtId="0" fontId="0" fillId="3" borderId="37" xfId="0" applyFill="1" applyBorder="1" applyAlignment="1">
      <alignment horizontal="center"/>
    </xf>
    <xf numFmtId="0" fontId="5" fillId="3" borderId="10" xfId="0" applyFont="1" applyFill="1" applyBorder="1" applyAlignment="1">
      <alignment horizontal="left"/>
    </xf>
    <xf numFmtId="0" fontId="0" fillId="3" borderId="10" xfId="0" applyFill="1" applyBorder="1" applyAlignment="1">
      <alignment horizontal="center"/>
    </xf>
    <xf numFmtId="0" fontId="0" fillId="3" borderId="10" xfId="0" applyFill="1" applyBorder="1" applyAlignment="1" applyProtection="1">
      <alignment horizontal="left"/>
      <protection locked="0"/>
    </xf>
    <xf numFmtId="0" fontId="19" fillId="0" borderId="10" xfId="0" applyFont="1" applyBorder="1" applyAlignment="1">
      <alignment horizontal="center"/>
    </xf>
    <xf numFmtId="0" fontId="5" fillId="3" borderId="14" xfId="0" applyFont="1" applyFill="1" applyBorder="1" applyAlignment="1">
      <alignment horizontal="left"/>
    </xf>
    <xf numFmtId="0" fontId="0" fillId="3" borderId="14" xfId="0" applyFill="1" applyBorder="1" applyAlignment="1">
      <alignment horizontal="center"/>
    </xf>
    <xf numFmtId="9" fontId="0" fillId="3" borderId="10" xfId="0" applyNumberFormat="1" applyFill="1" applyBorder="1" applyAlignment="1">
      <alignment horizontal="center"/>
    </xf>
    <xf numFmtId="0" fontId="0" fillId="3" borderId="10" xfId="0" applyFill="1" applyBorder="1"/>
    <xf numFmtId="0" fontId="0" fillId="0" borderId="45" xfId="0" applyBorder="1" applyAlignment="1">
      <alignment horizontal="center"/>
    </xf>
    <xf numFmtId="9" fontId="0" fillId="3" borderId="14" xfId="0" applyNumberFormat="1" applyFill="1" applyBorder="1" applyAlignment="1">
      <alignment horizontal="center"/>
    </xf>
    <xf numFmtId="0" fontId="0" fillId="3" borderId="14" xfId="0" applyFill="1" applyBorder="1"/>
    <xf numFmtId="0" fontId="5" fillId="3" borderId="12" xfId="0" applyFon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left"/>
      <protection locked="0"/>
    </xf>
    <xf numFmtId="0" fontId="5" fillId="3" borderId="12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9" fontId="0" fillId="3" borderId="12" xfId="0" applyNumberFormat="1" applyFill="1" applyBorder="1" applyAlignment="1">
      <alignment horizontal="center"/>
    </xf>
    <xf numFmtId="166" fontId="0" fillId="3" borderId="12" xfId="1" applyNumberFormat="1" applyFont="1" applyFill="1" applyBorder="1" applyAlignment="1" applyProtection="1">
      <alignment horizontal="center"/>
    </xf>
    <xf numFmtId="166" fontId="0" fillId="3" borderId="12" xfId="1" applyNumberFormat="1" applyFont="1" applyFill="1" applyBorder="1" applyProtection="1"/>
    <xf numFmtId="166" fontId="0" fillId="2" borderId="12" xfId="0" applyNumberFormat="1" applyFill="1" applyBorder="1"/>
    <xf numFmtId="0" fontId="0" fillId="0" borderId="0" xfId="0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0" fillId="3" borderId="0" xfId="0" applyFill="1" applyProtection="1">
      <protection locked="0"/>
    </xf>
    <xf numFmtId="0" fontId="7" fillId="3" borderId="12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166" fontId="5" fillId="0" borderId="59" xfId="1" applyNumberFormat="1" applyFont="1" applyBorder="1" applyAlignment="1" applyProtection="1">
      <alignment horizontal="center"/>
    </xf>
    <xf numFmtId="0" fontId="0" fillId="0" borderId="12" xfId="0" applyBorder="1" applyAlignment="1">
      <alignment horizontal="right"/>
    </xf>
    <xf numFmtId="0" fontId="34" fillId="3" borderId="12" xfId="0" applyFont="1" applyFill="1" applyBorder="1" applyAlignment="1">
      <alignment horizontal="left" vertical="center"/>
    </xf>
    <xf numFmtId="0" fontId="35" fillId="3" borderId="12" xfId="0" applyFont="1" applyFill="1" applyBorder="1" applyAlignment="1">
      <alignment horizontal="left" vertical="center"/>
    </xf>
    <xf numFmtId="0" fontId="35" fillId="3" borderId="12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9" fontId="0" fillId="0" borderId="12" xfId="0" applyNumberFormat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4" fillId="0" borderId="12" xfId="8" applyFont="1" applyBorder="1" applyAlignment="1">
      <alignment vertical="center"/>
    </xf>
    <xf numFmtId="0" fontId="2" fillId="3" borderId="12" xfId="0" applyFont="1" applyFill="1" applyBorder="1"/>
    <xf numFmtId="166" fontId="33" fillId="2" borderId="12" xfId="0" applyNumberFormat="1" applyFont="1" applyFill="1" applyBorder="1"/>
    <xf numFmtId="9" fontId="0" fillId="0" borderId="39" xfId="2" applyFont="1" applyBorder="1"/>
    <xf numFmtId="3" fontId="4" fillId="0" borderId="12" xfId="8" applyNumberFormat="1" applyFont="1" applyBorder="1" applyAlignment="1">
      <alignment horizontal="right" vertical="center"/>
    </xf>
    <xf numFmtId="166" fontId="0" fillId="0" borderId="12" xfId="1" applyNumberFormat="1" applyFont="1" applyFill="1" applyBorder="1"/>
    <xf numFmtId="0" fontId="4" fillId="3" borderId="12" xfId="8" applyFont="1" applyFill="1" applyBorder="1" applyAlignment="1">
      <alignment vertical="center"/>
    </xf>
    <xf numFmtId="0" fontId="22" fillId="3" borderId="12" xfId="8" applyFont="1" applyFill="1" applyBorder="1" applyAlignment="1">
      <alignment horizontal="center" vertical="center"/>
    </xf>
    <xf numFmtId="0" fontId="14" fillId="3" borderId="18" xfId="8" applyFont="1" applyFill="1" applyBorder="1" applyAlignment="1">
      <alignment horizontal="center" vertical="center" wrapText="1"/>
    </xf>
    <xf numFmtId="0" fontId="14" fillId="3" borderId="46" xfId="8" applyFont="1" applyFill="1" applyBorder="1" applyAlignment="1">
      <alignment horizontal="center" vertical="center"/>
    </xf>
    <xf numFmtId="0" fontId="14" fillId="3" borderId="25" xfId="8" applyFont="1" applyFill="1" applyBorder="1" applyAlignment="1">
      <alignment horizontal="center" vertical="center"/>
    </xf>
    <xf numFmtId="0" fontId="8" fillId="3" borderId="25" xfId="8" applyFont="1" applyFill="1" applyBorder="1" applyAlignment="1">
      <alignment horizontal="center" vertical="center"/>
    </xf>
    <xf numFmtId="0" fontId="22" fillId="3" borderId="25" xfId="8" applyFont="1" applyFill="1" applyBorder="1" applyAlignment="1">
      <alignment vertical="center"/>
    </xf>
    <xf numFmtId="0" fontId="22" fillId="3" borderId="25" xfId="8" applyFont="1" applyFill="1" applyBorder="1" applyAlignment="1">
      <alignment horizontal="left" vertical="center"/>
    </xf>
    <xf numFmtId="0" fontId="24" fillId="3" borderId="12" xfId="8" applyFont="1" applyFill="1" applyBorder="1" applyAlignment="1">
      <alignment vertical="center"/>
    </xf>
    <xf numFmtId="0" fontId="4" fillId="3" borderId="12" xfId="8" applyFont="1" applyFill="1" applyBorder="1" applyAlignment="1">
      <alignment horizontal="center" vertical="center" wrapText="1"/>
    </xf>
    <xf numFmtId="9" fontId="25" fillId="0" borderId="12" xfId="8" applyNumberFormat="1" applyFont="1" applyBorder="1" applyAlignment="1">
      <alignment horizontal="right" vertical="center" wrapText="1"/>
    </xf>
    <xf numFmtId="9" fontId="22" fillId="0" borderId="12" xfId="0" applyNumberFormat="1" applyFont="1" applyBorder="1" applyAlignment="1">
      <alignment horizontal="right" vertical="center"/>
    </xf>
    <xf numFmtId="0" fontId="4" fillId="0" borderId="12" xfId="8" applyFont="1" applyBorder="1" applyAlignment="1">
      <alignment horizontal="center" vertical="center"/>
    </xf>
    <xf numFmtId="0" fontId="24" fillId="3" borderId="12" xfId="8" applyFont="1" applyFill="1" applyBorder="1" applyAlignment="1">
      <alignment vertical="center" wrapText="1"/>
    </xf>
    <xf numFmtId="0" fontId="12" fillId="2" borderId="12" xfId="8" applyFill="1" applyBorder="1" applyAlignment="1">
      <alignment horizontal="left" vertical="center"/>
    </xf>
    <xf numFmtId="4" fontId="4" fillId="2" borderId="12" xfId="8" applyNumberFormat="1" applyFont="1" applyFill="1" applyBorder="1" applyAlignment="1">
      <alignment horizontal="center" vertical="center"/>
    </xf>
    <xf numFmtId="0" fontId="21" fillId="3" borderId="12" xfId="8" applyFont="1" applyFill="1" applyBorder="1" applyAlignment="1">
      <alignment vertical="center"/>
    </xf>
    <xf numFmtId="166" fontId="26" fillId="3" borderId="12" xfId="1" applyNumberFormat="1" applyFont="1" applyFill="1" applyBorder="1" applyAlignment="1">
      <alignment horizontal="right" vertical="center"/>
    </xf>
    <xf numFmtId="9" fontId="25" fillId="2" borderId="12" xfId="8" applyNumberFormat="1" applyFont="1" applyFill="1" applyBorder="1" applyAlignment="1">
      <alignment horizontal="right" vertical="center"/>
    </xf>
    <xf numFmtId="0" fontId="33" fillId="0" borderId="12" xfId="0" applyFont="1" applyBorder="1"/>
    <xf numFmtId="0" fontId="33" fillId="0" borderId="0" xfId="0" applyFont="1"/>
    <xf numFmtId="0" fontId="33" fillId="0" borderId="39" xfId="0" applyFont="1" applyBorder="1"/>
    <xf numFmtId="0" fontId="1" fillId="0" borderId="12" xfId="0" applyFont="1" applyBorder="1"/>
    <xf numFmtId="0" fontId="36" fillId="2" borderId="12" xfId="8" applyFont="1" applyFill="1" applyBorder="1" applyAlignment="1">
      <alignment horizontal="left" vertical="center"/>
    </xf>
    <xf numFmtId="0" fontId="33" fillId="0" borderId="12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36" fillId="3" borderId="12" xfId="10" applyFont="1" applyFill="1" applyBorder="1"/>
    <xf numFmtId="0" fontId="1" fillId="3" borderId="12" xfId="0" applyFont="1" applyFill="1" applyBorder="1"/>
    <xf numFmtId="1" fontId="0" fillId="3" borderId="12" xfId="0" applyNumberFormat="1" applyFill="1" applyBorder="1" applyAlignment="1">
      <alignment horizontal="center"/>
    </xf>
    <xf numFmtId="0" fontId="1" fillId="3" borderId="29" xfId="0" applyFont="1" applyFill="1" applyBorder="1"/>
    <xf numFmtId="1" fontId="33" fillId="2" borderId="12" xfId="0" applyNumberFormat="1" applyFont="1" applyFill="1" applyBorder="1" applyAlignment="1">
      <alignment horizontal="center"/>
    </xf>
    <xf numFmtId="0" fontId="33" fillId="2" borderId="12" xfId="0" applyFont="1" applyFill="1" applyBorder="1" applyAlignment="1">
      <alignment horizontal="center"/>
    </xf>
    <xf numFmtId="0" fontId="37" fillId="3" borderId="12" xfId="0" applyFont="1" applyFill="1" applyBorder="1" applyAlignment="1">
      <alignment horizontal="left" vertical="center" wrapText="1"/>
    </xf>
    <xf numFmtId="0" fontId="38" fillId="3" borderId="12" xfId="0" applyFont="1" applyFill="1" applyBorder="1" applyAlignment="1">
      <alignment horizontal="left" vertical="center" wrapText="1"/>
    </xf>
    <xf numFmtId="0" fontId="33" fillId="2" borderId="58" xfId="0" applyFont="1" applyFill="1" applyBorder="1"/>
    <xf numFmtId="0" fontId="33" fillId="2" borderId="59" xfId="0" applyFont="1" applyFill="1" applyBorder="1"/>
    <xf numFmtId="166" fontId="33" fillId="2" borderId="35" xfId="1" applyNumberFormat="1" applyFont="1" applyFill="1" applyBorder="1"/>
    <xf numFmtId="166" fontId="33" fillId="0" borderId="12" xfId="0" applyNumberFormat="1" applyFont="1" applyBorder="1"/>
    <xf numFmtId="0" fontId="5" fillId="0" borderId="3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3" fillId="0" borderId="39" xfId="0" applyFont="1" applyBorder="1" applyAlignment="1">
      <alignment horizontal="center"/>
    </xf>
    <xf numFmtId="0" fontId="33" fillId="0" borderId="11" xfId="0" applyFont="1" applyBorder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55" xfId="0" applyFont="1" applyBorder="1" applyAlignment="1" applyProtection="1">
      <alignment horizontal="center"/>
      <protection locked="0"/>
    </xf>
    <xf numFmtId="0" fontId="5" fillId="0" borderId="59" xfId="0" applyFont="1" applyBorder="1" applyAlignment="1" applyProtection="1">
      <alignment horizontal="center"/>
      <protection locked="0"/>
    </xf>
    <xf numFmtId="0" fontId="0" fillId="12" borderId="29" xfId="0" applyFill="1" applyBorder="1" applyAlignment="1" applyProtection="1">
      <alignment horizontal="center" vertical="center"/>
      <protection locked="0"/>
    </xf>
    <xf numFmtId="0" fontId="0" fillId="12" borderId="25" xfId="0" applyFill="1" applyBorder="1" applyAlignment="1" applyProtection="1">
      <alignment horizontal="center" vertical="center"/>
      <protection locked="0"/>
    </xf>
    <xf numFmtId="0" fontId="0" fillId="12" borderId="8" xfId="0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5" fillId="0" borderId="58" xfId="0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0" fontId="0" fillId="12" borderId="29" xfId="0" applyFill="1" applyBorder="1" applyAlignment="1">
      <alignment horizontal="center" vertical="center" wrapText="1"/>
    </xf>
    <xf numFmtId="0" fontId="0" fillId="12" borderId="8" xfId="0" applyFill="1" applyBorder="1" applyAlignment="1">
      <alignment horizontal="center" vertical="center" wrapText="1"/>
    </xf>
    <xf numFmtId="0" fontId="0" fillId="12" borderId="0" xfId="0" applyFill="1" applyAlignment="1">
      <alignment horizontal="center" vertical="center"/>
    </xf>
    <xf numFmtId="0" fontId="0" fillId="12" borderId="25" xfId="0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5" fillId="0" borderId="35" xfId="0" applyFont="1" applyBorder="1" applyAlignment="1">
      <alignment horizontal="center"/>
    </xf>
    <xf numFmtId="0" fontId="0" fillId="12" borderId="25" xfId="0" applyFill="1" applyBorder="1" applyAlignment="1">
      <alignment horizontal="center" vertical="center" wrapText="1"/>
    </xf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12" borderId="12" xfId="0" applyFill="1" applyBorder="1" applyAlignment="1">
      <alignment horizontal="center" vertical="center"/>
    </xf>
    <xf numFmtId="0" fontId="4" fillId="3" borderId="12" xfId="8" applyFont="1" applyFill="1" applyBorder="1" applyAlignment="1">
      <alignment horizontal="center" vertical="center"/>
    </xf>
    <xf numFmtId="0" fontId="22" fillId="3" borderId="0" xfId="8" applyFont="1" applyFill="1" applyAlignment="1">
      <alignment horizontal="center" vertical="center" wrapText="1"/>
    </xf>
    <xf numFmtId="0" fontId="13" fillId="3" borderId="58" xfId="8" applyFont="1" applyFill="1" applyBorder="1" applyAlignment="1">
      <alignment horizontal="center" vertical="center"/>
    </xf>
    <xf numFmtId="0" fontId="13" fillId="3" borderId="59" xfId="8" applyFont="1" applyFill="1" applyBorder="1" applyAlignment="1">
      <alignment horizontal="center" vertical="center"/>
    </xf>
    <xf numFmtId="0" fontId="13" fillId="3" borderId="35" xfId="8" applyFont="1" applyFill="1" applyBorder="1" applyAlignment="1">
      <alignment horizontal="center" vertical="center"/>
    </xf>
    <xf numFmtId="0" fontId="1" fillId="2" borderId="64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/>
    </xf>
    <xf numFmtId="0" fontId="15" fillId="6" borderId="5" xfId="0" applyFont="1" applyFill="1" applyBorder="1" applyAlignment="1">
      <alignment horizontal="center"/>
    </xf>
    <xf numFmtId="0" fontId="15" fillId="6" borderId="2" xfId="0" applyFont="1" applyFill="1" applyBorder="1" applyAlignment="1">
      <alignment horizontal="center"/>
    </xf>
    <xf numFmtId="0" fontId="0" fillId="0" borderId="12" xfId="0" applyFill="1" applyBorder="1" applyAlignment="1" applyProtection="1">
      <alignment horizontal="left"/>
      <protection locked="0"/>
    </xf>
    <xf numFmtId="0" fontId="19" fillId="0" borderId="12" xfId="11" applyFont="1" applyFill="1" applyBorder="1" applyAlignment="1">
      <alignment horizontal="left" vertical="top"/>
    </xf>
  </cellXfs>
  <cellStyles count="14">
    <cellStyle name="Comma" xfId="1" builtinId="3"/>
    <cellStyle name="Comma 2" xfId="3" xr:uid="{00000000-0005-0000-0000-000001000000}"/>
    <cellStyle name="Comma 5" xfId="4" xr:uid="{00000000-0005-0000-0000-000002000000}"/>
    <cellStyle name="Hyperlink 2" xfId="5" xr:uid="{00000000-0005-0000-0000-000003000000}"/>
    <cellStyle name="Hyperlink 3" xfId="6" xr:uid="{00000000-0005-0000-0000-000004000000}"/>
    <cellStyle name="Normal" xfId="0" builtinId="0"/>
    <cellStyle name="Normal 12" xfId="7" xr:uid="{00000000-0005-0000-0000-000006000000}"/>
    <cellStyle name="Normal 2" xfId="8" xr:uid="{00000000-0005-0000-0000-000007000000}"/>
    <cellStyle name="Normal 2 13" xfId="9" xr:uid="{00000000-0005-0000-0000-000008000000}"/>
    <cellStyle name="Normal 2 2" xfId="10" xr:uid="{00000000-0005-0000-0000-000009000000}"/>
    <cellStyle name="Normal 3" xfId="11" xr:uid="{00000000-0005-0000-0000-00000A000000}"/>
    <cellStyle name="Normal 7" xfId="12" xr:uid="{00000000-0005-0000-0000-00000B000000}"/>
    <cellStyle name="Normal 9" xfId="13" xr:uid="{00000000-0005-0000-0000-00000C000000}"/>
    <cellStyle name="Percent" xfId="2" builtinId="5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atik%20Patil/Downloads/QT-OCT17-274%20REV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erviceware"/>
      <sheetName val="Woodenware"/>
      <sheetName val="Tableware"/>
      <sheetName val="Cutlery"/>
      <sheetName val="Glassware"/>
      <sheetName val="Uniform"/>
      <sheetName val="Leatherette"/>
      <sheetName val="Linen"/>
      <sheetName val="SOE Bar"/>
      <sheetName val="Buffet Equipment"/>
      <sheetName val="Bar Equip"/>
      <sheetName val="SOE Kitchen"/>
      <sheetName val="Kitchen heavy equipment"/>
      <sheetName val="QT 09.11.2017 final (3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7">
          <cell r="B7" t="str">
            <v>G. N. Size 3 Door Table Top Refrigerator</v>
          </cell>
          <cell r="C7" t="str">
            <v>1800 x 750 x 850 + 100</v>
          </cell>
          <cell r="D7">
            <v>1</v>
          </cell>
          <cell r="E7">
            <v>96600</v>
          </cell>
          <cell r="F7">
            <v>96600</v>
          </cell>
          <cell r="G7">
            <v>0.28000000000000003</v>
          </cell>
        </row>
        <row r="8">
          <cell r="B8" t="str">
            <v>MG-SPro3-EEE</v>
          </cell>
        </row>
        <row r="9">
          <cell r="B9" t="str">
            <v>Dimensions (mm): 1770 x 700 x 864 + 125 [LxDxH]</v>
          </cell>
        </row>
        <row r="10">
          <cell r="B10" t="str">
            <v>Dimensions (inch): 69.4 x 27.6 x 34+5 [LxDxH]</v>
          </cell>
        </row>
        <row r="11">
          <cell r="B11" t="str">
            <v>Cooling: Undercounter : Frost Free</v>
          </cell>
        </row>
        <row r="12">
          <cell r="B12" t="str">
            <v>Raised Baine marie : Static</v>
          </cell>
        </row>
        <row r="13">
          <cell r="B13" t="str">
            <v>Capacity: Undercounter : 280 Ltrs</v>
          </cell>
        </row>
        <row r="14">
          <cell r="B14" t="str">
            <v>RBM : 1/6 x 100mm - 7 nos. (NOT INCL)</v>
          </cell>
        </row>
        <row r="15">
          <cell r="B15" t="str">
            <v>Door: 3 SETS OF 3 GN COMPATIBLE DRAWERS key locks</v>
          </cell>
        </row>
        <row r="16">
          <cell r="B16" t="str">
            <v>Feet: Height adjustable Nylon bullet feet</v>
          </cell>
        </row>
        <row r="17">
          <cell r="B17" t="str">
            <v>Shelves per door: 02 Nos of SS rod shelves</v>
          </cell>
        </row>
        <row r="18">
          <cell r="B18" t="str">
            <v>Temperature: +2°C to +6°C</v>
          </cell>
        </row>
        <row r="19">
          <cell r="B19" t="str">
            <v>At an ambient temperature of 43°C</v>
          </cell>
        </row>
        <row r="20">
          <cell r="B20" t="str">
            <v>Gn Pan are not included in above</v>
          </cell>
        </row>
        <row r="21">
          <cell r="B21" t="str">
            <v>U/C: Self Evaporating Drain system</v>
          </cell>
        </row>
        <row r="22">
          <cell r="B22" t="str">
            <v>RBM: Condensate water will have to be MOP dried</v>
          </cell>
        </row>
        <row r="23">
          <cell r="B23" t="str">
            <v>G.N. Size 2 Door Vertical Deep freezer</v>
          </cell>
          <cell r="C23" t="str">
            <v>725 x 825 x 2050</v>
          </cell>
          <cell r="D23">
            <v>1</v>
          </cell>
          <cell r="E23">
            <v>68100</v>
          </cell>
          <cell r="F23">
            <v>68100</v>
          </cell>
          <cell r="G23">
            <v>0.28000000000000003</v>
          </cell>
        </row>
        <row r="24">
          <cell r="B24" t="str">
            <v>MG-CPro600L</v>
          </cell>
        </row>
        <row r="25">
          <cell r="B25" t="str">
            <v>Dimensions (mm): 700 x 840 x 2000 mm [LxDxH]</v>
          </cell>
        </row>
        <row r="26">
          <cell r="B26" t="str">
            <v>Dimensions (inch): 27.6 x 33 x 78.7 [LxDxH]</v>
          </cell>
        </row>
        <row r="27">
          <cell r="B27" t="str">
            <v>Cooling: No frost</v>
          </cell>
        </row>
        <row r="28">
          <cell r="B28" t="str">
            <v>Capacity: 600 ltrs.</v>
          </cell>
        </row>
        <row r="29">
          <cell r="B29" t="str">
            <v>Door: 02 no. of SS door with key locks</v>
          </cell>
        </row>
        <row r="30">
          <cell r="B30" t="str">
            <v>Feet: Height adjustable Nylon bullet feet</v>
          </cell>
        </row>
        <row r="31">
          <cell r="B31" t="str">
            <v>Shelves per door: 02 Nos. of SS rod shelf</v>
          </cell>
        </row>
        <row r="32">
          <cell r="B32" t="str">
            <v>Temperature: -14°C to -18°C</v>
          </cell>
        </row>
        <row r="33">
          <cell r="B33" t="str">
            <v>At an ambient temperature of 43°C</v>
          </cell>
        </row>
        <row r="34">
          <cell r="B34" t="str">
            <v>Self evaporating drain system</v>
          </cell>
        </row>
        <row r="35">
          <cell r="B35" t="str">
            <v>Only for Pre Frozen foods</v>
          </cell>
        </row>
        <row r="36">
          <cell r="B36" t="str">
            <v>G.N. Size 4 Door Vertical Refrigerator</v>
          </cell>
          <cell r="C36" t="str">
            <v>1350 x 825 x 2050</v>
          </cell>
          <cell r="D36">
            <v>1</v>
          </cell>
          <cell r="E36">
            <v>93400</v>
          </cell>
          <cell r="F36">
            <v>93400</v>
          </cell>
          <cell r="G36">
            <v>0.28000000000000003</v>
          </cell>
        </row>
        <row r="37">
          <cell r="B37" t="str">
            <v>MG-CPro1100H</v>
          </cell>
        </row>
        <row r="38">
          <cell r="B38" t="str">
            <v>Dimensions (mm): 1350 x 840 x 2000 mm [LxDxH]</v>
          </cell>
        </row>
        <row r="39">
          <cell r="B39" t="str">
            <v>Dimensions (inch): 53.1 x 33 x 78.7 [LxDxH]</v>
          </cell>
        </row>
        <row r="40">
          <cell r="B40" t="str">
            <v>Cooling: No frost</v>
          </cell>
        </row>
        <row r="41">
          <cell r="B41" t="str">
            <v>Capacity: 1100 ltrs.</v>
          </cell>
        </row>
        <row r="42">
          <cell r="B42" t="str">
            <v>Door: 04 no. of SS door with key locks</v>
          </cell>
        </row>
        <row r="43">
          <cell r="B43" t="str">
            <v>Feet: Height adjustable Nylon bullet feet</v>
          </cell>
        </row>
        <row r="44">
          <cell r="B44" t="str">
            <v>Shelves per door: 02 Nos. of SS rod shelf</v>
          </cell>
        </row>
        <row r="45">
          <cell r="B45" t="str">
            <v>Temperature: +2°C to +4°C</v>
          </cell>
        </row>
        <row r="46">
          <cell r="B46" t="str">
            <v>at an ambient temperature of 43°C</v>
          </cell>
        </row>
        <row r="47">
          <cell r="B47" t="str">
            <v>Manual drain tray</v>
          </cell>
        </row>
        <row r="48">
          <cell r="B48" t="str">
            <v>G. N. Size 3 Door Refrigerated Pick Up Counter</v>
          </cell>
          <cell r="C48" t="str">
            <v>1800 x 700 x 850 + 450 + 375 + 200</v>
          </cell>
          <cell r="D48">
            <v>1</v>
          </cell>
          <cell r="E48">
            <v>107900</v>
          </cell>
          <cell r="F48">
            <v>107900</v>
          </cell>
          <cell r="G48">
            <v>0.28000000000000003</v>
          </cell>
        </row>
        <row r="49">
          <cell r="B49" t="str">
            <v>MG-UPro3H-EEE</v>
          </cell>
        </row>
        <row r="50">
          <cell r="B50" t="str">
            <v>Dimensions (mm) : 1770 x 700 x 864 +450 + 300[LxDxH]</v>
          </cell>
        </row>
        <row r="51">
          <cell r="B51" t="str">
            <v>Dimensions (inch): 69.4 x 27.6 x 34 + 17.7 + 13.7[LxDxH]</v>
          </cell>
        </row>
        <row r="52">
          <cell r="B52" t="str">
            <v>Cooling: No Frost</v>
          </cell>
        </row>
        <row r="53">
          <cell r="B53" t="str">
            <v>Capacity: 450 Ltrs</v>
          </cell>
        </row>
        <row r="54">
          <cell r="B54" t="str">
            <v>Door: 3 SETS OF 3 GN COMPATIBLE DRAWERS key locks</v>
          </cell>
        </row>
        <row r="55">
          <cell r="B55" t="str">
            <v>SS legs with Height adjustable Nylon bullet feet</v>
          </cell>
        </row>
        <row r="56">
          <cell r="B56" t="str">
            <v>Shelves per door: 02 Nos of SS rod shelves</v>
          </cell>
        </row>
        <row r="57">
          <cell r="B57" t="str">
            <v>Temperature: +2°C to +4°C</v>
          </cell>
        </row>
        <row r="58">
          <cell r="B58" t="str">
            <v>at an ambient temperature of 43°C</v>
          </cell>
        </row>
        <row r="59">
          <cell r="B59" t="str">
            <v>Self Evaporating Drain system</v>
          </cell>
        </row>
        <row r="60">
          <cell r="B60" t="str">
            <v>2 OHS WITH RR HEATER</v>
          </cell>
        </row>
        <row r="61">
          <cell r="B61" t="str">
            <v>Visi Cooler</v>
          </cell>
          <cell r="C61" t="str">
            <v>525 x 525 x  1675</v>
          </cell>
          <cell r="D61">
            <v>1</v>
          </cell>
          <cell r="E61" t="str">
            <v>NQ</v>
          </cell>
        </row>
        <row r="62">
          <cell r="B62" t="str">
            <v>G. N. Size 2 Door Refrigerated Pick Up Counter with Bain Marie</v>
          </cell>
          <cell r="C62" t="str">
            <v>1350 x 750 x 850 + 450 + 375 + 200</v>
          </cell>
          <cell r="D62">
            <v>1</v>
          </cell>
          <cell r="E62">
            <v>68300</v>
          </cell>
          <cell r="F62">
            <v>68300</v>
          </cell>
          <cell r="G62">
            <v>0.28000000000000003</v>
          </cell>
        </row>
        <row r="63">
          <cell r="B63" t="str">
            <v>MG-SPro2</v>
          </cell>
        </row>
        <row r="64">
          <cell r="B64" t="str">
            <v>Dimensions (mm): 1280 x 700 x 864 + 125 [LxDxH]</v>
          </cell>
        </row>
        <row r="65">
          <cell r="B65" t="str">
            <v>Dimensions (inch): 50.4 x 27.6 x 34+5 [LxDxH]</v>
          </cell>
        </row>
        <row r="66">
          <cell r="B66" t="str">
            <v>Cooling: Undercounter : Frost Free</v>
          </cell>
        </row>
        <row r="67">
          <cell r="B67" t="str">
            <v>Raised Baine marie : Static</v>
          </cell>
        </row>
        <row r="68">
          <cell r="B68" t="str">
            <v>Capacity: Undercounter : 280 Ltrs</v>
          </cell>
        </row>
        <row r="69">
          <cell r="B69" t="str">
            <v>RBM : 1/6 x 100mm - 7 nos. (NOT INCL)</v>
          </cell>
        </row>
        <row r="70">
          <cell r="B70" t="str">
            <v>Door: 02 Nos. of SS solid doors with key locks</v>
          </cell>
        </row>
        <row r="71">
          <cell r="B71" t="str">
            <v>Feet: Height adjustable Nylon bullet feet</v>
          </cell>
        </row>
        <row r="72">
          <cell r="B72" t="str">
            <v>Shelves per door: 02 Nos of SS rod shelves</v>
          </cell>
        </row>
        <row r="73">
          <cell r="B73" t="str">
            <v>Temperature: +2°C to +6°C</v>
          </cell>
        </row>
        <row r="74">
          <cell r="B74" t="str">
            <v>At an ambient temperature of 43°C</v>
          </cell>
        </row>
        <row r="75">
          <cell r="B75" t="str">
            <v>Gn Pan are not included in above</v>
          </cell>
        </row>
        <row r="76">
          <cell r="B76" t="str">
            <v>U/C: Self Evaporating Drain system</v>
          </cell>
        </row>
        <row r="77">
          <cell r="B77" t="str">
            <v>RBM: Condensate water will have to be MOP dried</v>
          </cell>
        </row>
        <row r="78">
          <cell r="B78" t="str">
            <v>WITH 2 OHS WITHOUT RR HEATERS</v>
          </cell>
        </row>
        <row r="79">
          <cell r="B79" t="str">
            <v>Back Bar Bottle Cooler</v>
          </cell>
          <cell r="C79" t="str">
            <v>900 x 530 x 915</v>
          </cell>
          <cell r="D79">
            <v>1</v>
          </cell>
          <cell r="E79">
            <v>37900</v>
          </cell>
          <cell r="F79">
            <v>37900</v>
          </cell>
          <cell r="G79">
            <v>0.28000000000000003</v>
          </cell>
        </row>
        <row r="80">
          <cell r="B80" t="str">
            <v>MG-BBK2U - SS BODY WITH SS WORK TOP</v>
          </cell>
        </row>
        <row r="81">
          <cell r="B81" t="str">
            <v>Dimensions (mm): 900 x 530 x 915 [LxDxH]</v>
          </cell>
        </row>
        <row r="82">
          <cell r="B82" t="str">
            <v>Dimensions (inch): 35.4 x 20.9 x 36 [LxDxH]</v>
          </cell>
        </row>
        <row r="83">
          <cell r="B83" t="str">
            <v>Cooling: No Frost</v>
          </cell>
        </row>
        <row r="84">
          <cell r="B84" t="str">
            <v>Capacity: 90 Bottles (330 ml)</v>
          </cell>
        </row>
        <row r="85">
          <cell r="B85" t="str">
            <v>Door: 2 nos of Double vacuum insulated glass with Anodized Aluminum door frame and  key locks</v>
          </cell>
        </row>
        <row r="86">
          <cell r="B86" t="str">
            <v>Feet: Nylon bullet feet</v>
          </cell>
        </row>
        <row r="87">
          <cell r="B87" t="str">
            <v>Shelves per door: 02 No of SS perforated shelf</v>
          </cell>
        </row>
        <row r="88">
          <cell r="B88" t="str">
            <v>Light:  LED tube light cool white</v>
          </cell>
        </row>
        <row r="89">
          <cell r="B89" t="str">
            <v>Temperature: +4°C to +6°C</v>
          </cell>
        </row>
        <row r="90">
          <cell r="B90" t="str">
            <v>at an ambient temperature of 26°C</v>
          </cell>
        </row>
        <row r="91">
          <cell r="B91" t="str">
            <v>Outer is in SS 430 and Inner is in SS</v>
          </cell>
        </row>
        <row r="92">
          <cell r="B92" t="str">
            <v>Self Evaporating Drain system</v>
          </cell>
        </row>
        <row r="93">
          <cell r="B93" t="str">
            <v>Back Bar Bottle Cooler</v>
          </cell>
          <cell r="C93" t="str">
            <v>1370 x 530 x 915</v>
          </cell>
          <cell r="D93">
            <v>1</v>
          </cell>
          <cell r="E93">
            <v>52500</v>
          </cell>
          <cell r="F93">
            <v>52500</v>
          </cell>
          <cell r="G93">
            <v>0.28000000000000003</v>
          </cell>
        </row>
        <row r="94">
          <cell r="B94" t="str">
            <v>MG-BBK3U - SS BODY WITH SS WORK TOP</v>
          </cell>
        </row>
        <row r="95">
          <cell r="B95" t="str">
            <v>Dimensions (mm): 1352 x 530 x 915 [LxDxH]</v>
          </cell>
        </row>
        <row r="96">
          <cell r="B96" t="str">
            <v>Dimensions (inch): 53.2 x 20.9 x 36 [LxDxH]</v>
          </cell>
        </row>
        <row r="97">
          <cell r="B97" t="str">
            <v>Cooling: No Frost</v>
          </cell>
        </row>
        <row r="98">
          <cell r="B98" t="str">
            <v>Capacity: 140 Bottles (330 ml)</v>
          </cell>
        </row>
        <row r="99">
          <cell r="B99" t="str">
            <v>Door: 3 nos of Double vacuum insulated glass with Anodized Aluminum door frame and  key locks</v>
          </cell>
        </row>
        <row r="100">
          <cell r="B100" t="str">
            <v>Feet: Nylon bullet feet</v>
          </cell>
        </row>
        <row r="101">
          <cell r="B101" t="str">
            <v>Shelves per door: 02 No of SS perforated shelf</v>
          </cell>
        </row>
        <row r="102">
          <cell r="B102" t="str">
            <v>Light:  LED tube light cool white</v>
          </cell>
        </row>
        <row r="103">
          <cell r="B103" t="str">
            <v>Temperature: +4°C to +6°C</v>
          </cell>
        </row>
        <row r="104">
          <cell r="B104" t="str">
            <v>at an ambient temperature of 26°C</v>
          </cell>
        </row>
        <row r="105">
          <cell r="B105" t="str">
            <v>Outer is in SS 430 and Inner is in SS</v>
          </cell>
        </row>
        <row r="106">
          <cell r="B106" t="str">
            <v>Self Evaporating Drain system</v>
          </cell>
        </row>
        <row r="107">
          <cell r="B107" t="str">
            <v>TOTAL (A)</v>
          </cell>
          <cell r="F107">
            <v>524700</v>
          </cell>
        </row>
        <row r="110">
          <cell r="B110" t="str">
            <v>S.S.Tandoor on Wheels (Coal Operated)</v>
          </cell>
          <cell r="C110" t="str">
            <v>Branded : 900 x 900 x 1000</v>
          </cell>
          <cell r="D110">
            <v>3</v>
          </cell>
          <cell r="E110">
            <v>39800</v>
          </cell>
          <cell r="F110">
            <v>119400</v>
          </cell>
          <cell r="G110">
            <v>0.18</v>
          </cell>
        </row>
        <row r="111">
          <cell r="B111" t="str">
            <v>Tandoor Side Table with L Angles for GN Pans - OPEN ON ALL SIDES</v>
          </cell>
          <cell r="C111" t="str">
            <v>400 x 900 x 1000</v>
          </cell>
          <cell r="D111">
            <v>2</v>
          </cell>
          <cell r="E111">
            <v>7100</v>
          </cell>
          <cell r="F111">
            <v>14200</v>
          </cell>
          <cell r="G111">
            <v>0.28000000000000003</v>
          </cell>
        </row>
        <row r="112">
          <cell r="B112" t="str">
            <v>Tandoor Side Table with 2 U/SH - OPEN ON ALL SIDES</v>
          </cell>
          <cell r="C112" t="str">
            <v>400 x 900 x 1000</v>
          </cell>
          <cell r="D112">
            <v>1</v>
          </cell>
          <cell r="E112">
            <v>8300</v>
          </cell>
          <cell r="F112">
            <v>8300</v>
          </cell>
          <cell r="G112">
            <v>0.28000000000000003</v>
          </cell>
        </row>
        <row r="113">
          <cell r="B113" t="str">
            <v>Tandoor Step</v>
          </cell>
          <cell r="C113" t="str">
            <v>900 x 350 x 150</v>
          </cell>
          <cell r="D113">
            <v>3</v>
          </cell>
          <cell r="E113">
            <v>2900</v>
          </cell>
          <cell r="F113">
            <v>8700</v>
          </cell>
          <cell r="G113">
            <v>0.28000000000000003</v>
          </cell>
        </row>
        <row r="114">
          <cell r="B114" t="str">
            <v>Spare Number</v>
          </cell>
          <cell r="D114">
            <v>1</v>
          </cell>
          <cell r="E114" t="str">
            <v>NQ</v>
          </cell>
        </row>
        <row r="115">
          <cell r="B115" t="str">
            <v>Work Table  OPEN ON ALL SIDES WITH C/B BELOW</v>
          </cell>
          <cell r="C115" t="str">
            <v>1000 x 750 x 850 + 100</v>
          </cell>
          <cell r="D115">
            <v>1</v>
          </cell>
          <cell r="E115">
            <v>11100</v>
          </cell>
          <cell r="F115">
            <v>11100</v>
          </cell>
          <cell r="G115">
            <v>0.28000000000000003</v>
          </cell>
        </row>
        <row r="116">
          <cell r="B116" t="str">
            <v>Robata Grill</v>
          </cell>
          <cell r="C116" t="str">
            <v>900 x 400</v>
          </cell>
          <cell r="D116">
            <v>1</v>
          </cell>
          <cell r="E116">
            <v>22900</v>
          </cell>
          <cell r="F116">
            <v>22900</v>
          </cell>
          <cell r="G116">
            <v>0.28000000000000003</v>
          </cell>
        </row>
        <row r="117">
          <cell r="B117" t="str">
            <v>SS BODY (NON INSULATED)</v>
          </cell>
        </row>
        <row r="118">
          <cell r="B118" t="str">
            <v>Charcoal Bin</v>
          </cell>
          <cell r="C118" t="str">
            <v>600 x 600 x 700</v>
          </cell>
          <cell r="D118">
            <v>1</v>
          </cell>
          <cell r="E118">
            <v>11400</v>
          </cell>
          <cell r="F118">
            <v>11400</v>
          </cell>
          <cell r="G118">
            <v>0.28000000000000003</v>
          </cell>
        </row>
        <row r="119">
          <cell r="B119" t="str">
            <v>Work Table with 2 U/SH  OPEN ON ALL SIDES</v>
          </cell>
          <cell r="C119" t="str">
            <v>750 x 750 x 850</v>
          </cell>
          <cell r="D119">
            <v>1</v>
          </cell>
          <cell r="E119">
            <v>9700</v>
          </cell>
          <cell r="F119">
            <v>9700</v>
          </cell>
          <cell r="G119">
            <v>0.28000000000000003</v>
          </cell>
        </row>
        <row r="120">
          <cell r="B120" t="str">
            <v>Roomali Sigri</v>
          </cell>
          <cell r="C120" t="str">
            <v>450 Dia.  x 250 Ht</v>
          </cell>
          <cell r="D120">
            <v>1</v>
          </cell>
          <cell r="E120">
            <v>15800</v>
          </cell>
          <cell r="F120">
            <v>15800</v>
          </cell>
          <cell r="G120">
            <v>0.28000000000000003</v>
          </cell>
        </row>
        <row r="121">
          <cell r="B121" t="str">
            <v>Sigri Guard For Roomali Roti Unit</v>
          </cell>
          <cell r="C121" t="str">
            <v>600 x 500 x 250</v>
          </cell>
          <cell r="D121">
            <v>1</v>
          </cell>
          <cell r="E121">
            <v>7200</v>
          </cell>
          <cell r="F121">
            <v>7200</v>
          </cell>
          <cell r="G121">
            <v>0.28000000000000003</v>
          </cell>
        </row>
        <row r="122">
          <cell r="B122" t="str">
            <v>Work Table  OPEN ON ALL SIDES WITH C/B BELOW</v>
          </cell>
          <cell r="C122" t="str">
            <v>1800 x 750 x 850 + 100</v>
          </cell>
          <cell r="D122">
            <v>1</v>
          </cell>
          <cell r="E122">
            <v>19000</v>
          </cell>
          <cell r="F122">
            <v>19000</v>
          </cell>
          <cell r="G122">
            <v>0.28000000000000003</v>
          </cell>
        </row>
        <row r="123">
          <cell r="B123" t="str">
            <v>Atta/Maida Bin</v>
          </cell>
          <cell r="C123" t="str">
            <v>450 x 450 x 700</v>
          </cell>
          <cell r="D123">
            <v>2</v>
          </cell>
          <cell r="E123">
            <v>8300</v>
          </cell>
          <cell r="F123">
            <v>16600</v>
          </cell>
          <cell r="G123">
            <v>0.28000000000000003</v>
          </cell>
        </row>
        <row r="124">
          <cell r="B124" t="str">
            <v>Work Table with 2 U/SH  OPEN ON ALL SIDES</v>
          </cell>
          <cell r="C124" t="str">
            <v>1050 x 750 x 850 + 100</v>
          </cell>
          <cell r="D124">
            <v>1</v>
          </cell>
          <cell r="E124">
            <v>14000</v>
          </cell>
          <cell r="F124">
            <v>14000</v>
          </cell>
          <cell r="G124">
            <v>0.28000000000000003</v>
          </cell>
        </row>
        <row r="125">
          <cell r="B125" t="str">
            <v>Work Table with Sink on L.H.S &amp; Part 2U/SH WITH FAUCET - OPEN ON ALL SIDES</v>
          </cell>
          <cell r="C125" t="str">
            <v>900 x 750 x 850 + 100</v>
          </cell>
          <cell r="D125">
            <v>1</v>
          </cell>
          <cell r="E125">
            <v>16100</v>
          </cell>
          <cell r="F125">
            <v>16100</v>
          </cell>
          <cell r="G125">
            <v>0.28000000000000003</v>
          </cell>
        </row>
        <row r="126">
          <cell r="B126" t="str">
            <v>Spare Number</v>
          </cell>
        </row>
        <row r="127">
          <cell r="B127" t="str">
            <v>Skewer Hanging Rod</v>
          </cell>
          <cell r="C127" t="str">
            <v>900 x 100</v>
          </cell>
          <cell r="D127">
            <v>1</v>
          </cell>
          <cell r="E127">
            <v>3300</v>
          </cell>
          <cell r="F127">
            <v>3300</v>
          </cell>
          <cell r="G127">
            <v>0.28000000000000003</v>
          </cell>
        </row>
        <row r="128">
          <cell r="B128" t="str">
            <v>Spare Number</v>
          </cell>
        </row>
        <row r="130">
          <cell r="B130" t="str">
            <v>Work Table with sink on L.H.S. &amp; Part 2U/SH WITH FAUCET - OPEN ON ALL SIDES</v>
          </cell>
          <cell r="C130" t="str">
            <v>1500 x 450 x 850 + 100</v>
          </cell>
          <cell r="D130">
            <v>1</v>
          </cell>
          <cell r="E130">
            <v>18600</v>
          </cell>
          <cell r="F130">
            <v>18600</v>
          </cell>
          <cell r="G130">
            <v>0.28000000000000003</v>
          </cell>
        </row>
        <row r="131">
          <cell r="B131" t="str">
            <v>Wall Shelf</v>
          </cell>
          <cell r="C131" t="str">
            <v>1500 x 225</v>
          </cell>
          <cell r="D131">
            <v>1</v>
          </cell>
          <cell r="E131">
            <v>3800</v>
          </cell>
          <cell r="F131">
            <v>3800</v>
          </cell>
          <cell r="G131">
            <v>0.28000000000000003</v>
          </cell>
        </row>
        <row r="132">
          <cell r="B132" t="str">
            <v>Work Table with 2 U/SH  OPEN ON ALL SIDES</v>
          </cell>
          <cell r="C132" t="str">
            <v>700 x 700 x 850 + 100</v>
          </cell>
          <cell r="D132">
            <v>1</v>
          </cell>
          <cell r="E132">
            <v>9400</v>
          </cell>
          <cell r="F132">
            <v>9400</v>
          </cell>
          <cell r="G132">
            <v>0.28000000000000003</v>
          </cell>
        </row>
        <row r="133">
          <cell r="B133" t="str">
            <v>Work Table with sink on R.H.S. &amp; Part 2U/SH WITH FAUCET - OPEN ON ALL SIDES</v>
          </cell>
          <cell r="C133" t="str">
            <v>1200 x 450 x 850 + 100</v>
          </cell>
          <cell r="D133">
            <v>1</v>
          </cell>
          <cell r="E133">
            <v>16700</v>
          </cell>
          <cell r="F133">
            <v>16700</v>
          </cell>
          <cell r="G133">
            <v>0.28000000000000003</v>
          </cell>
        </row>
        <row r="134">
          <cell r="B134" t="str">
            <v>Spare Number</v>
          </cell>
        </row>
        <row r="135">
          <cell r="B135" t="str">
            <v>Spare Number</v>
          </cell>
        </row>
        <row r="137">
          <cell r="B137" t="str">
            <v>Rack - 6 shelves</v>
          </cell>
          <cell r="C137" t="str">
            <v>900 x 450 x 1800</v>
          </cell>
          <cell r="D137">
            <v>1</v>
          </cell>
          <cell r="E137">
            <v>18400</v>
          </cell>
          <cell r="F137">
            <v>18400</v>
          </cell>
          <cell r="G137">
            <v>0.28000000000000003</v>
          </cell>
        </row>
        <row r="138">
          <cell r="B138" t="str">
            <v>Neutral Pick Up Counter - OPEN 1 FROM ALL SIDES 3 SIDES COVERED, WITH 2 U/S BELOW WITH RR HEATERS IN OHS CABINET</v>
          </cell>
          <cell r="C138" t="str">
            <v>400 x 700 x 850 + 450 + 375 + 200</v>
          </cell>
          <cell r="D138">
            <v>1</v>
          </cell>
          <cell r="E138">
            <v>20600</v>
          </cell>
          <cell r="F138">
            <v>20600</v>
          </cell>
          <cell r="G138">
            <v>0.28000000000000003</v>
          </cell>
        </row>
        <row r="139">
          <cell r="B139" t="str">
            <v>Hot Bain Marie</v>
          </cell>
          <cell r="C139" t="str">
            <v>650 x 750 x 850</v>
          </cell>
          <cell r="D139">
            <v>1</v>
          </cell>
          <cell r="E139">
            <v>21200</v>
          </cell>
          <cell r="F139">
            <v>21200</v>
          </cell>
          <cell r="G139">
            <v>0.28000000000000003</v>
          </cell>
        </row>
        <row r="140">
          <cell r="B140" t="str">
            <v>**WITHOUT PANS</v>
          </cell>
        </row>
        <row r="141">
          <cell r="B141" t="str">
            <v>Condiment Trolley</v>
          </cell>
          <cell r="C141" t="str">
            <v>500 x 725 x 750</v>
          </cell>
          <cell r="D141">
            <v>1</v>
          </cell>
          <cell r="E141">
            <v>14500</v>
          </cell>
          <cell r="F141">
            <v>14500</v>
          </cell>
          <cell r="G141">
            <v>0.28000000000000003</v>
          </cell>
        </row>
        <row r="142">
          <cell r="B142" t="str">
            <v>**WITHOUT PANS</v>
          </cell>
        </row>
        <row r="143">
          <cell r="B143" t="str">
            <v>Work Table with 2 U/SH  OPEN ON ALL SIDES</v>
          </cell>
          <cell r="C143" t="str">
            <v>600 x 900 x 850 + 500</v>
          </cell>
          <cell r="D143">
            <v>1</v>
          </cell>
          <cell r="E143">
            <v>9400</v>
          </cell>
          <cell r="F143">
            <v>9400</v>
          </cell>
          <cell r="G143">
            <v>0.28000000000000003</v>
          </cell>
        </row>
        <row r="144">
          <cell r="B144" t="str">
            <v>2 Burner Range with Plain Back Table &amp; 1 U/S OPEN FROM ALL SIDES</v>
          </cell>
          <cell r="C144" t="str">
            <v>1100 x 900 x 850 + 100</v>
          </cell>
          <cell r="D144">
            <v>1</v>
          </cell>
          <cell r="E144">
            <v>25200</v>
          </cell>
          <cell r="F144">
            <v>25200</v>
          </cell>
          <cell r="G144">
            <v>0.28000000000000003</v>
          </cell>
        </row>
        <row r="145">
          <cell r="B145" t="str">
            <v>2 Burner Range with Plain Back Table &amp; 1 U/S OPEN FROM ALL SIDES</v>
          </cell>
          <cell r="C145" t="str">
            <v>1100 x 900 x 850 + 100</v>
          </cell>
          <cell r="D145">
            <v>1</v>
          </cell>
          <cell r="E145">
            <v>25200</v>
          </cell>
          <cell r="F145">
            <v>25200</v>
          </cell>
          <cell r="G145">
            <v>0.28000000000000003</v>
          </cell>
        </row>
        <row r="146">
          <cell r="B146" t="str">
            <v>Sink Unit WITH C/B BELOW with faucet</v>
          </cell>
          <cell r="C146" t="str">
            <v>600 x 600 x 850 + 100</v>
          </cell>
          <cell r="D146">
            <v>1</v>
          </cell>
          <cell r="E146">
            <v>15600</v>
          </cell>
          <cell r="F146">
            <v>15600</v>
          </cell>
          <cell r="G146">
            <v>0.28000000000000003</v>
          </cell>
        </row>
        <row r="147">
          <cell r="B147" t="str">
            <v>Salamander</v>
          </cell>
          <cell r="C147" t="str">
            <v>750 x 350 x 350</v>
          </cell>
          <cell r="D147">
            <v>1</v>
          </cell>
          <cell r="E147">
            <v>16800</v>
          </cell>
          <cell r="F147">
            <v>16800</v>
          </cell>
          <cell r="G147">
            <v>0.28000000000000003</v>
          </cell>
        </row>
        <row r="148">
          <cell r="B148" t="str">
            <v>Work Table with 2 U/SH  OPEN ON ALL SIDES</v>
          </cell>
          <cell r="C148" t="str">
            <v>350 x 600 x 850 + 500</v>
          </cell>
          <cell r="D148">
            <v>1</v>
          </cell>
          <cell r="E148">
            <v>7200</v>
          </cell>
          <cell r="F148">
            <v>7200</v>
          </cell>
          <cell r="G148">
            <v>0.28000000000000003</v>
          </cell>
        </row>
        <row r="149">
          <cell r="B149" t="str">
            <v>Deep Fat Fryer</v>
          </cell>
          <cell r="C149" t="str">
            <v>625 x 600 x 850 + 100</v>
          </cell>
          <cell r="D149">
            <v>1</v>
          </cell>
          <cell r="E149">
            <v>24600</v>
          </cell>
          <cell r="F149">
            <v>24600</v>
          </cell>
          <cell r="G149">
            <v>0.28000000000000003</v>
          </cell>
        </row>
        <row r="150">
          <cell r="B150" t="str">
            <v>2 Burner Range</v>
          </cell>
          <cell r="C150" t="str">
            <v>1100 x 600 x 750 + 100</v>
          </cell>
          <cell r="D150">
            <v>1</v>
          </cell>
          <cell r="E150">
            <v>22900</v>
          </cell>
          <cell r="F150">
            <v>22900</v>
          </cell>
          <cell r="G150">
            <v>0.28000000000000003</v>
          </cell>
        </row>
        <row r="151">
          <cell r="B151" t="str">
            <v>Spare Number</v>
          </cell>
        </row>
        <row r="153">
          <cell r="B153" t="str">
            <v>Sink Unit WITH C/B BELOW with faucet</v>
          </cell>
          <cell r="C153" t="str">
            <v>450 x 600 x 850 + 100</v>
          </cell>
          <cell r="D153">
            <v>1</v>
          </cell>
          <cell r="E153">
            <v>14100</v>
          </cell>
          <cell r="F153">
            <v>14100</v>
          </cell>
          <cell r="G153">
            <v>0.28000000000000003</v>
          </cell>
        </row>
        <row r="154">
          <cell r="B154" t="str">
            <v>Work Table with 2 U/SH  OPEN ON ALL SIDES</v>
          </cell>
          <cell r="C154" t="str">
            <v>1350 x 600 x 850 + 100</v>
          </cell>
          <cell r="D154">
            <v>1</v>
          </cell>
          <cell r="E154">
            <v>17900</v>
          </cell>
          <cell r="F154">
            <v>17900</v>
          </cell>
          <cell r="G154">
            <v>0.28000000000000003</v>
          </cell>
        </row>
        <row r="156">
          <cell r="B156" t="str">
            <v>Pot Rack  Shelves ( 4 shelves)</v>
          </cell>
          <cell r="C156" t="str">
            <v>1500 x 600 x 1650</v>
          </cell>
          <cell r="D156">
            <v>1</v>
          </cell>
          <cell r="E156">
            <v>27400</v>
          </cell>
          <cell r="F156">
            <v>27400</v>
          </cell>
          <cell r="G156">
            <v>0.28000000000000003</v>
          </cell>
        </row>
        <row r="157">
          <cell r="B157" t="str">
            <v>Pulveriser</v>
          </cell>
          <cell r="C157" t="str">
            <v>50 KG. TO 60 KG. / HR.</v>
          </cell>
          <cell r="D157">
            <v>1</v>
          </cell>
          <cell r="E157">
            <v>23000</v>
          </cell>
          <cell r="F157">
            <v>23000</v>
          </cell>
          <cell r="G157">
            <v>0.28000000000000003</v>
          </cell>
        </row>
        <row r="158">
          <cell r="B158" t="str">
            <v>Pot Wash Sink   OPEN ON ALL SIDES W FAUCET</v>
          </cell>
          <cell r="C158" t="str">
            <v>1150 x 850 x 800 + 150</v>
          </cell>
          <cell r="D158">
            <v>1</v>
          </cell>
          <cell r="E158">
            <v>17400</v>
          </cell>
          <cell r="F158">
            <v>17400</v>
          </cell>
          <cell r="G158">
            <v>0.28000000000000003</v>
          </cell>
        </row>
        <row r="159">
          <cell r="B159" t="str">
            <v>Pot Shelves ( 2 shelves)</v>
          </cell>
          <cell r="C159" t="str">
            <v>1150 x 450 x 600</v>
          </cell>
          <cell r="D159">
            <v>1</v>
          </cell>
          <cell r="E159">
            <v>7200</v>
          </cell>
          <cell r="F159">
            <v>7200</v>
          </cell>
          <cell r="G159">
            <v>0.28000000000000003</v>
          </cell>
        </row>
        <row r="160">
          <cell r="B160" t="str">
            <v>Spare Number</v>
          </cell>
          <cell r="E160" t="str">
            <v>NQ</v>
          </cell>
        </row>
        <row r="161">
          <cell r="B161" t="str">
            <v>Veg Crate rack Trolley</v>
          </cell>
          <cell r="C161" t="str">
            <v>450 x 600 x 1800</v>
          </cell>
          <cell r="D161">
            <v>1</v>
          </cell>
          <cell r="E161">
            <v>16800</v>
          </cell>
          <cell r="F161">
            <v>16800</v>
          </cell>
          <cell r="G161">
            <v>0.28000000000000003</v>
          </cell>
        </row>
        <row r="162">
          <cell r="B162" t="str">
            <v>***WITHOUT CRATES</v>
          </cell>
        </row>
        <row r="163">
          <cell r="B163" t="str">
            <v>Spare Number</v>
          </cell>
          <cell r="E163" t="str">
            <v>NQ</v>
          </cell>
        </row>
        <row r="164">
          <cell r="B164" t="str">
            <v>Onion Potato Bin</v>
          </cell>
          <cell r="C164" t="str">
            <v>1000 x 600 x 1000</v>
          </cell>
          <cell r="D164">
            <v>1</v>
          </cell>
          <cell r="E164">
            <v>20600</v>
          </cell>
          <cell r="F164">
            <v>20600</v>
          </cell>
          <cell r="G164">
            <v>0.28000000000000003</v>
          </cell>
        </row>
        <row r="165">
          <cell r="B165" t="str">
            <v>Clean dish rack (5-shelves)</v>
          </cell>
          <cell r="C165" t="str">
            <v>1600 x 600 x 1650</v>
          </cell>
          <cell r="D165">
            <v>1</v>
          </cell>
          <cell r="E165">
            <v>28000</v>
          </cell>
          <cell r="F165">
            <v>28000</v>
          </cell>
          <cell r="G165">
            <v>0.28000000000000003</v>
          </cell>
        </row>
        <row r="166">
          <cell r="B166" t="str">
            <v>Clean Dish Table with Sink with faucet</v>
          </cell>
          <cell r="C166" t="str">
            <v>750 x 700 x 850 + 100</v>
          </cell>
          <cell r="D166">
            <v>1</v>
          </cell>
          <cell r="E166">
            <v>16100</v>
          </cell>
          <cell r="F166">
            <v>16100</v>
          </cell>
          <cell r="G166">
            <v>0.28000000000000003</v>
          </cell>
        </row>
        <row r="167">
          <cell r="B167" t="str">
            <v>Pre Rinse Sink Unit WITHOUT FAUCET</v>
          </cell>
          <cell r="C167" t="str">
            <v>900 x 700 x 850 + 100</v>
          </cell>
          <cell r="D167">
            <v>1</v>
          </cell>
          <cell r="E167">
            <v>14200</v>
          </cell>
          <cell r="F167">
            <v>14200</v>
          </cell>
          <cell r="G167">
            <v>0.28000000000000003</v>
          </cell>
        </row>
        <row r="168">
          <cell r="B168" t="str">
            <v>Soiled Dish Receiving Table with Glass Rack</v>
          </cell>
          <cell r="C168" t="str">
            <v>1500 x 750 x 850 + 600 + 150</v>
          </cell>
          <cell r="D168">
            <v>1</v>
          </cell>
          <cell r="E168">
            <v>20500</v>
          </cell>
          <cell r="F168">
            <v>20500</v>
          </cell>
          <cell r="G168">
            <v>0.28000000000000003</v>
          </cell>
        </row>
        <row r="169">
          <cell r="B169" t="str">
            <v>Water Cooler</v>
          </cell>
          <cell r="C169" t="str">
            <v>80 Litres Capacity</v>
          </cell>
          <cell r="D169">
            <v>1</v>
          </cell>
          <cell r="E169">
            <v>33900</v>
          </cell>
          <cell r="F169">
            <v>33900</v>
          </cell>
          <cell r="G169">
            <v>0.28000000000000003</v>
          </cell>
        </row>
        <row r="170">
          <cell r="B170" t="str">
            <v>Work Table with 2 U/SH  OPEN ON ALL SIDES</v>
          </cell>
          <cell r="C170" t="str">
            <v>700 x 600 x 850 + 100</v>
          </cell>
          <cell r="D170">
            <v>1</v>
          </cell>
          <cell r="E170">
            <v>10300</v>
          </cell>
          <cell r="F170">
            <v>10300</v>
          </cell>
          <cell r="G170">
            <v>0.28000000000000003</v>
          </cell>
        </row>
        <row r="172">
          <cell r="B172" t="str">
            <v>Storage Bin</v>
          </cell>
          <cell r="C172" t="str">
            <v>500 x 500 x 700</v>
          </cell>
          <cell r="D172">
            <v>5</v>
          </cell>
          <cell r="E172">
            <v>9300</v>
          </cell>
          <cell r="F172">
            <v>46500</v>
          </cell>
          <cell r="G172">
            <v>0.28000000000000003</v>
          </cell>
        </row>
        <row r="173">
          <cell r="B173" t="str">
            <v>Storage Rack</v>
          </cell>
          <cell r="C173" t="str">
            <v>750 x 600 x 1650</v>
          </cell>
          <cell r="D173">
            <v>1</v>
          </cell>
          <cell r="E173">
            <v>15600</v>
          </cell>
          <cell r="F173">
            <v>15600</v>
          </cell>
          <cell r="G173">
            <v>0.28000000000000003</v>
          </cell>
        </row>
        <row r="174">
          <cell r="B174" t="str">
            <v>Work Table WITH DRAWER C/B BELOW  OPEN ON ALL SIDES</v>
          </cell>
          <cell r="C174" t="str">
            <v>1250 x 600 x 850 + 100</v>
          </cell>
          <cell r="D174">
            <v>1</v>
          </cell>
          <cell r="E174">
            <v>21200</v>
          </cell>
          <cell r="F174">
            <v>21200</v>
          </cell>
          <cell r="G174">
            <v>0.28000000000000003</v>
          </cell>
        </row>
        <row r="175">
          <cell r="B175" t="str">
            <v>Wall Shelf</v>
          </cell>
          <cell r="C175" t="str">
            <v>1250 x 300</v>
          </cell>
          <cell r="D175">
            <v>1</v>
          </cell>
          <cell r="E175">
            <v>3800</v>
          </cell>
          <cell r="F175">
            <v>3800</v>
          </cell>
          <cell r="G175">
            <v>0.28000000000000003</v>
          </cell>
        </row>
        <row r="177">
          <cell r="B177" t="str">
            <v>S.S. Electrical Tray</v>
          </cell>
          <cell r="C177" t="str">
            <v>375 x 150 x 375</v>
          </cell>
          <cell r="D177">
            <v>2</v>
          </cell>
          <cell r="E177">
            <v>5400</v>
          </cell>
          <cell r="F177">
            <v>10800</v>
          </cell>
          <cell r="G177">
            <v>0.28000000000000003</v>
          </cell>
        </row>
        <row r="179">
          <cell r="B179" t="str">
            <v>S.S. Grating - WITHOUT TROUGH WITH FRAME, PERFORATED BOXING &amp; GRATING</v>
          </cell>
          <cell r="C179" t="str">
            <v>300 x 300</v>
          </cell>
          <cell r="D179">
            <v>9</v>
          </cell>
          <cell r="E179">
            <v>2600</v>
          </cell>
          <cell r="F179">
            <v>23400</v>
          </cell>
          <cell r="G179">
            <v>0.28000000000000003</v>
          </cell>
        </row>
        <row r="180">
          <cell r="B180" t="str">
            <v>S.S. Grating - WITHOUT TROUGH WITH FRAME, PERFORATED BOXING &amp; GRATING</v>
          </cell>
          <cell r="C180" t="str">
            <v>600 x 300</v>
          </cell>
          <cell r="D180">
            <v>2</v>
          </cell>
          <cell r="E180">
            <v>7100</v>
          </cell>
          <cell r="F180">
            <v>14200</v>
          </cell>
          <cell r="G180">
            <v>0.28000000000000003</v>
          </cell>
        </row>
        <row r="182">
          <cell r="B182" t="str">
            <v>S/S Corner Guard</v>
          </cell>
          <cell r="C182" t="str">
            <v>1200 Ht.</v>
          </cell>
          <cell r="D182">
            <v>30</v>
          </cell>
          <cell r="E182">
            <v>400</v>
          </cell>
          <cell r="F182">
            <v>12000</v>
          </cell>
          <cell r="G182">
            <v>0.28000000000000003</v>
          </cell>
        </row>
        <row r="184">
          <cell r="B184" t="str">
            <v>Ice Station with 2 Speed Rail</v>
          </cell>
          <cell r="C184" t="str">
            <v>700 x (500  + 200 ) x 850 + 100</v>
          </cell>
          <cell r="D184">
            <v>1</v>
          </cell>
          <cell r="E184">
            <v>29200</v>
          </cell>
          <cell r="F184">
            <v>29200</v>
          </cell>
          <cell r="G184">
            <v>0.28000000000000003</v>
          </cell>
        </row>
        <row r="185">
          <cell r="B185" t="str">
            <v>Sink Unit WITH DUSTBIN TROLLEY with faucet</v>
          </cell>
          <cell r="C185" t="str">
            <v>450 x 700 x 850 + 100</v>
          </cell>
          <cell r="D185">
            <v>1</v>
          </cell>
          <cell r="E185">
            <v>20200</v>
          </cell>
          <cell r="F185">
            <v>20200</v>
          </cell>
          <cell r="G185">
            <v>0.28000000000000003</v>
          </cell>
        </row>
        <row r="186">
          <cell r="B186" t="str">
            <v>Work Table with Cross Brassings</v>
          </cell>
          <cell r="C186" t="str">
            <v>1300 x 700 x 850 + 100</v>
          </cell>
          <cell r="D186">
            <v>1</v>
          </cell>
          <cell r="E186">
            <v>14600</v>
          </cell>
          <cell r="F186">
            <v>14600</v>
          </cell>
          <cell r="G186">
            <v>0.28000000000000003</v>
          </cell>
        </row>
        <row r="187">
          <cell r="B187" t="str">
            <v>Work Table with Cross Brassings</v>
          </cell>
          <cell r="C187" t="str">
            <v>1200 x 700 x 850 + 100</v>
          </cell>
          <cell r="D187">
            <v>1</v>
          </cell>
          <cell r="E187">
            <v>13500</v>
          </cell>
          <cell r="F187">
            <v>13500</v>
          </cell>
          <cell r="G187">
            <v>0.28000000000000003</v>
          </cell>
        </row>
        <row r="188">
          <cell r="B188" t="str">
            <v>M.S. Slotted Angle Rack (5 Shelves)</v>
          </cell>
          <cell r="C188" t="str">
            <v>1800 x 600 x 1800</v>
          </cell>
          <cell r="D188">
            <v>1</v>
          </cell>
          <cell r="E188">
            <v>6100</v>
          </cell>
          <cell r="F188">
            <v>6100</v>
          </cell>
          <cell r="G188">
            <v>0.28000000000000003</v>
          </cell>
        </row>
        <row r="189">
          <cell r="B189" t="str">
            <v>M.S. Slotted Angle Rack (3 Shelves)</v>
          </cell>
          <cell r="C189" t="str">
            <v>1500 x 600 x  1800</v>
          </cell>
          <cell r="D189">
            <v>1</v>
          </cell>
          <cell r="E189">
            <v>5900</v>
          </cell>
          <cell r="F189">
            <v>5900</v>
          </cell>
          <cell r="G189">
            <v>0.28000000000000003</v>
          </cell>
        </row>
        <row r="190">
          <cell r="B190" t="str">
            <v>Lockable Rack for Liquor</v>
          </cell>
          <cell r="C190" t="str">
            <v>1250 x 600 x  1800</v>
          </cell>
          <cell r="D190">
            <v>1</v>
          </cell>
          <cell r="E190">
            <v>29900</v>
          </cell>
          <cell r="F190">
            <v>29900</v>
          </cell>
          <cell r="G190">
            <v>0.28000000000000003</v>
          </cell>
        </row>
        <row r="191">
          <cell r="B191" t="str">
            <v>***SS LOCKER</v>
          </cell>
        </row>
        <row r="192">
          <cell r="B192" t="str">
            <v>Lockers (12 Compartment)</v>
          </cell>
          <cell r="C192" t="str">
            <v>BRANDED :  920 x 490 x 1950</v>
          </cell>
          <cell r="D192">
            <v>2</v>
          </cell>
          <cell r="E192">
            <v>9400</v>
          </cell>
          <cell r="F192">
            <v>18800</v>
          </cell>
          <cell r="G192">
            <v>0.28000000000000003</v>
          </cell>
        </row>
        <row r="193">
          <cell r="B193" t="str">
            <v>TOTAL(B)</v>
          </cell>
          <cell r="F193">
            <v>1120900</v>
          </cell>
        </row>
        <row r="196">
          <cell r="B196" t="str">
            <v>COMBI OVEN</v>
          </cell>
          <cell r="D196">
            <v>1</v>
          </cell>
          <cell r="E196">
            <v>351700</v>
          </cell>
          <cell r="F196">
            <v>351700</v>
          </cell>
          <cell r="G196">
            <v>0.18</v>
          </cell>
        </row>
        <row r="197">
          <cell r="B197" t="str">
            <v>MAKE: RATIONAL, MODEL: CMP61E</v>
          </cell>
        </row>
        <row r="198">
          <cell r="B198" t="str">
            <v>Meat Mincer</v>
          </cell>
          <cell r="D198">
            <v>1</v>
          </cell>
          <cell r="E198">
            <v>39900</v>
          </cell>
          <cell r="F198">
            <v>39900</v>
          </cell>
          <cell r="G198">
            <v>0.18</v>
          </cell>
        </row>
        <row r="199">
          <cell r="B199" t="str">
            <v>MAKE: SIRMAN, MODEL: TC 12E</v>
          </cell>
        </row>
        <row r="200">
          <cell r="B200" t="str">
            <v>Alto Shaam</v>
          </cell>
          <cell r="C200" t="str">
            <v>636 x 817 x 1924</v>
          </cell>
          <cell r="D200">
            <v>1</v>
          </cell>
          <cell r="E200" t="str">
            <v>NQ</v>
          </cell>
        </row>
        <row r="201">
          <cell r="B201" t="str">
            <v>Coffee Machine</v>
          </cell>
          <cell r="C201" t="str">
            <v>770 x 510 x 565</v>
          </cell>
          <cell r="D201">
            <v>1</v>
          </cell>
          <cell r="E201" t="str">
            <v>NQ</v>
          </cell>
        </row>
        <row r="202">
          <cell r="B202" t="str">
            <v>Grinder</v>
          </cell>
          <cell r="C202" t="str">
            <v>220 x 360 x 430</v>
          </cell>
          <cell r="D202">
            <v>1</v>
          </cell>
          <cell r="E202" t="str">
            <v>NQ</v>
          </cell>
        </row>
        <row r="203">
          <cell r="B203" t="str">
            <v>Chest Freezer</v>
          </cell>
          <cell r="C203" t="str">
            <v>775 x 525 x 800</v>
          </cell>
          <cell r="D203">
            <v>1</v>
          </cell>
          <cell r="E203" t="str">
            <v>NQ</v>
          </cell>
        </row>
        <row r="204">
          <cell r="B204" t="str">
            <v>MG-CF150 PVC</v>
          </cell>
        </row>
        <row r="205">
          <cell r="B205" t="str">
            <v>Microwave Oven</v>
          </cell>
          <cell r="C205" t="str">
            <v>400 x 485 x 344</v>
          </cell>
          <cell r="D205">
            <v>1</v>
          </cell>
          <cell r="E205">
            <v>13500</v>
          </cell>
          <cell r="F205">
            <v>13500</v>
          </cell>
          <cell r="G205">
            <v>0.28000000000000003</v>
          </cell>
        </row>
        <row r="206">
          <cell r="B206" t="str">
            <v>MAKE: LG, MODEL: 23 LITRES</v>
          </cell>
        </row>
        <row r="207">
          <cell r="B207" t="str">
            <v>Hood Type Dish Washer (Electrically Operated)</v>
          </cell>
          <cell r="C207" t="str">
            <v>IMPORTED</v>
          </cell>
          <cell r="D207">
            <v>1</v>
          </cell>
          <cell r="E207">
            <v>168600</v>
          </cell>
          <cell r="F207">
            <v>168600</v>
          </cell>
          <cell r="G207">
            <v>0.28000000000000003</v>
          </cell>
        </row>
        <row r="208">
          <cell r="B208" t="str">
            <v>MAKE: WINTERHALTER MODEL: P50</v>
          </cell>
        </row>
        <row r="209">
          <cell r="B209" t="str">
            <v>DISHWASHER ACCESSORIES</v>
          </cell>
        </row>
        <row r="210">
          <cell r="B210" t="str">
            <v>Pump for Wash Cycle (Aqua Make)</v>
          </cell>
          <cell r="D210">
            <v>1</v>
          </cell>
          <cell r="E210" t="str">
            <v>INCL</v>
          </cell>
        </row>
        <row r="211">
          <cell r="B211" t="str">
            <v>Pump for Rinse (Aqua Make)</v>
          </cell>
          <cell r="D211">
            <v>1</v>
          </cell>
          <cell r="E211" t="str">
            <v>INCL</v>
          </cell>
        </row>
        <row r="212">
          <cell r="B212" t="str">
            <v>Liquid Soap – Powerkleen</v>
          </cell>
          <cell r="C212" t="str">
            <v>35 Litres Capacity</v>
          </cell>
          <cell r="D212">
            <v>1</v>
          </cell>
          <cell r="E212" t="str">
            <v>NQ</v>
          </cell>
        </row>
        <row r="213">
          <cell r="B213" t="str">
            <v>Soap – Powerinze</v>
          </cell>
          <cell r="C213" t="str">
            <v>35 Litres Capacity</v>
          </cell>
          <cell r="D213">
            <v>1</v>
          </cell>
          <cell r="E213" t="str">
            <v>NQ</v>
          </cell>
        </row>
        <row r="214">
          <cell r="B214" t="str">
            <v>Basket – Plate Racks</v>
          </cell>
          <cell r="D214">
            <v>2</v>
          </cell>
          <cell r="E214">
            <v>2400</v>
          </cell>
          <cell r="F214">
            <v>4800</v>
          </cell>
          <cell r="G214">
            <v>0.28000000000000003</v>
          </cell>
        </row>
        <row r="215">
          <cell r="B215" t="str">
            <v>Basket – Cutlery Rack</v>
          </cell>
          <cell r="D215">
            <v>2</v>
          </cell>
          <cell r="E215">
            <v>2400</v>
          </cell>
          <cell r="F215">
            <v>4800</v>
          </cell>
          <cell r="G215">
            <v>0.28000000000000003</v>
          </cell>
        </row>
        <row r="216">
          <cell r="B216" t="str">
            <v>Basket – Glass Rack</v>
          </cell>
          <cell r="D216">
            <v>4</v>
          </cell>
          <cell r="E216">
            <v>2300</v>
          </cell>
          <cell r="F216">
            <v>9200</v>
          </cell>
          <cell r="G216">
            <v>0.28000000000000003</v>
          </cell>
        </row>
        <row r="217">
          <cell r="B217" t="str">
            <v>Extender for Glass Rack</v>
          </cell>
          <cell r="D217">
            <v>2</v>
          </cell>
          <cell r="E217">
            <v>1600</v>
          </cell>
          <cell r="F217">
            <v>3200</v>
          </cell>
          <cell r="G217">
            <v>0.28000000000000003</v>
          </cell>
        </row>
        <row r="218">
          <cell r="B218" t="str">
            <v>Pre Rinse Shower</v>
          </cell>
          <cell r="C218" t="str">
            <v>IMPORTED</v>
          </cell>
          <cell r="D218">
            <v>1</v>
          </cell>
          <cell r="E218">
            <v>14400</v>
          </cell>
          <cell r="F218">
            <v>14400</v>
          </cell>
          <cell r="G218">
            <v>0.28000000000000003</v>
          </cell>
        </row>
        <row r="219">
          <cell r="B219" t="str">
            <v>MAKE: ELECTROLUX</v>
          </cell>
        </row>
        <row r="220">
          <cell r="B220" t="str">
            <v>Step in Refrigerator with shelves</v>
          </cell>
          <cell r="C220" t="str">
            <v>Imported</v>
          </cell>
          <cell r="D220">
            <v>1</v>
          </cell>
          <cell r="E220" t="str">
            <v>NQ</v>
          </cell>
        </row>
        <row r="221">
          <cell r="B221" t="str">
            <v>Blender</v>
          </cell>
          <cell r="C221" t="str">
            <v>175 x 228 x 520</v>
          </cell>
          <cell r="D221">
            <v>1</v>
          </cell>
          <cell r="E221" t="str">
            <v>NQ</v>
          </cell>
        </row>
        <row r="222">
          <cell r="B222" t="str">
            <v>Under Counter Glass Washer</v>
          </cell>
          <cell r="C222" t="str">
            <v>460 x 565 x 715</v>
          </cell>
          <cell r="D222">
            <v>1</v>
          </cell>
          <cell r="E222">
            <v>95100</v>
          </cell>
          <cell r="F222">
            <v>95100</v>
          </cell>
          <cell r="G222">
            <v>0.28000000000000003</v>
          </cell>
        </row>
        <row r="223">
          <cell r="B223" t="str">
            <v>MAKE: ELECTROLUX, MODEL: ESWISG</v>
          </cell>
        </row>
        <row r="224">
          <cell r="B224" t="str">
            <v>Under Counter Ice Cube</v>
          </cell>
          <cell r="C224" t="str">
            <v>560 x 560 x 880</v>
          </cell>
          <cell r="D224">
            <v>1</v>
          </cell>
          <cell r="E224">
            <v>84500</v>
          </cell>
          <cell r="F224">
            <v>84500</v>
          </cell>
          <cell r="G224">
            <v>0.28000000000000003</v>
          </cell>
        </row>
        <row r="225">
          <cell r="B225" t="str">
            <v>MAKE: MANITOWOC, MODEL: UG50</v>
          </cell>
        </row>
        <row r="226">
          <cell r="B226" t="str">
            <v>Soft Drink Chiller</v>
          </cell>
          <cell r="C226" t="str">
            <v>450 x 525 x 675</v>
          </cell>
          <cell r="D226">
            <v>1</v>
          </cell>
          <cell r="E226" t="str">
            <v>NQ</v>
          </cell>
        </row>
        <row r="227">
          <cell r="B227" t="str">
            <v>Beer Chiller (Air-Cooled)</v>
          </cell>
          <cell r="C227" t="str">
            <v>616 x 438 x 648</v>
          </cell>
          <cell r="D227">
            <v>1</v>
          </cell>
          <cell r="E227" t="str">
            <v>NQ</v>
          </cell>
        </row>
        <row r="228">
          <cell r="B228" t="str">
            <v>Water Boiler (Geyser)</v>
          </cell>
          <cell r="C228" t="str">
            <v>35 Lits. Capacity</v>
          </cell>
          <cell r="D228">
            <v>1</v>
          </cell>
          <cell r="E228">
            <v>8000</v>
          </cell>
          <cell r="F228">
            <v>8000</v>
          </cell>
          <cell r="G228">
            <v>0.28000000000000003</v>
          </cell>
        </row>
        <row r="229">
          <cell r="B229" t="str">
            <v>MAKE:RACOLD  MODEL:ETERNO 35</v>
          </cell>
        </row>
        <row r="230">
          <cell r="B230" t="str">
            <v>Air Curtain</v>
          </cell>
          <cell r="C230" t="str">
            <v>BRANDED :  900mm Length</v>
          </cell>
          <cell r="D230">
            <v>1</v>
          </cell>
          <cell r="E230">
            <v>16800</v>
          </cell>
          <cell r="F230">
            <v>16800</v>
          </cell>
          <cell r="G230">
            <v>0.28000000000000003</v>
          </cell>
        </row>
        <row r="231">
          <cell r="B231" t="str">
            <v>MAKE: TECHNOCRATS, MODEL: SLEEK MODEL</v>
          </cell>
        </row>
        <row r="232">
          <cell r="B232" t="str">
            <v>Insect Killer</v>
          </cell>
          <cell r="C232" t="str">
            <v>BRANDED</v>
          </cell>
          <cell r="D232">
            <v>2</v>
          </cell>
          <cell r="E232">
            <v>4300</v>
          </cell>
          <cell r="F232">
            <v>8600</v>
          </cell>
          <cell r="G232">
            <v>0.28000000000000003</v>
          </cell>
        </row>
        <row r="233">
          <cell r="B233" t="str">
            <v>MAKE: TECHNOCRAT  MODEL: TRAPPER (M.S. BODY)</v>
          </cell>
        </row>
        <row r="235">
          <cell r="B235" t="str">
            <v>S.S. Exhaust Hood with Filters</v>
          </cell>
          <cell r="C235" t="str">
            <v>4375 x 1200 x 500</v>
          </cell>
          <cell r="D235">
            <v>1</v>
          </cell>
          <cell r="E235" t="str">
            <v>NQ</v>
          </cell>
        </row>
        <row r="236">
          <cell r="B236" t="str">
            <v>S.S. Exhaust Hood with Filters</v>
          </cell>
          <cell r="C236" t="str">
            <v>1050 x 1200 x 500</v>
          </cell>
          <cell r="D236">
            <v>1</v>
          </cell>
          <cell r="E236" t="str">
            <v>NQ</v>
          </cell>
        </row>
        <row r="237">
          <cell r="B237" t="str">
            <v>S.S. Exhaust Hood with Filters</v>
          </cell>
          <cell r="C237" t="str">
            <v>700 x 750 x 500</v>
          </cell>
          <cell r="D237">
            <v>1</v>
          </cell>
          <cell r="E237" t="str">
            <v>NQ</v>
          </cell>
        </row>
        <row r="238">
          <cell r="B238" t="str">
            <v>S.S. Exhaust Hood with Filters</v>
          </cell>
          <cell r="C238" t="str">
            <v>2350 x 1050 x 500</v>
          </cell>
          <cell r="D238">
            <v>1</v>
          </cell>
          <cell r="E238" t="str">
            <v>NQ</v>
          </cell>
        </row>
        <row r="239">
          <cell r="B239" t="str">
            <v>S.S. Exhaust Hood with Filters</v>
          </cell>
          <cell r="C239" t="str">
            <v>1870 x 750 x 500</v>
          </cell>
          <cell r="D239">
            <v>1</v>
          </cell>
          <cell r="E239" t="str">
            <v>NQ</v>
          </cell>
        </row>
        <row r="240">
          <cell r="B240" t="str">
            <v>Exhaust System</v>
          </cell>
          <cell r="D240">
            <v>1</v>
          </cell>
          <cell r="E240" t="str">
            <v>NQ</v>
          </cell>
        </row>
        <row r="241">
          <cell r="B241" t="str">
            <v>Fresh - Air System</v>
          </cell>
          <cell r="D241">
            <v>1</v>
          </cell>
          <cell r="E241" t="str">
            <v>NQ</v>
          </cell>
        </row>
        <row r="242">
          <cell r="B242" t="str">
            <v>TOTAL ©</v>
          </cell>
          <cell r="F242">
            <v>823100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3"/>
  <sheetViews>
    <sheetView showGridLines="0" workbookViewId="0">
      <selection activeCell="B1" sqref="B1:F23"/>
    </sheetView>
  </sheetViews>
  <sheetFormatPr defaultColWidth="9" defaultRowHeight="14.4"/>
  <cols>
    <col min="2" max="2" width="10.44140625" customWidth="1"/>
    <col min="3" max="3" width="25.88671875" bestFit="1" customWidth="1"/>
    <col min="4" max="4" width="12.5546875" customWidth="1"/>
    <col min="5" max="5" width="11.44140625" customWidth="1"/>
    <col min="7" max="7" width="13.33203125" customWidth="1"/>
  </cols>
  <sheetData>
    <row r="1" spans="2:8">
      <c r="B1" s="189" t="s">
        <v>0</v>
      </c>
      <c r="C1" s="189" t="s">
        <v>1</v>
      </c>
    </row>
    <row r="2" spans="2:8">
      <c r="B2" s="189" t="s">
        <v>2</v>
      </c>
      <c r="C2" s="189" t="s">
        <v>3</v>
      </c>
    </row>
    <row r="3" spans="2:8">
      <c r="B3" s="189" t="s">
        <v>4</v>
      </c>
      <c r="C3" s="189" t="s">
        <v>1128</v>
      </c>
    </row>
    <row r="5" spans="2:8">
      <c r="B5" s="189" t="s">
        <v>5</v>
      </c>
      <c r="C5" s="189" t="s">
        <v>6</v>
      </c>
      <c r="D5" s="189" t="s">
        <v>7</v>
      </c>
      <c r="E5" s="521" t="s">
        <v>1122</v>
      </c>
      <c r="F5" s="522"/>
    </row>
    <row r="6" spans="2:8">
      <c r="B6" s="24">
        <v>1</v>
      </c>
      <c r="C6" s="24" t="s">
        <v>8</v>
      </c>
      <c r="D6" s="315">
        <f>Serviceware!$K$21</f>
        <v>245656.32000000004</v>
      </c>
      <c r="E6" s="148" t="s">
        <v>9</v>
      </c>
      <c r="F6" s="148"/>
    </row>
    <row r="7" spans="2:8">
      <c r="B7" s="24">
        <v>2</v>
      </c>
      <c r="C7" s="24" t="s">
        <v>10</v>
      </c>
      <c r="D7" s="315">
        <f>Tableware!$K$17</f>
        <v>98999.040000000008</v>
      </c>
      <c r="E7" s="148">
        <v>2</v>
      </c>
      <c r="F7" s="148">
        <v>4</v>
      </c>
      <c r="H7" s="24">
        <f>E7*F7</f>
        <v>8</v>
      </c>
    </row>
    <row r="8" spans="2:8">
      <c r="B8" s="24">
        <v>3</v>
      </c>
      <c r="C8" s="24" t="s">
        <v>11</v>
      </c>
      <c r="D8" s="315">
        <f>Cutlery!$O$19</f>
        <v>96750.080000000016</v>
      </c>
      <c r="E8" s="148">
        <v>4</v>
      </c>
      <c r="F8" s="148">
        <v>13</v>
      </c>
      <c r="H8" s="24">
        <f>E8*F8</f>
        <v>52</v>
      </c>
    </row>
    <row r="9" spans="2:8">
      <c r="B9" s="24">
        <v>4</v>
      </c>
      <c r="C9" s="24" t="s">
        <v>12</v>
      </c>
      <c r="D9" s="315">
        <f>Glassware!Q33</f>
        <v>174686.28000000006</v>
      </c>
      <c r="E9" s="148">
        <v>6</v>
      </c>
      <c r="F9" s="148">
        <v>2</v>
      </c>
      <c r="H9" s="24">
        <f>E9*F9</f>
        <v>12</v>
      </c>
    </row>
    <row r="10" spans="2:8">
      <c r="B10" s="24">
        <v>5</v>
      </c>
      <c r="C10" s="24" t="s">
        <v>13</v>
      </c>
      <c r="D10" s="315">
        <f>Woodenware!L11</f>
        <v>100598.40000000001</v>
      </c>
      <c r="E10" s="148" t="s">
        <v>14</v>
      </c>
      <c r="F10" s="148">
        <f>SUM(F7:F9)</f>
        <v>19</v>
      </c>
      <c r="H10" s="469">
        <f>SUM(H7:H9)</f>
        <v>72</v>
      </c>
    </row>
    <row r="11" spans="2:8">
      <c r="B11" s="24">
        <v>6</v>
      </c>
      <c r="C11" s="24" t="s">
        <v>15</v>
      </c>
      <c r="D11" s="315">
        <f>Uniform!$U$40</f>
        <v>133899.75</v>
      </c>
    </row>
    <row r="12" spans="2:8">
      <c r="B12" s="24">
        <v>7</v>
      </c>
      <c r="C12" s="24" t="s">
        <v>16</v>
      </c>
      <c r="D12" s="315">
        <f>Linen!$K$11</f>
        <v>33264</v>
      </c>
    </row>
    <row r="13" spans="2:8">
      <c r="B13" s="24">
        <v>8</v>
      </c>
      <c r="C13" s="24" t="s">
        <v>17</v>
      </c>
      <c r="D13" s="315">
        <f>Leatherette!$I$12</f>
        <v>80499.600000000006</v>
      </c>
    </row>
    <row r="14" spans="2:8">
      <c r="B14" s="24">
        <v>9</v>
      </c>
      <c r="C14" s="24" t="s">
        <v>18</v>
      </c>
      <c r="D14" s="315">
        <f>'SOE Bar'!G79</f>
        <v>137673.07800000001</v>
      </c>
    </row>
    <row r="15" spans="2:8">
      <c r="B15" s="24">
        <v>10</v>
      </c>
      <c r="C15" s="24" t="s">
        <v>19</v>
      </c>
      <c r="D15" s="315">
        <f>'SOE Kitchen'!I130</f>
        <v>434968.20000000007</v>
      </c>
    </row>
    <row r="16" spans="2:8" hidden="1">
      <c r="B16" s="24">
        <v>11</v>
      </c>
      <c r="C16" s="24" t="s">
        <v>20</v>
      </c>
      <c r="D16" s="315"/>
    </row>
    <row r="17" spans="2:4" hidden="1">
      <c r="B17" s="24">
        <v>12</v>
      </c>
      <c r="C17" s="24" t="s">
        <v>21</v>
      </c>
      <c r="D17" s="315"/>
    </row>
    <row r="18" spans="2:4" hidden="1">
      <c r="B18" s="24">
        <v>13</v>
      </c>
      <c r="C18" s="24" t="s">
        <v>22</v>
      </c>
      <c r="D18" s="315"/>
    </row>
    <row r="19" spans="2:4" hidden="1">
      <c r="B19" s="24">
        <v>14</v>
      </c>
      <c r="C19" s="24" t="s">
        <v>23</v>
      </c>
      <c r="D19" s="315"/>
    </row>
    <row r="20" spans="2:4" hidden="1">
      <c r="B20" s="24">
        <v>15</v>
      </c>
      <c r="C20" s="24" t="s">
        <v>24</v>
      </c>
      <c r="D20" s="315"/>
    </row>
    <row r="21" spans="2:4" hidden="1">
      <c r="B21" s="24">
        <v>16</v>
      </c>
      <c r="C21" s="24" t="s">
        <v>25</v>
      </c>
      <c r="D21" s="315"/>
    </row>
    <row r="22" spans="2:4">
      <c r="B22" s="24">
        <v>11</v>
      </c>
      <c r="C22" s="505" t="s">
        <v>1277</v>
      </c>
      <c r="D22" s="315">
        <v>25000</v>
      </c>
    </row>
    <row r="23" spans="2:4">
      <c r="B23" s="523" t="s">
        <v>1278</v>
      </c>
      <c r="C23" s="524"/>
      <c r="D23" s="520">
        <f>SUM(D6:D22)</f>
        <v>1561994.7480000001</v>
      </c>
    </row>
  </sheetData>
  <mergeCells count="2">
    <mergeCell ref="E5:F5"/>
    <mergeCell ref="B23:C23"/>
  </mergeCell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J148"/>
  <sheetViews>
    <sheetView topLeftCell="A8" zoomScale="70" zoomScaleNormal="70" workbookViewId="0">
      <selection activeCell="C128" sqref="C128"/>
    </sheetView>
  </sheetViews>
  <sheetFormatPr defaultColWidth="9" defaultRowHeight="13.8"/>
  <cols>
    <col min="1" max="1" width="1.5546875" style="305" customWidth="1"/>
    <col min="2" max="2" width="9.77734375" style="305" customWidth="1"/>
    <col min="3" max="3" width="44.77734375" style="305" customWidth="1"/>
    <col min="4" max="4" width="8" style="305" customWidth="1"/>
    <col min="5" max="5" width="7.21875" style="305" customWidth="1"/>
    <col min="6" max="6" width="45.33203125" style="305" customWidth="1"/>
    <col min="7" max="7" width="11.77734375" style="305" customWidth="1"/>
    <col min="8" max="8" width="10.44140625" style="305" customWidth="1"/>
    <col min="9" max="9" width="15.77734375" style="306" customWidth="1"/>
    <col min="10" max="251" width="8.77734375" style="305"/>
    <col min="252" max="252" width="1.5546875" style="305" customWidth="1"/>
    <col min="253" max="253" width="4.21875" style="305" customWidth="1"/>
    <col min="254" max="254" width="44.77734375" style="305" customWidth="1"/>
    <col min="255" max="255" width="8" style="305" customWidth="1"/>
    <col min="256" max="256" width="7.21875" style="305" customWidth="1"/>
    <col min="257" max="257" width="26.77734375" style="305" customWidth="1"/>
    <col min="258" max="258" width="11.77734375" style="305" customWidth="1"/>
    <col min="259" max="259" width="16.77734375" style="305" customWidth="1"/>
    <col min="260" max="260" width="1.77734375" style="305" customWidth="1"/>
    <col min="261" max="261" width="15.77734375" style="305" customWidth="1"/>
    <col min="262" max="262" width="10.44140625" style="305" customWidth="1"/>
    <col min="263" max="507" width="8.77734375" style="305"/>
    <col min="508" max="508" width="1.5546875" style="305" customWidth="1"/>
    <col min="509" max="509" width="4.21875" style="305" customWidth="1"/>
    <col min="510" max="510" width="44.77734375" style="305" customWidth="1"/>
    <col min="511" max="511" width="8" style="305" customWidth="1"/>
    <col min="512" max="512" width="7.21875" style="305" customWidth="1"/>
    <col min="513" max="513" width="26.77734375" style="305" customWidth="1"/>
    <col min="514" max="514" width="11.77734375" style="305" customWidth="1"/>
    <col min="515" max="515" width="16.77734375" style="305" customWidth="1"/>
    <col min="516" max="516" width="1.77734375" style="305" customWidth="1"/>
    <col min="517" max="517" width="15.77734375" style="305" customWidth="1"/>
    <col min="518" max="518" width="10.44140625" style="305" customWidth="1"/>
    <col min="519" max="763" width="8.77734375" style="305"/>
    <col min="764" max="764" width="1.5546875" style="305" customWidth="1"/>
    <col min="765" max="765" width="4.21875" style="305" customWidth="1"/>
    <col min="766" max="766" width="44.77734375" style="305" customWidth="1"/>
    <col min="767" max="767" width="8" style="305" customWidth="1"/>
    <col min="768" max="768" width="7.21875" style="305" customWidth="1"/>
    <col min="769" max="769" width="26.77734375" style="305" customWidth="1"/>
    <col min="770" max="770" width="11.77734375" style="305" customWidth="1"/>
    <col min="771" max="771" width="16.77734375" style="305" customWidth="1"/>
    <col min="772" max="772" width="1.77734375" style="305" customWidth="1"/>
    <col min="773" max="773" width="15.77734375" style="305" customWidth="1"/>
    <col min="774" max="774" width="10.44140625" style="305" customWidth="1"/>
    <col min="775" max="1019" width="8.77734375" style="305"/>
    <col min="1020" max="1020" width="1.5546875" style="305" customWidth="1"/>
    <col min="1021" max="1021" width="4.21875" style="305" customWidth="1"/>
    <col min="1022" max="1022" width="44.77734375" style="305" customWidth="1"/>
    <col min="1023" max="1023" width="8" style="305" customWidth="1"/>
    <col min="1024" max="1024" width="7.21875" style="305" customWidth="1"/>
    <col min="1025" max="1025" width="26.77734375" style="305" customWidth="1"/>
    <col min="1026" max="1026" width="11.77734375" style="305" customWidth="1"/>
    <col min="1027" max="1027" width="16.77734375" style="305" customWidth="1"/>
    <col min="1028" max="1028" width="1.77734375" style="305" customWidth="1"/>
    <col min="1029" max="1029" width="15.77734375" style="305" customWidth="1"/>
    <col min="1030" max="1030" width="10.44140625" style="305" customWidth="1"/>
    <col min="1031" max="1275" width="8.77734375" style="305"/>
    <col min="1276" max="1276" width="1.5546875" style="305" customWidth="1"/>
    <col min="1277" max="1277" width="4.21875" style="305" customWidth="1"/>
    <col min="1278" max="1278" width="44.77734375" style="305" customWidth="1"/>
    <col min="1279" max="1279" width="8" style="305" customWidth="1"/>
    <col min="1280" max="1280" width="7.21875" style="305" customWidth="1"/>
    <col min="1281" max="1281" width="26.77734375" style="305" customWidth="1"/>
    <col min="1282" max="1282" width="11.77734375" style="305" customWidth="1"/>
    <col min="1283" max="1283" width="16.77734375" style="305" customWidth="1"/>
    <col min="1284" max="1284" width="1.77734375" style="305" customWidth="1"/>
    <col min="1285" max="1285" width="15.77734375" style="305" customWidth="1"/>
    <col min="1286" max="1286" width="10.44140625" style="305" customWidth="1"/>
    <col min="1287" max="1531" width="8.77734375" style="305"/>
    <col min="1532" max="1532" width="1.5546875" style="305" customWidth="1"/>
    <col min="1533" max="1533" width="4.21875" style="305" customWidth="1"/>
    <col min="1534" max="1534" width="44.77734375" style="305" customWidth="1"/>
    <col min="1535" max="1535" width="8" style="305" customWidth="1"/>
    <col min="1536" max="1536" width="7.21875" style="305" customWidth="1"/>
    <col min="1537" max="1537" width="26.77734375" style="305" customWidth="1"/>
    <col min="1538" max="1538" width="11.77734375" style="305" customWidth="1"/>
    <col min="1539" max="1539" width="16.77734375" style="305" customWidth="1"/>
    <col min="1540" max="1540" width="1.77734375" style="305" customWidth="1"/>
    <col min="1541" max="1541" width="15.77734375" style="305" customWidth="1"/>
    <col min="1542" max="1542" width="10.44140625" style="305" customWidth="1"/>
    <col min="1543" max="1787" width="8.77734375" style="305"/>
    <col min="1788" max="1788" width="1.5546875" style="305" customWidth="1"/>
    <col min="1789" max="1789" width="4.21875" style="305" customWidth="1"/>
    <col min="1790" max="1790" width="44.77734375" style="305" customWidth="1"/>
    <col min="1791" max="1791" width="8" style="305" customWidth="1"/>
    <col min="1792" max="1792" width="7.21875" style="305" customWidth="1"/>
    <col min="1793" max="1793" width="26.77734375" style="305" customWidth="1"/>
    <col min="1794" max="1794" width="11.77734375" style="305" customWidth="1"/>
    <col min="1795" max="1795" width="16.77734375" style="305" customWidth="1"/>
    <col min="1796" max="1796" width="1.77734375" style="305" customWidth="1"/>
    <col min="1797" max="1797" width="15.77734375" style="305" customWidth="1"/>
    <col min="1798" max="1798" width="10.44140625" style="305" customWidth="1"/>
    <col min="1799" max="2043" width="8.77734375" style="305"/>
    <col min="2044" max="2044" width="1.5546875" style="305" customWidth="1"/>
    <col min="2045" max="2045" width="4.21875" style="305" customWidth="1"/>
    <col min="2046" max="2046" width="44.77734375" style="305" customWidth="1"/>
    <col min="2047" max="2047" width="8" style="305" customWidth="1"/>
    <col min="2048" max="2048" width="7.21875" style="305" customWidth="1"/>
    <col min="2049" max="2049" width="26.77734375" style="305" customWidth="1"/>
    <col min="2050" max="2050" width="11.77734375" style="305" customWidth="1"/>
    <col min="2051" max="2051" width="16.77734375" style="305" customWidth="1"/>
    <col min="2052" max="2052" width="1.77734375" style="305" customWidth="1"/>
    <col min="2053" max="2053" width="15.77734375" style="305" customWidth="1"/>
    <col min="2054" max="2054" width="10.44140625" style="305" customWidth="1"/>
    <col min="2055" max="2299" width="8.77734375" style="305"/>
    <col min="2300" max="2300" width="1.5546875" style="305" customWidth="1"/>
    <col min="2301" max="2301" width="4.21875" style="305" customWidth="1"/>
    <col min="2302" max="2302" width="44.77734375" style="305" customWidth="1"/>
    <col min="2303" max="2303" width="8" style="305" customWidth="1"/>
    <col min="2304" max="2304" width="7.21875" style="305" customWidth="1"/>
    <col min="2305" max="2305" width="26.77734375" style="305" customWidth="1"/>
    <col min="2306" max="2306" width="11.77734375" style="305" customWidth="1"/>
    <col min="2307" max="2307" width="16.77734375" style="305" customWidth="1"/>
    <col min="2308" max="2308" width="1.77734375" style="305" customWidth="1"/>
    <col min="2309" max="2309" width="15.77734375" style="305" customWidth="1"/>
    <col min="2310" max="2310" width="10.44140625" style="305" customWidth="1"/>
    <col min="2311" max="2555" width="8.77734375" style="305"/>
    <col min="2556" max="2556" width="1.5546875" style="305" customWidth="1"/>
    <col min="2557" max="2557" width="4.21875" style="305" customWidth="1"/>
    <col min="2558" max="2558" width="44.77734375" style="305" customWidth="1"/>
    <col min="2559" max="2559" width="8" style="305" customWidth="1"/>
    <col min="2560" max="2560" width="7.21875" style="305" customWidth="1"/>
    <col min="2561" max="2561" width="26.77734375" style="305" customWidth="1"/>
    <col min="2562" max="2562" width="11.77734375" style="305" customWidth="1"/>
    <col min="2563" max="2563" width="16.77734375" style="305" customWidth="1"/>
    <col min="2564" max="2564" width="1.77734375" style="305" customWidth="1"/>
    <col min="2565" max="2565" width="15.77734375" style="305" customWidth="1"/>
    <col min="2566" max="2566" width="10.44140625" style="305" customWidth="1"/>
    <col min="2567" max="2811" width="8.77734375" style="305"/>
    <col min="2812" max="2812" width="1.5546875" style="305" customWidth="1"/>
    <col min="2813" max="2813" width="4.21875" style="305" customWidth="1"/>
    <col min="2814" max="2814" width="44.77734375" style="305" customWidth="1"/>
    <col min="2815" max="2815" width="8" style="305" customWidth="1"/>
    <col min="2816" max="2816" width="7.21875" style="305" customWidth="1"/>
    <col min="2817" max="2817" width="26.77734375" style="305" customWidth="1"/>
    <col min="2818" max="2818" width="11.77734375" style="305" customWidth="1"/>
    <col min="2819" max="2819" width="16.77734375" style="305" customWidth="1"/>
    <col min="2820" max="2820" width="1.77734375" style="305" customWidth="1"/>
    <col min="2821" max="2821" width="15.77734375" style="305" customWidth="1"/>
    <col min="2822" max="2822" width="10.44140625" style="305" customWidth="1"/>
    <col min="2823" max="3067" width="8.77734375" style="305"/>
    <col min="3068" max="3068" width="1.5546875" style="305" customWidth="1"/>
    <col min="3069" max="3069" width="4.21875" style="305" customWidth="1"/>
    <col min="3070" max="3070" width="44.77734375" style="305" customWidth="1"/>
    <col min="3071" max="3071" width="8" style="305" customWidth="1"/>
    <col min="3072" max="3072" width="7.21875" style="305" customWidth="1"/>
    <col min="3073" max="3073" width="26.77734375" style="305" customWidth="1"/>
    <col min="3074" max="3074" width="11.77734375" style="305" customWidth="1"/>
    <col min="3075" max="3075" width="16.77734375" style="305" customWidth="1"/>
    <col min="3076" max="3076" width="1.77734375" style="305" customWidth="1"/>
    <col min="3077" max="3077" width="15.77734375" style="305" customWidth="1"/>
    <col min="3078" max="3078" width="10.44140625" style="305" customWidth="1"/>
    <col min="3079" max="3323" width="8.77734375" style="305"/>
    <col min="3324" max="3324" width="1.5546875" style="305" customWidth="1"/>
    <col min="3325" max="3325" width="4.21875" style="305" customWidth="1"/>
    <col min="3326" max="3326" width="44.77734375" style="305" customWidth="1"/>
    <col min="3327" max="3327" width="8" style="305" customWidth="1"/>
    <col min="3328" max="3328" width="7.21875" style="305" customWidth="1"/>
    <col min="3329" max="3329" width="26.77734375" style="305" customWidth="1"/>
    <col min="3330" max="3330" width="11.77734375" style="305" customWidth="1"/>
    <col min="3331" max="3331" width="16.77734375" style="305" customWidth="1"/>
    <col min="3332" max="3332" width="1.77734375" style="305" customWidth="1"/>
    <col min="3333" max="3333" width="15.77734375" style="305" customWidth="1"/>
    <col min="3334" max="3334" width="10.44140625" style="305" customWidth="1"/>
    <col min="3335" max="3579" width="8.77734375" style="305"/>
    <col min="3580" max="3580" width="1.5546875" style="305" customWidth="1"/>
    <col min="3581" max="3581" width="4.21875" style="305" customWidth="1"/>
    <col min="3582" max="3582" width="44.77734375" style="305" customWidth="1"/>
    <col min="3583" max="3583" width="8" style="305" customWidth="1"/>
    <col min="3584" max="3584" width="7.21875" style="305" customWidth="1"/>
    <col min="3585" max="3585" width="26.77734375" style="305" customWidth="1"/>
    <col min="3586" max="3586" width="11.77734375" style="305" customWidth="1"/>
    <col min="3587" max="3587" width="16.77734375" style="305" customWidth="1"/>
    <col min="3588" max="3588" width="1.77734375" style="305" customWidth="1"/>
    <col min="3589" max="3589" width="15.77734375" style="305" customWidth="1"/>
    <col min="3590" max="3590" width="10.44140625" style="305" customWidth="1"/>
    <col min="3591" max="3835" width="8.77734375" style="305"/>
    <col min="3836" max="3836" width="1.5546875" style="305" customWidth="1"/>
    <col min="3837" max="3837" width="4.21875" style="305" customWidth="1"/>
    <col min="3838" max="3838" width="44.77734375" style="305" customWidth="1"/>
    <col min="3839" max="3839" width="8" style="305" customWidth="1"/>
    <col min="3840" max="3840" width="7.21875" style="305" customWidth="1"/>
    <col min="3841" max="3841" width="26.77734375" style="305" customWidth="1"/>
    <col min="3842" max="3842" width="11.77734375" style="305" customWidth="1"/>
    <col min="3843" max="3843" width="16.77734375" style="305" customWidth="1"/>
    <col min="3844" max="3844" width="1.77734375" style="305" customWidth="1"/>
    <col min="3845" max="3845" width="15.77734375" style="305" customWidth="1"/>
    <col min="3846" max="3846" width="10.44140625" style="305" customWidth="1"/>
    <col min="3847" max="4091" width="8.77734375" style="305"/>
    <col min="4092" max="4092" width="1.5546875" style="305" customWidth="1"/>
    <col min="4093" max="4093" width="4.21875" style="305" customWidth="1"/>
    <col min="4094" max="4094" width="44.77734375" style="305" customWidth="1"/>
    <col min="4095" max="4095" width="8" style="305" customWidth="1"/>
    <col min="4096" max="4096" width="7.21875" style="305" customWidth="1"/>
    <col min="4097" max="4097" width="26.77734375" style="305" customWidth="1"/>
    <col min="4098" max="4098" width="11.77734375" style="305" customWidth="1"/>
    <col min="4099" max="4099" width="16.77734375" style="305" customWidth="1"/>
    <col min="4100" max="4100" width="1.77734375" style="305" customWidth="1"/>
    <col min="4101" max="4101" width="15.77734375" style="305" customWidth="1"/>
    <col min="4102" max="4102" width="10.44140625" style="305" customWidth="1"/>
    <col min="4103" max="4347" width="8.77734375" style="305"/>
    <col min="4348" max="4348" width="1.5546875" style="305" customWidth="1"/>
    <col min="4349" max="4349" width="4.21875" style="305" customWidth="1"/>
    <col min="4350" max="4350" width="44.77734375" style="305" customWidth="1"/>
    <col min="4351" max="4351" width="8" style="305" customWidth="1"/>
    <col min="4352" max="4352" width="7.21875" style="305" customWidth="1"/>
    <col min="4353" max="4353" width="26.77734375" style="305" customWidth="1"/>
    <col min="4354" max="4354" width="11.77734375" style="305" customWidth="1"/>
    <col min="4355" max="4355" width="16.77734375" style="305" customWidth="1"/>
    <col min="4356" max="4356" width="1.77734375" style="305" customWidth="1"/>
    <col min="4357" max="4357" width="15.77734375" style="305" customWidth="1"/>
    <col min="4358" max="4358" width="10.44140625" style="305" customWidth="1"/>
    <col min="4359" max="4603" width="8.77734375" style="305"/>
    <col min="4604" max="4604" width="1.5546875" style="305" customWidth="1"/>
    <col min="4605" max="4605" width="4.21875" style="305" customWidth="1"/>
    <col min="4606" max="4606" width="44.77734375" style="305" customWidth="1"/>
    <col min="4607" max="4607" width="8" style="305" customWidth="1"/>
    <col min="4608" max="4608" width="7.21875" style="305" customWidth="1"/>
    <col min="4609" max="4609" width="26.77734375" style="305" customWidth="1"/>
    <col min="4610" max="4610" width="11.77734375" style="305" customWidth="1"/>
    <col min="4611" max="4611" width="16.77734375" style="305" customWidth="1"/>
    <col min="4612" max="4612" width="1.77734375" style="305" customWidth="1"/>
    <col min="4613" max="4613" width="15.77734375" style="305" customWidth="1"/>
    <col min="4614" max="4614" width="10.44140625" style="305" customWidth="1"/>
    <col min="4615" max="4859" width="8.77734375" style="305"/>
    <col min="4860" max="4860" width="1.5546875" style="305" customWidth="1"/>
    <col min="4861" max="4861" width="4.21875" style="305" customWidth="1"/>
    <col min="4862" max="4862" width="44.77734375" style="305" customWidth="1"/>
    <col min="4863" max="4863" width="8" style="305" customWidth="1"/>
    <col min="4864" max="4864" width="7.21875" style="305" customWidth="1"/>
    <col min="4865" max="4865" width="26.77734375" style="305" customWidth="1"/>
    <col min="4866" max="4866" width="11.77734375" style="305" customWidth="1"/>
    <col min="4867" max="4867" width="16.77734375" style="305" customWidth="1"/>
    <col min="4868" max="4868" width="1.77734375" style="305" customWidth="1"/>
    <col min="4869" max="4869" width="15.77734375" style="305" customWidth="1"/>
    <col min="4870" max="4870" width="10.44140625" style="305" customWidth="1"/>
    <col min="4871" max="5115" width="8.77734375" style="305"/>
    <col min="5116" max="5116" width="1.5546875" style="305" customWidth="1"/>
    <col min="5117" max="5117" width="4.21875" style="305" customWidth="1"/>
    <col min="5118" max="5118" width="44.77734375" style="305" customWidth="1"/>
    <col min="5119" max="5119" width="8" style="305" customWidth="1"/>
    <col min="5120" max="5120" width="7.21875" style="305" customWidth="1"/>
    <col min="5121" max="5121" width="26.77734375" style="305" customWidth="1"/>
    <col min="5122" max="5122" width="11.77734375" style="305" customWidth="1"/>
    <col min="5123" max="5123" width="16.77734375" style="305" customWidth="1"/>
    <col min="5124" max="5124" width="1.77734375" style="305" customWidth="1"/>
    <col min="5125" max="5125" width="15.77734375" style="305" customWidth="1"/>
    <col min="5126" max="5126" width="10.44140625" style="305" customWidth="1"/>
    <col min="5127" max="5371" width="8.77734375" style="305"/>
    <col min="5372" max="5372" width="1.5546875" style="305" customWidth="1"/>
    <col min="5373" max="5373" width="4.21875" style="305" customWidth="1"/>
    <col min="5374" max="5374" width="44.77734375" style="305" customWidth="1"/>
    <col min="5375" max="5375" width="8" style="305" customWidth="1"/>
    <col min="5376" max="5376" width="7.21875" style="305" customWidth="1"/>
    <col min="5377" max="5377" width="26.77734375" style="305" customWidth="1"/>
    <col min="5378" max="5378" width="11.77734375" style="305" customWidth="1"/>
    <col min="5379" max="5379" width="16.77734375" style="305" customWidth="1"/>
    <col min="5380" max="5380" width="1.77734375" style="305" customWidth="1"/>
    <col min="5381" max="5381" width="15.77734375" style="305" customWidth="1"/>
    <col min="5382" max="5382" width="10.44140625" style="305" customWidth="1"/>
    <col min="5383" max="5627" width="8.77734375" style="305"/>
    <col min="5628" max="5628" width="1.5546875" style="305" customWidth="1"/>
    <col min="5629" max="5629" width="4.21875" style="305" customWidth="1"/>
    <col min="5630" max="5630" width="44.77734375" style="305" customWidth="1"/>
    <col min="5631" max="5631" width="8" style="305" customWidth="1"/>
    <col min="5632" max="5632" width="7.21875" style="305" customWidth="1"/>
    <col min="5633" max="5633" width="26.77734375" style="305" customWidth="1"/>
    <col min="5634" max="5634" width="11.77734375" style="305" customWidth="1"/>
    <col min="5635" max="5635" width="16.77734375" style="305" customWidth="1"/>
    <col min="5636" max="5636" width="1.77734375" style="305" customWidth="1"/>
    <col min="5637" max="5637" width="15.77734375" style="305" customWidth="1"/>
    <col min="5638" max="5638" width="10.44140625" style="305" customWidth="1"/>
    <col min="5639" max="5883" width="8.77734375" style="305"/>
    <col min="5884" max="5884" width="1.5546875" style="305" customWidth="1"/>
    <col min="5885" max="5885" width="4.21875" style="305" customWidth="1"/>
    <col min="5886" max="5886" width="44.77734375" style="305" customWidth="1"/>
    <col min="5887" max="5887" width="8" style="305" customWidth="1"/>
    <col min="5888" max="5888" width="7.21875" style="305" customWidth="1"/>
    <col min="5889" max="5889" width="26.77734375" style="305" customWidth="1"/>
    <col min="5890" max="5890" width="11.77734375" style="305" customWidth="1"/>
    <col min="5891" max="5891" width="16.77734375" style="305" customWidth="1"/>
    <col min="5892" max="5892" width="1.77734375" style="305" customWidth="1"/>
    <col min="5893" max="5893" width="15.77734375" style="305" customWidth="1"/>
    <col min="5894" max="5894" width="10.44140625" style="305" customWidth="1"/>
    <col min="5895" max="6139" width="8.77734375" style="305"/>
    <col min="6140" max="6140" width="1.5546875" style="305" customWidth="1"/>
    <col min="6141" max="6141" width="4.21875" style="305" customWidth="1"/>
    <col min="6142" max="6142" width="44.77734375" style="305" customWidth="1"/>
    <col min="6143" max="6143" width="8" style="305" customWidth="1"/>
    <col min="6144" max="6144" width="7.21875" style="305" customWidth="1"/>
    <col min="6145" max="6145" width="26.77734375" style="305" customWidth="1"/>
    <col min="6146" max="6146" width="11.77734375" style="305" customWidth="1"/>
    <col min="6147" max="6147" width="16.77734375" style="305" customWidth="1"/>
    <col min="6148" max="6148" width="1.77734375" style="305" customWidth="1"/>
    <col min="6149" max="6149" width="15.77734375" style="305" customWidth="1"/>
    <col min="6150" max="6150" width="10.44140625" style="305" customWidth="1"/>
    <col min="6151" max="6395" width="8.77734375" style="305"/>
    <col min="6396" max="6396" width="1.5546875" style="305" customWidth="1"/>
    <col min="6397" max="6397" width="4.21875" style="305" customWidth="1"/>
    <col min="6398" max="6398" width="44.77734375" style="305" customWidth="1"/>
    <col min="6399" max="6399" width="8" style="305" customWidth="1"/>
    <col min="6400" max="6400" width="7.21875" style="305" customWidth="1"/>
    <col min="6401" max="6401" width="26.77734375" style="305" customWidth="1"/>
    <col min="6402" max="6402" width="11.77734375" style="305" customWidth="1"/>
    <col min="6403" max="6403" width="16.77734375" style="305" customWidth="1"/>
    <col min="6404" max="6404" width="1.77734375" style="305" customWidth="1"/>
    <col min="6405" max="6405" width="15.77734375" style="305" customWidth="1"/>
    <col min="6406" max="6406" width="10.44140625" style="305" customWidth="1"/>
    <col min="6407" max="6651" width="8.77734375" style="305"/>
    <col min="6652" max="6652" width="1.5546875" style="305" customWidth="1"/>
    <col min="6653" max="6653" width="4.21875" style="305" customWidth="1"/>
    <col min="6654" max="6654" width="44.77734375" style="305" customWidth="1"/>
    <col min="6655" max="6655" width="8" style="305" customWidth="1"/>
    <col min="6656" max="6656" width="7.21875" style="305" customWidth="1"/>
    <col min="6657" max="6657" width="26.77734375" style="305" customWidth="1"/>
    <col min="6658" max="6658" width="11.77734375" style="305" customWidth="1"/>
    <col min="6659" max="6659" width="16.77734375" style="305" customWidth="1"/>
    <col min="6660" max="6660" width="1.77734375" style="305" customWidth="1"/>
    <col min="6661" max="6661" width="15.77734375" style="305" customWidth="1"/>
    <col min="6662" max="6662" width="10.44140625" style="305" customWidth="1"/>
    <col min="6663" max="6907" width="8.77734375" style="305"/>
    <col min="6908" max="6908" width="1.5546875" style="305" customWidth="1"/>
    <col min="6909" max="6909" width="4.21875" style="305" customWidth="1"/>
    <col min="6910" max="6910" width="44.77734375" style="305" customWidth="1"/>
    <col min="6911" max="6911" width="8" style="305" customWidth="1"/>
    <col min="6912" max="6912" width="7.21875" style="305" customWidth="1"/>
    <col min="6913" max="6913" width="26.77734375" style="305" customWidth="1"/>
    <col min="6914" max="6914" width="11.77734375" style="305" customWidth="1"/>
    <col min="6915" max="6915" width="16.77734375" style="305" customWidth="1"/>
    <col min="6916" max="6916" width="1.77734375" style="305" customWidth="1"/>
    <col min="6917" max="6917" width="15.77734375" style="305" customWidth="1"/>
    <col min="6918" max="6918" width="10.44140625" style="305" customWidth="1"/>
    <col min="6919" max="7163" width="8.77734375" style="305"/>
    <col min="7164" max="7164" width="1.5546875" style="305" customWidth="1"/>
    <col min="7165" max="7165" width="4.21875" style="305" customWidth="1"/>
    <col min="7166" max="7166" width="44.77734375" style="305" customWidth="1"/>
    <col min="7167" max="7167" width="8" style="305" customWidth="1"/>
    <col min="7168" max="7168" width="7.21875" style="305" customWidth="1"/>
    <col min="7169" max="7169" width="26.77734375" style="305" customWidth="1"/>
    <col min="7170" max="7170" width="11.77734375" style="305" customWidth="1"/>
    <col min="7171" max="7171" width="16.77734375" style="305" customWidth="1"/>
    <col min="7172" max="7172" width="1.77734375" style="305" customWidth="1"/>
    <col min="7173" max="7173" width="15.77734375" style="305" customWidth="1"/>
    <col min="7174" max="7174" width="10.44140625" style="305" customWidth="1"/>
    <col min="7175" max="7419" width="8.77734375" style="305"/>
    <col min="7420" max="7420" width="1.5546875" style="305" customWidth="1"/>
    <col min="7421" max="7421" width="4.21875" style="305" customWidth="1"/>
    <col min="7422" max="7422" width="44.77734375" style="305" customWidth="1"/>
    <col min="7423" max="7423" width="8" style="305" customWidth="1"/>
    <col min="7424" max="7424" width="7.21875" style="305" customWidth="1"/>
    <col min="7425" max="7425" width="26.77734375" style="305" customWidth="1"/>
    <col min="7426" max="7426" width="11.77734375" style="305" customWidth="1"/>
    <col min="7427" max="7427" width="16.77734375" style="305" customWidth="1"/>
    <col min="7428" max="7428" width="1.77734375" style="305" customWidth="1"/>
    <col min="7429" max="7429" width="15.77734375" style="305" customWidth="1"/>
    <col min="7430" max="7430" width="10.44140625" style="305" customWidth="1"/>
    <col min="7431" max="7675" width="8.77734375" style="305"/>
    <col min="7676" max="7676" width="1.5546875" style="305" customWidth="1"/>
    <col min="7677" max="7677" width="4.21875" style="305" customWidth="1"/>
    <col min="7678" max="7678" width="44.77734375" style="305" customWidth="1"/>
    <col min="7679" max="7679" width="8" style="305" customWidth="1"/>
    <col min="7680" max="7680" width="7.21875" style="305" customWidth="1"/>
    <col min="7681" max="7681" width="26.77734375" style="305" customWidth="1"/>
    <col min="7682" max="7682" width="11.77734375" style="305" customWidth="1"/>
    <col min="7683" max="7683" width="16.77734375" style="305" customWidth="1"/>
    <col min="7684" max="7684" width="1.77734375" style="305" customWidth="1"/>
    <col min="7685" max="7685" width="15.77734375" style="305" customWidth="1"/>
    <col min="7686" max="7686" width="10.44140625" style="305" customWidth="1"/>
    <col min="7687" max="7931" width="8.77734375" style="305"/>
    <col min="7932" max="7932" width="1.5546875" style="305" customWidth="1"/>
    <col min="7933" max="7933" width="4.21875" style="305" customWidth="1"/>
    <col min="7934" max="7934" width="44.77734375" style="305" customWidth="1"/>
    <col min="7935" max="7935" width="8" style="305" customWidth="1"/>
    <col min="7936" max="7936" width="7.21875" style="305" customWidth="1"/>
    <col min="7937" max="7937" width="26.77734375" style="305" customWidth="1"/>
    <col min="7938" max="7938" width="11.77734375" style="305" customWidth="1"/>
    <col min="7939" max="7939" width="16.77734375" style="305" customWidth="1"/>
    <col min="7940" max="7940" width="1.77734375" style="305" customWidth="1"/>
    <col min="7941" max="7941" width="15.77734375" style="305" customWidth="1"/>
    <col min="7942" max="7942" width="10.44140625" style="305" customWidth="1"/>
    <col min="7943" max="8187" width="8.77734375" style="305"/>
    <col min="8188" max="8188" width="1.5546875" style="305" customWidth="1"/>
    <col min="8189" max="8189" width="4.21875" style="305" customWidth="1"/>
    <col min="8190" max="8190" width="44.77734375" style="305" customWidth="1"/>
    <col min="8191" max="8191" width="8" style="305" customWidth="1"/>
    <col min="8192" max="8192" width="7.21875" style="305" customWidth="1"/>
    <col min="8193" max="8193" width="26.77734375" style="305" customWidth="1"/>
    <col min="8194" max="8194" width="11.77734375" style="305" customWidth="1"/>
    <col min="8195" max="8195" width="16.77734375" style="305" customWidth="1"/>
    <col min="8196" max="8196" width="1.77734375" style="305" customWidth="1"/>
    <col min="8197" max="8197" width="15.77734375" style="305" customWidth="1"/>
    <col min="8198" max="8198" width="10.44140625" style="305" customWidth="1"/>
    <col min="8199" max="8443" width="8.77734375" style="305"/>
    <col min="8444" max="8444" width="1.5546875" style="305" customWidth="1"/>
    <col min="8445" max="8445" width="4.21875" style="305" customWidth="1"/>
    <col min="8446" max="8446" width="44.77734375" style="305" customWidth="1"/>
    <col min="8447" max="8447" width="8" style="305" customWidth="1"/>
    <col min="8448" max="8448" width="7.21875" style="305" customWidth="1"/>
    <col min="8449" max="8449" width="26.77734375" style="305" customWidth="1"/>
    <col min="8450" max="8450" width="11.77734375" style="305" customWidth="1"/>
    <col min="8451" max="8451" width="16.77734375" style="305" customWidth="1"/>
    <col min="8452" max="8452" width="1.77734375" style="305" customWidth="1"/>
    <col min="8453" max="8453" width="15.77734375" style="305" customWidth="1"/>
    <col min="8454" max="8454" width="10.44140625" style="305" customWidth="1"/>
    <col min="8455" max="8699" width="8.77734375" style="305"/>
    <col min="8700" max="8700" width="1.5546875" style="305" customWidth="1"/>
    <col min="8701" max="8701" width="4.21875" style="305" customWidth="1"/>
    <col min="8702" max="8702" width="44.77734375" style="305" customWidth="1"/>
    <col min="8703" max="8703" width="8" style="305" customWidth="1"/>
    <col min="8704" max="8704" width="7.21875" style="305" customWidth="1"/>
    <col min="8705" max="8705" width="26.77734375" style="305" customWidth="1"/>
    <col min="8706" max="8706" width="11.77734375" style="305" customWidth="1"/>
    <col min="8707" max="8707" width="16.77734375" style="305" customWidth="1"/>
    <col min="8708" max="8708" width="1.77734375" style="305" customWidth="1"/>
    <col min="8709" max="8709" width="15.77734375" style="305" customWidth="1"/>
    <col min="8710" max="8710" width="10.44140625" style="305" customWidth="1"/>
    <col min="8711" max="8955" width="8.77734375" style="305"/>
    <col min="8956" max="8956" width="1.5546875" style="305" customWidth="1"/>
    <col min="8957" max="8957" width="4.21875" style="305" customWidth="1"/>
    <col min="8958" max="8958" width="44.77734375" style="305" customWidth="1"/>
    <col min="8959" max="8959" width="8" style="305" customWidth="1"/>
    <col min="8960" max="8960" width="7.21875" style="305" customWidth="1"/>
    <col min="8961" max="8961" width="26.77734375" style="305" customWidth="1"/>
    <col min="8962" max="8962" width="11.77734375" style="305" customWidth="1"/>
    <col min="8963" max="8963" width="16.77734375" style="305" customWidth="1"/>
    <col min="8964" max="8964" width="1.77734375" style="305" customWidth="1"/>
    <col min="8965" max="8965" width="15.77734375" style="305" customWidth="1"/>
    <col min="8966" max="8966" width="10.44140625" style="305" customWidth="1"/>
    <col min="8967" max="9211" width="8.77734375" style="305"/>
    <col min="9212" max="9212" width="1.5546875" style="305" customWidth="1"/>
    <col min="9213" max="9213" width="4.21875" style="305" customWidth="1"/>
    <col min="9214" max="9214" width="44.77734375" style="305" customWidth="1"/>
    <col min="9215" max="9215" width="8" style="305" customWidth="1"/>
    <col min="9216" max="9216" width="7.21875" style="305" customWidth="1"/>
    <col min="9217" max="9217" width="26.77734375" style="305" customWidth="1"/>
    <col min="9218" max="9218" width="11.77734375" style="305" customWidth="1"/>
    <col min="9219" max="9219" width="16.77734375" style="305" customWidth="1"/>
    <col min="9220" max="9220" width="1.77734375" style="305" customWidth="1"/>
    <col min="9221" max="9221" width="15.77734375" style="305" customWidth="1"/>
    <col min="9222" max="9222" width="10.44140625" style="305" customWidth="1"/>
    <col min="9223" max="9467" width="8.77734375" style="305"/>
    <col min="9468" max="9468" width="1.5546875" style="305" customWidth="1"/>
    <col min="9469" max="9469" width="4.21875" style="305" customWidth="1"/>
    <col min="9470" max="9470" width="44.77734375" style="305" customWidth="1"/>
    <col min="9471" max="9471" width="8" style="305" customWidth="1"/>
    <col min="9472" max="9472" width="7.21875" style="305" customWidth="1"/>
    <col min="9473" max="9473" width="26.77734375" style="305" customWidth="1"/>
    <col min="9474" max="9474" width="11.77734375" style="305" customWidth="1"/>
    <col min="9475" max="9475" width="16.77734375" style="305" customWidth="1"/>
    <col min="9476" max="9476" width="1.77734375" style="305" customWidth="1"/>
    <col min="9477" max="9477" width="15.77734375" style="305" customWidth="1"/>
    <col min="9478" max="9478" width="10.44140625" style="305" customWidth="1"/>
    <col min="9479" max="9723" width="8.77734375" style="305"/>
    <col min="9724" max="9724" width="1.5546875" style="305" customWidth="1"/>
    <col min="9725" max="9725" width="4.21875" style="305" customWidth="1"/>
    <col min="9726" max="9726" width="44.77734375" style="305" customWidth="1"/>
    <col min="9727" max="9727" width="8" style="305" customWidth="1"/>
    <col min="9728" max="9728" width="7.21875" style="305" customWidth="1"/>
    <col min="9729" max="9729" width="26.77734375" style="305" customWidth="1"/>
    <col min="9730" max="9730" width="11.77734375" style="305" customWidth="1"/>
    <col min="9731" max="9731" width="16.77734375" style="305" customWidth="1"/>
    <col min="9732" max="9732" width="1.77734375" style="305" customWidth="1"/>
    <col min="9733" max="9733" width="15.77734375" style="305" customWidth="1"/>
    <col min="9734" max="9734" width="10.44140625" style="305" customWidth="1"/>
    <col min="9735" max="9979" width="8.77734375" style="305"/>
    <col min="9980" max="9980" width="1.5546875" style="305" customWidth="1"/>
    <col min="9981" max="9981" width="4.21875" style="305" customWidth="1"/>
    <col min="9982" max="9982" width="44.77734375" style="305" customWidth="1"/>
    <col min="9983" max="9983" width="8" style="305" customWidth="1"/>
    <col min="9984" max="9984" width="7.21875" style="305" customWidth="1"/>
    <col min="9985" max="9985" width="26.77734375" style="305" customWidth="1"/>
    <col min="9986" max="9986" width="11.77734375" style="305" customWidth="1"/>
    <col min="9987" max="9987" width="16.77734375" style="305" customWidth="1"/>
    <col min="9988" max="9988" width="1.77734375" style="305" customWidth="1"/>
    <col min="9989" max="9989" width="15.77734375" style="305" customWidth="1"/>
    <col min="9990" max="9990" width="10.44140625" style="305" customWidth="1"/>
    <col min="9991" max="10235" width="8.77734375" style="305"/>
    <col min="10236" max="10236" width="1.5546875" style="305" customWidth="1"/>
    <col min="10237" max="10237" width="4.21875" style="305" customWidth="1"/>
    <col min="10238" max="10238" width="44.77734375" style="305" customWidth="1"/>
    <col min="10239" max="10239" width="8" style="305" customWidth="1"/>
    <col min="10240" max="10240" width="7.21875" style="305" customWidth="1"/>
    <col min="10241" max="10241" width="26.77734375" style="305" customWidth="1"/>
    <col min="10242" max="10242" width="11.77734375" style="305" customWidth="1"/>
    <col min="10243" max="10243" width="16.77734375" style="305" customWidth="1"/>
    <col min="10244" max="10244" width="1.77734375" style="305" customWidth="1"/>
    <col min="10245" max="10245" width="15.77734375" style="305" customWidth="1"/>
    <col min="10246" max="10246" width="10.44140625" style="305" customWidth="1"/>
    <col min="10247" max="10491" width="8.77734375" style="305"/>
    <col min="10492" max="10492" width="1.5546875" style="305" customWidth="1"/>
    <col min="10493" max="10493" width="4.21875" style="305" customWidth="1"/>
    <col min="10494" max="10494" width="44.77734375" style="305" customWidth="1"/>
    <col min="10495" max="10495" width="8" style="305" customWidth="1"/>
    <col min="10496" max="10496" width="7.21875" style="305" customWidth="1"/>
    <col min="10497" max="10497" width="26.77734375" style="305" customWidth="1"/>
    <col min="10498" max="10498" width="11.77734375" style="305" customWidth="1"/>
    <col min="10499" max="10499" width="16.77734375" style="305" customWidth="1"/>
    <col min="10500" max="10500" width="1.77734375" style="305" customWidth="1"/>
    <col min="10501" max="10501" width="15.77734375" style="305" customWidth="1"/>
    <col min="10502" max="10502" width="10.44140625" style="305" customWidth="1"/>
    <col min="10503" max="10747" width="8.77734375" style="305"/>
    <col min="10748" max="10748" width="1.5546875" style="305" customWidth="1"/>
    <col min="10749" max="10749" width="4.21875" style="305" customWidth="1"/>
    <col min="10750" max="10750" width="44.77734375" style="305" customWidth="1"/>
    <col min="10751" max="10751" width="8" style="305" customWidth="1"/>
    <col min="10752" max="10752" width="7.21875" style="305" customWidth="1"/>
    <col min="10753" max="10753" width="26.77734375" style="305" customWidth="1"/>
    <col min="10754" max="10754" width="11.77734375" style="305" customWidth="1"/>
    <col min="10755" max="10755" width="16.77734375" style="305" customWidth="1"/>
    <col min="10756" max="10756" width="1.77734375" style="305" customWidth="1"/>
    <col min="10757" max="10757" width="15.77734375" style="305" customWidth="1"/>
    <col min="10758" max="10758" width="10.44140625" style="305" customWidth="1"/>
    <col min="10759" max="11003" width="8.77734375" style="305"/>
    <col min="11004" max="11004" width="1.5546875" style="305" customWidth="1"/>
    <col min="11005" max="11005" width="4.21875" style="305" customWidth="1"/>
    <col min="11006" max="11006" width="44.77734375" style="305" customWidth="1"/>
    <col min="11007" max="11007" width="8" style="305" customWidth="1"/>
    <col min="11008" max="11008" width="7.21875" style="305" customWidth="1"/>
    <col min="11009" max="11009" width="26.77734375" style="305" customWidth="1"/>
    <col min="11010" max="11010" width="11.77734375" style="305" customWidth="1"/>
    <col min="11011" max="11011" width="16.77734375" style="305" customWidth="1"/>
    <col min="11012" max="11012" width="1.77734375" style="305" customWidth="1"/>
    <col min="11013" max="11013" width="15.77734375" style="305" customWidth="1"/>
    <col min="11014" max="11014" width="10.44140625" style="305" customWidth="1"/>
    <col min="11015" max="11259" width="8.77734375" style="305"/>
    <col min="11260" max="11260" width="1.5546875" style="305" customWidth="1"/>
    <col min="11261" max="11261" width="4.21875" style="305" customWidth="1"/>
    <col min="11262" max="11262" width="44.77734375" style="305" customWidth="1"/>
    <col min="11263" max="11263" width="8" style="305" customWidth="1"/>
    <col min="11264" max="11264" width="7.21875" style="305" customWidth="1"/>
    <col min="11265" max="11265" width="26.77734375" style="305" customWidth="1"/>
    <col min="11266" max="11266" width="11.77734375" style="305" customWidth="1"/>
    <col min="11267" max="11267" width="16.77734375" style="305" customWidth="1"/>
    <col min="11268" max="11268" width="1.77734375" style="305" customWidth="1"/>
    <col min="11269" max="11269" width="15.77734375" style="305" customWidth="1"/>
    <col min="11270" max="11270" width="10.44140625" style="305" customWidth="1"/>
    <col min="11271" max="11515" width="8.77734375" style="305"/>
    <col min="11516" max="11516" width="1.5546875" style="305" customWidth="1"/>
    <col min="11517" max="11517" width="4.21875" style="305" customWidth="1"/>
    <col min="11518" max="11518" width="44.77734375" style="305" customWidth="1"/>
    <col min="11519" max="11519" width="8" style="305" customWidth="1"/>
    <col min="11520" max="11520" width="7.21875" style="305" customWidth="1"/>
    <col min="11521" max="11521" width="26.77734375" style="305" customWidth="1"/>
    <col min="11522" max="11522" width="11.77734375" style="305" customWidth="1"/>
    <col min="11523" max="11523" width="16.77734375" style="305" customWidth="1"/>
    <col min="11524" max="11524" width="1.77734375" style="305" customWidth="1"/>
    <col min="11525" max="11525" width="15.77734375" style="305" customWidth="1"/>
    <col min="11526" max="11526" width="10.44140625" style="305" customWidth="1"/>
    <col min="11527" max="11771" width="8.77734375" style="305"/>
    <col min="11772" max="11772" width="1.5546875" style="305" customWidth="1"/>
    <col min="11773" max="11773" width="4.21875" style="305" customWidth="1"/>
    <col min="11774" max="11774" width="44.77734375" style="305" customWidth="1"/>
    <col min="11775" max="11775" width="8" style="305" customWidth="1"/>
    <col min="11776" max="11776" width="7.21875" style="305" customWidth="1"/>
    <col min="11777" max="11777" width="26.77734375" style="305" customWidth="1"/>
    <col min="11778" max="11778" width="11.77734375" style="305" customWidth="1"/>
    <col min="11779" max="11779" width="16.77734375" style="305" customWidth="1"/>
    <col min="11780" max="11780" width="1.77734375" style="305" customWidth="1"/>
    <col min="11781" max="11781" width="15.77734375" style="305" customWidth="1"/>
    <col min="11782" max="11782" width="10.44140625" style="305" customWidth="1"/>
    <col min="11783" max="12027" width="8.77734375" style="305"/>
    <col min="12028" max="12028" width="1.5546875" style="305" customWidth="1"/>
    <col min="12029" max="12029" width="4.21875" style="305" customWidth="1"/>
    <col min="12030" max="12030" width="44.77734375" style="305" customWidth="1"/>
    <col min="12031" max="12031" width="8" style="305" customWidth="1"/>
    <col min="12032" max="12032" width="7.21875" style="305" customWidth="1"/>
    <col min="12033" max="12033" width="26.77734375" style="305" customWidth="1"/>
    <col min="12034" max="12034" width="11.77734375" style="305" customWidth="1"/>
    <col min="12035" max="12035" width="16.77734375" style="305" customWidth="1"/>
    <col min="12036" max="12036" width="1.77734375" style="305" customWidth="1"/>
    <col min="12037" max="12037" width="15.77734375" style="305" customWidth="1"/>
    <col min="12038" max="12038" width="10.44140625" style="305" customWidth="1"/>
    <col min="12039" max="12283" width="8.77734375" style="305"/>
    <col min="12284" max="12284" width="1.5546875" style="305" customWidth="1"/>
    <col min="12285" max="12285" width="4.21875" style="305" customWidth="1"/>
    <col min="12286" max="12286" width="44.77734375" style="305" customWidth="1"/>
    <col min="12287" max="12287" width="8" style="305" customWidth="1"/>
    <col min="12288" max="12288" width="7.21875" style="305" customWidth="1"/>
    <col min="12289" max="12289" width="26.77734375" style="305" customWidth="1"/>
    <col min="12290" max="12290" width="11.77734375" style="305" customWidth="1"/>
    <col min="12291" max="12291" width="16.77734375" style="305" customWidth="1"/>
    <col min="12292" max="12292" width="1.77734375" style="305" customWidth="1"/>
    <col min="12293" max="12293" width="15.77734375" style="305" customWidth="1"/>
    <col min="12294" max="12294" width="10.44140625" style="305" customWidth="1"/>
    <col min="12295" max="12539" width="8.77734375" style="305"/>
    <col min="12540" max="12540" width="1.5546875" style="305" customWidth="1"/>
    <col min="12541" max="12541" width="4.21875" style="305" customWidth="1"/>
    <col min="12542" max="12542" width="44.77734375" style="305" customWidth="1"/>
    <col min="12543" max="12543" width="8" style="305" customWidth="1"/>
    <col min="12544" max="12544" width="7.21875" style="305" customWidth="1"/>
    <col min="12545" max="12545" width="26.77734375" style="305" customWidth="1"/>
    <col min="12546" max="12546" width="11.77734375" style="305" customWidth="1"/>
    <col min="12547" max="12547" width="16.77734375" style="305" customWidth="1"/>
    <col min="12548" max="12548" width="1.77734375" style="305" customWidth="1"/>
    <col min="12549" max="12549" width="15.77734375" style="305" customWidth="1"/>
    <col min="12550" max="12550" width="10.44140625" style="305" customWidth="1"/>
    <col min="12551" max="12795" width="8.77734375" style="305"/>
    <col min="12796" max="12796" width="1.5546875" style="305" customWidth="1"/>
    <col min="12797" max="12797" width="4.21875" style="305" customWidth="1"/>
    <col min="12798" max="12798" width="44.77734375" style="305" customWidth="1"/>
    <col min="12799" max="12799" width="8" style="305" customWidth="1"/>
    <col min="12800" max="12800" width="7.21875" style="305" customWidth="1"/>
    <col min="12801" max="12801" width="26.77734375" style="305" customWidth="1"/>
    <col min="12802" max="12802" width="11.77734375" style="305" customWidth="1"/>
    <col min="12803" max="12803" width="16.77734375" style="305" customWidth="1"/>
    <col min="12804" max="12804" width="1.77734375" style="305" customWidth="1"/>
    <col min="12805" max="12805" width="15.77734375" style="305" customWidth="1"/>
    <col min="12806" max="12806" width="10.44140625" style="305" customWidth="1"/>
    <col min="12807" max="13051" width="8.77734375" style="305"/>
    <col min="13052" max="13052" width="1.5546875" style="305" customWidth="1"/>
    <col min="13053" max="13053" width="4.21875" style="305" customWidth="1"/>
    <col min="13054" max="13054" width="44.77734375" style="305" customWidth="1"/>
    <col min="13055" max="13055" width="8" style="305" customWidth="1"/>
    <col min="13056" max="13056" width="7.21875" style="305" customWidth="1"/>
    <col min="13057" max="13057" width="26.77734375" style="305" customWidth="1"/>
    <col min="13058" max="13058" width="11.77734375" style="305" customWidth="1"/>
    <col min="13059" max="13059" width="16.77734375" style="305" customWidth="1"/>
    <col min="13060" max="13060" width="1.77734375" style="305" customWidth="1"/>
    <col min="13061" max="13061" width="15.77734375" style="305" customWidth="1"/>
    <col min="13062" max="13062" width="10.44140625" style="305" customWidth="1"/>
    <col min="13063" max="13307" width="8.77734375" style="305"/>
    <col min="13308" max="13308" width="1.5546875" style="305" customWidth="1"/>
    <col min="13309" max="13309" width="4.21875" style="305" customWidth="1"/>
    <col min="13310" max="13310" width="44.77734375" style="305" customWidth="1"/>
    <col min="13311" max="13311" width="8" style="305" customWidth="1"/>
    <col min="13312" max="13312" width="7.21875" style="305" customWidth="1"/>
    <col min="13313" max="13313" width="26.77734375" style="305" customWidth="1"/>
    <col min="13314" max="13314" width="11.77734375" style="305" customWidth="1"/>
    <col min="13315" max="13315" width="16.77734375" style="305" customWidth="1"/>
    <col min="13316" max="13316" width="1.77734375" style="305" customWidth="1"/>
    <col min="13317" max="13317" width="15.77734375" style="305" customWidth="1"/>
    <col min="13318" max="13318" width="10.44140625" style="305" customWidth="1"/>
    <col min="13319" max="13563" width="8.77734375" style="305"/>
    <col min="13564" max="13564" width="1.5546875" style="305" customWidth="1"/>
    <col min="13565" max="13565" width="4.21875" style="305" customWidth="1"/>
    <col min="13566" max="13566" width="44.77734375" style="305" customWidth="1"/>
    <col min="13567" max="13567" width="8" style="305" customWidth="1"/>
    <col min="13568" max="13568" width="7.21875" style="305" customWidth="1"/>
    <col min="13569" max="13569" width="26.77734375" style="305" customWidth="1"/>
    <col min="13570" max="13570" width="11.77734375" style="305" customWidth="1"/>
    <col min="13571" max="13571" width="16.77734375" style="305" customWidth="1"/>
    <col min="13572" max="13572" width="1.77734375" style="305" customWidth="1"/>
    <col min="13573" max="13573" width="15.77734375" style="305" customWidth="1"/>
    <col min="13574" max="13574" width="10.44140625" style="305" customWidth="1"/>
    <col min="13575" max="13819" width="8.77734375" style="305"/>
    <col min="13820" max="13820" width="1.5546875" style="305" customWidth="1"/>
    <col min="13821" max="13821" width="4.21875" style="305" customWidth="1"/>
    <col min="13822" max="13822" width="44.77734375" style="305" customWidth="1"/>
    <col min="13823" max="13823" width="8" style="305" customWidth="1"/>
    <col min="13824" max="13824" width="7.21875" style="305" customWidth="1"/>
    <col min="13825" max="13825" width="26.77734375" style="305" customWidth="1"/>
    <col min="13826" max="13826" width="11.77734375" style="305" customWidth="1"/>
    <col min="13827" max="13827" width="16.77734375" style="305" customWidth="1"/>
    <col min="13828" max="13828" width="1.77734375" style="305" customWidth="1"/>
    <col min="13829" max="13829" width="15.77734375" style="305" customWidth="1"/>
    <col min="13830" max="13830" width="10.44140625" style="305" customWidth="1"/>
    <col min="13831" max="14075" width="8.77734375" style="305"/>
    <col min="14076" max="14076" width="1.5546875" style="305" customWidth="1"/>
    <col min="14077" max="14077" width="4.21875" style="305" customWidth="1"/>
    <col min="14078" max="14078" width="44.77734375" style="305" customWidth="1"/>
    <col min="14079" max="14079" width="8" style="305" customWidth="1"/>
    <col min="14080" max="14080" width="7.21875" style="305" customWidth="1"/>
    <col min="14081" max="14081" width="26.77734375" style="305" customWidth="1"/>
    <col min="14082" max="14082" width="11.77734375" style="305" customWidth="1"/>
    <col min="14083" max="14083" width="16.77734375" style="305" customWidth="1"/>
    <col min="14084" max="14084" width="1.77734375" style="305" customWidth="1"/>
    <col min="14085" max="14085" width="15.77734375" style="305" customWidth="1"/>
    <col min="14086" max="14086" width="10.44140625" style="305" customWidth="1"/>
    <col min="14087" max="14331" width="8.77734375" style="305"/>
    <col min="14332" max="14332" width="1.5546875" style="305" customWidth="1"/>
    <col min="14333" max="14333" width="4.21875" style="305" customWidth="1"/>
    <col min="14334" max="14334" width="44.77734375" style="305" customWidth="1"/>
    <col min="14335" max="14335" width="8" style="305" customWidth="1"/>
    <col min="14336" max="14336" width="7.21875" style="305" customWidth="1"/>
    <col min="14337" max="14337" width="26.77734375" style="305" customWidth="1"/>
    <col min="14338" max="14338" width="11.77734375" style="305" customWidth="1"/>
    <col min="14339" max="14339" width="16.77734375" style="305" customWidth="1"/>
    <col min="14340" max="14340" width="1.77734375" style="305" customWidth="1"/>
    <col min="14341" max="14341" width="15.77734375" style="305" customWidth="1"/>
    <col min="14342" max="14342" width="10.44140625" style="305" customWidth="1"/>
    <col min="14343" max="14587" width="8.77734375" style="305"/>
    <col min="14588" max="14588" width="1.5546875" style="305" customWidth="1"/>
    <col min="14589" max="14589" width="4.21875" style="305" customWidth="1"/>
    <col min="14590" max="14590" width="44.77734375" style="305" customWidth="1"/>
    <col min="14591" max="14591" width="8" style="305" customWidth="1"/>
    <col min="14592" max="14592" width="7.21875" style="305" customWidth="1"/>
    <col min="14593" max="14593" width="26.77734375" style="305" customWidth="1"/>
    <col min="14594" max="14594" width="11.77734375" style="305" customWidth="1"/>
    <col min="14595" max="14595" width="16.77734375" style="305" customWidth="1"/>
    <col min="14596" max="14596" width="1.77734375" style="305" customWidth="1"/>
    <col min="14597" max="14597" width="15.77734375" style="305" customWidth="1"/>
    <col min="14598" max="14598" width="10.44140625" style="305" customWidth="1"/>
    <col min="14599" max="14843" width="8.77734375" style="305"/>
    <col min="14844" max="14844" width="1.5546875" style="305" customWidth="1"/>
    <col min="14845" max="14845" width="4.21875" style="305" customWidth="1"/>
    <col min="14846" max="14846" width="44.77734375" style="305" customWidth="1"/>
    <col min="14847" max="14847" width="8" style="305" customWidth="1"/>
    <col min="14848" max="14848" width="7.21875" style="305" customWidth="1"/>
    <col min="14849" max="14849" width="26.77734375" style="305" customWidth="1"/>
    <col min="14850" max="14850" width="11.77734375" style="305" customWidth="1"/>
    <col min="14851" max="14851" width="16.77734375" style="305" customWidth="1"/>
    <col min="14852" max="14852" width="1.77734375" style="305" customWidth="1"/>
    <col min="14853" max="14853" width="15.77734375" style="305" customWidth="1"/>
    <col min="14854" max="14854" width="10.44140625" style="305" customWidth="1"/>
    <col min="14855" max="15099" width="8.77734375" style="305"/>
    <col min="15100" max="15100" width="1.5546875" style="305" customWidth="1"/>
    <col min="15101" max="15101" width="4.21875" style="305" customWidth="1"/>
    <col min="15102" max="15102" width="44.77734375" style="305" customWidth="1"/>
    <col min="15103" max="15103" width="8" style="305" customWidth="1"/>
    <col min="15104" max="15104" width="7.21875" style="305" customWidth="1"/>
    <col min="15105" max="15105" width="26.77734375" style="305" customWidth="1"/>
    <col min="15106" max="15106" width="11.77734375" style="305" customWidth="1"/>
    <col min="15107" max="15107" width="16.77734375" style="305" customWidth="1"/>
    <col min="15108" max="15108" width="1.77734375" style="305" customWidth="1"/>
    <col min="15109" max="15109" width="15.77734375" style="305" customWidth="1"/>
    <col min="15110" max="15110" width="10.44140625" style="305" customWidth="1"/>
    <col min="15111" max="15355" width="8.77734375" style="305"/>
    <col min="15356" max="15356" width="1.5546875" style="305" customWidth="1"/>
    <col min="15357" max="15357" width="4.21875" style="305" customWidth="1"/>
    <col min="15358" max="15358" width="44.77734375" style="305" customWidth="1"/>
    <col min="15359" max="15359" width="8" style="305" customWidth="1"/>
    <col min="15360" max="15360" width="7.21875" style="305" customWidth="1"/>
    <col min="15361" max="15361" width="26.77734375" style="305" customWidth="1"/>
    <col min="15362" max="15362" width="11.77734375" style="305" customWidth="1"/>
    <col min="15363" max="15363" width="16.77734375" style="305" customWidth="1"/>
    <col min="15364" max="15364" width="1.77734375" style="305" customWidth="1"/>
    <col min="15365" max="15365" width="15.77734375" style="305" customWidth="1"/>
    <col min="15366" max="15366" width="10.44140625" style="305" customWidth="1"/>
    <col min="15367" max="15611" width="8.77734375" style="305"/>
    <col min="15612" max="15612" width="1.5546875" style="305" customWidth="1"/>
    <col min="15613" max="15613" width="4.21875" style="305" customWidth="1"/>
    <col min="15614" max="15614" width="44.77734375" style="305" customWidth="1"/>
    <col min="15615" max="15615" width="8" style="305" customWidth="1"/>
    <col min="15616" max="15616" width="7.21875" style="305" customWidth="1"/>
    <col min="15617" max="15617" width="26.77734375" style="305" customWidth="1"/>
    <col min="15618" max="15618" width="11.77734375" style="305" customWidth="1"/>
    <col min="15619" max="15619" width="16.77734375" style="305" customWidth="1"/>
    <col min="15620" max="15620" width="1.77734375" style="305" customWidth="1"/>
    <col min="15621" max="15621" width="15.77734375" style="305" customWidth="1"/>
    <col min="15622" max="15622" width="10.44140625" style="305" customWidth="1"/>
    <col min="15623" max="15867" width="8.77734375" style="305"/>
    <col min="15868" max="15868" width="1.5546875" style="305" customWidth="1"/>
    <col min="15869" max="15869" width="4.21875" style="305" customWidth="1"/>
    <col min="15870" max="15870" width="44.77734375" style="305" customWidth="1"/>
    <col min="15871" max="15871" width="8" style="305" customWidth="1"/>
    <col min="15872" max="15872" width="7.21875" style="305" customWidth="1"/>
    <col min="15873" max="15873" width="26.77734375" style="305" customWidth="1"/>
    <col min="15874" max="15874" width="11.77734375" style="305" customWidth="1"/>
    <col min="15875" max="15875" width="16.77734375" style="305" customWidth="1"/>
    <col min="15876" max="15876" width="1.77734375" style="305" customWidth="1"/>
    <col min="15877" max="15877" width="15.77734375" style="305" customWidth="1"/>
    <col min="15878" max="15878" width="10.44140625" style="305" customWidth="1"/>
    <col min="15879" max="16123" width="8.77734375" style="305"/>
    <col min="16124" max="16124" width="1.5546875" style="305" customWidth="1"/>
    <col min="16125" max="16125" width="4.21875" style="305" customWidth="1"/>
    <col min="16126" max="16126" width="44.77734375" style="305" customWidth="1"/>
    <col min="16127" max="16127" width="8" style="305" customWidth="1"/>
    <col min="16128" max="16128" width="7.21875" style="305" customWidth="1"/>
    <col min="16129" max="16129" width="26.77734375" style="305" customWidth="1"/>
    <col min="16130" max="16130" width="11.77734375" style="305" customWidth="1"/>
    <col min="16131" max="16131" width="16.77734375" style="305" customWidth="1"/>
    <col min="16132" max="16132" width="1.77734375" style="305" customWidth="1"/>
    <col min="16133" max="16133" width="15.77734375" style="305" customWidth="1"/>
    <col min="16134" max="16134" width="10.44140625" style="305" customWidth="1"/>
    <col min="16135" max="16384" width="8.77734375" style="305"/>
  </cols>
  <sheetData>
    <row r="1" spans="2:9" ht="14.4">
      <c r="G1"/>
      <c r="H1"/>
      <c r="I1"/>
    </row>
    <row r="3" spans="2:9" ht="15.6">
      <c r="B3" s="548" t="s">
        <v>264</v>
      </c>
      <c r="C3" s="549"/>
      <c r="D3" s="549"/>
      <c r="E3" s="549"/>
      <c r="F3" s="549"/>
      <c r="G3" s="549"/>
      <c r="H3" s="549"/>
      <c r="I3" s="550"/>
    </row>
    <row r="4" spans="2:9" ht="16.2" thickBot="1">
      <c r="B4" s="307" t="s">
        <v>265</v>
      </c>
      <c r="C4" s="308" t="s">
        <v>266</v>
      </c>
      <c r="D4" s="308" t="s">
        <v>267</v>
      </c>
      <c r="E4" s="308" t="s">
        <v>148</v>
      </c>
      <c r="F4" s="309" t="s">
        <v>268</v>
      </c>
      <c r="G4" s="310" t="s">
        <v>269</v>
      </c>
      <c r="H4" s="311" t="s">
        <v>270</v>
      </c>
      <c r="I4" s="314" t="s">
        <v>7</v>
      </c>
    </row>
    <row r="5" spans="2:9" ht="15.6">
      <c r="B5" s="485"/>
      <c r="C5" s="486"/>
      <c r="D5" s="487"/>
      <c r="E5" s="487"/>
      <c r="F5" s="487"/>
      <c r="G5" s="488"/>
      <c r="H5" s="489"/>
      <c r="I5" s="490"/>
    </row>
    <row r="6" spans="2:9" ht="15.6">
      <c r="B6" s="317">
        <v>1</v>
      </c>
      <c r="C6" s="491" t="s">
        <v>271</v>
      </c>
      <c r="D6" s="317" t="s">
        <v>42</v>
      </c>
      <c r="E6" s="317">
        <v>4</v>
      </c>
      <c r="F6" s="317" t="s">
        <v>272</v>
      </c>
      <c r="G6" s="312">
        <v>32</v>
      </c>
      <c r="H6" s="320">
        <v>0.12</v>
      </c>
      <c r="I6" s="315">
        <f>(E6*G6)*(1+H6)</f>
        <v>143.36000000000001</v>
      </c>
    </row>
    <row r="7" spans="2:9" ht="15.6">
      <c r="B7" s="317">
        <v>2</v>
      </c>
      <c r="C7" s="491" t="s">
        <v>273</v>
      </c>
      <c r="D7" s="317" t="s">
        <v>42</v>
      </c>
      <c r="E7" s="317">
        <v>2</v>
      </c>
      <c r="F7" s="317" t="s">
        <v>274</v>
      </c>
      <c r="G7" s="312">
        <v>340</v>
      </c>
      <c r="H7" s="320">
        <v>0.12</v>
      </c>
      <c r="I7" s="315">
        <f t="shared" ref="I7:I70" si="0">(E7*G7)*(1+H7)</f>
        <v>761.6</v>
      </c>
    </row>
    <row r="8" spans="2:9" ht="15.6">
      <c r="B8" s="317">
        <v>3</v>
      </c>
      <c r="C8" s="491" t="s">
        <v>275</v>
      </c>
      <c r="D8" s="317" t="s">
        <v>42</v>
      </c>
      <c r="E8" s="317">
        <v>2</v>
      </c>
      <c r="F8" s="546" t="s">
        <v>276</v>
      </c>
      <c r="G8" s="312">
        <v>2765</v>
      </c>
      <c r="H8" s="320">
        <v>0.12</v>
      </c>
      <c r="I8" s="315">
        <f t="shared" si="0"/>
        <v>6193.6</v>
      </c>
    </row>
    <row r="9" spans="2:9" ht="15.6">
      <c r="B9" s="317">
        <v>4</v>
      </c>
      <c r="C9" s="491" t="s">
        <v>277</v>
      </c>
      <c r="D9" s="317" t="s">
        <v>42</v>
      </c>
      <c r="E9" s="317">
        <v>2</v>
      </c>
      <c r="F9" s="546"/>
      <c r="G9" s="312">
        <v>3350</v>
      </c>
      <c r="H9" s="320">
        <v>0.12</v>
      </c>
      <c r="I9" s="315">
        <f t="shared" si="0"/>
        <v>7504.0000000000009</v>
      </c>
    </row>
    <row r="10" spans="2:9" ht="15.6">
      <c r="B10" s="317">
        <v>5</v>
      </c>
      <c r="C10" s="491" t="s">
        <v>278</v>
      </c>
      <c r="D10" s="317" t="s">
        <v>42</v>
      </c>
      <c r="E10" s="317">
        <v>1</v>
      </c>
      <c r="F10" s="546"/>
      <c r="G10" s="312">
        <v>4120</v>
      </c>
      <c r="H10" s="320">
        <v>0.12</v>
      </c>
      <c r="I10" s="315">
        <f t="shared" si="0"/>
        <v>4614.4000000000005</v>
      </c>
    </row>
    <row r="11" spans="2:9" ht="15.6">
      <c r="B11" s="317">
        <v>6</v>
      </c>
      <c r="C11" s="491" t="s">
        <v>279</v>
      </c>
      <c r="D11" s="317" t="s">
        <v>42</v>
      </c>
      <c r="E11" s="317"/>
      <c r="F11" s="546"/>
      <c r="G11" s="312">
        <v>5430</v>
      </c>
      <c r="H11" s="320">
        <v>0.12</v>
      </c>
      <c r="I11" s="315">
        <f t="shared" si="0"/>
        <v>0</v>
      </c>
    </row>
    <row r="12" spans="2:9" ht="15.6">
      <c r="B12" s="317">
        <v>7</v>
      </c>
      <c r="C12" s="491" t="s">
        <v>280</v>
      </c>
      <c r="D12" s="317" t="s">
        <v>42</v>
      </c>
      <c r="E12" s="317">
        <v>4</v>
      </c>
      <c r="F12" s="317" t="s">
        <v>281</v>
      </c>
      <c r="G12" s="312">
        <v>55</v>
      </c>
      <c r="H12" s="320">
        <v>0.18</v>
      </c>
      <c r="I12" s="315">
        <f t="shared" si="0"/>
        <v>259.59999999999997</v>
      </c>
    </row>
    <row r="13" spans="2:9" ht="15.6">
      <c r="B13" s="317">
        <v>8</v>
      </c>
      <c r="C13" s="491" t="s">
        <v>282</v>
      </c>
      <c r="D13" s="317" t="s">
        <v>42</v>
      </c>
      <c r="E13" s="317">
        <v>1</v>
      </c>
      <c r="F13" s="317" t="s">
        <v>283</v>
      </c>
      <c r="G13" s="312">
        <v>2125</v>
      </c>
      <c r="H13" s="320">
        <v>0.12</v>
      </c>
      <c r="I13" s="315">
        <f t="shared" si="0"/>
        <v>2380</v>
      </c>
    </row>
    <row r="14" spans="2:9" ht="15.6">
      <c r="B14" s="317">
        <v>9</v>
      </c>
      <c r="C14" s="491" t="s">
        <v>284</v>
      </c>
      <c r="D14" s="317" t="s">
        <v>42</v>
      </c>
      <c r="E14" s="317">
        <v>6</v>
      </c>
      <c r="F14" s="492" t="s">
        <v>1140</v>
      </c>
      <c r="G14" s="312">
        <v>1050</v>
      </c>
      <c r="H14" s="320">
        <v>0.18</v>
      </c>
      <c r="I14" s="315">
        <f t="shared" si="0"/>
        <v>7434</v>
      </c>
    </row>
    <row r="15" spans="2:9" ht="15.6">
      <c r="B15" s="317">
        <v>10</v>
      </c>
      <c r="C15" s="491" t="s">
        <v>285</v>
      </c>
      <c r="D15" s="317" t="s">
        <v>42</v>
      </c>
      <c r="E15" s="317">
        <v>1</v>
      </c>
      <c r="F15" s="317" t="s">
        <v>286</v>
      </c>
      <c r="G15" s="312">
        <v>1750</v>
      </c>
      <c r="H15" s="320">
        <v>0.18</v>
      </c>
      <c r="I15" s="315">
        <f t="shared" si="0"/>
        <v>2065</v>
      </c>
    </row>
    <row r="16" spans="2:9" ht="15.6">
      <c r="B16" s="317">
        <v>11</v>
      </c>
      <c r="C16" s="491" t="s">
        <v>287</v>
      </c>
      <c r="D16" s="317" t="s">
        <v>42</v>
      </c>
      <c r="E16" s="317">
        <v>2</v>
      </c>
      <c r="F16" s="317" t="s">
        <v>288</v>
      </c>
      <c r="G16" s="312">
        <v>550</v>
      </c>
      <c r="H16" s="320">
        <v>0.12</v>
      </c>
      <c r="I16" s="315">
        <f t="shared" si="0"/>
        <v>1232.0000000000002</v>
      </c>
    </row>
    <row r="17" spans="2:9" ht="15.6">
      <c r="B17" s="317">
        <v>12</v>
      </c>
      <c r="C17" s="491" t="s">
        <v>289</v>
      </c>
      <c r="D17" s="317" t="s">
        <v>42</v>
      </c>
      <c r="E17" s="317">
        <v>1</v>
      </c>
      <c r="F17" s="317" t="s">
        <v>290</v>
      </c>
      <c r="G17" s="312">
        <v>4440</v>
      </c>
      <c r="H17" s="320">
        <v>0.12</v>
      </c>
      <c r="I17" s="315">
        <f t="shared" si="0"/>
        <v>4972.8</v>
      </c>
    </row>
    <row r="18" spans="2:9" ht="15.6">
      <c r="B18" s="317">
        <v>13</v>
      </c>
      <c r="C18" s="491" t="s">
        <v>291</v>
      </c>
      <c r="D18" s="317" t="s">
        <v>42</v>
      </c>
      <c r="E18" s="317">
        <v>1</v>
      </c>
      <c r="F18" s="317" t="s">
        <v>292</v>
      </c>
      <c r="G18" s="312">
        <v>1125</v>
      </c>
      <c r="H18" s="320">
        <v>0.12</v>
      </c>
      <c r="I18" s="315">
        <f t="shared" si="0"/>
        <v>1260.0000000000002</v>
      </c>
    </row>
    <row r="19" spans="2:9" ht="15.6">
      <c r="B19" s="317">
        <v>14</v>
      </c>
      <c r="C19" s="491" t="s">
        <v>1157</v>
      </c>
      <c r="D19" s="317" t="s">
        <v>42</v>
      </c>
      <c r="E19" s="317">
        <v>6</v>
      </c>
      <c r="F19" s="317" t="s">
        <v>293</v>
      </c>
      <c r="G19" s="312">
        <v>175</v>
      </c>
      <c r="H19" s="320">
        <v>0.12</v>
      </c>
      <c r="I19" s="315">
        <f t="shared" si="0"/>
        <v>1176</v>
      </c>
    </row>
    <row r="20" spans="2:9" ht="15.6">
      <c r="B20" s="317">
        <v>15</v>
      </c>
      <c r="C20" s="491" t="s">
        <v>1157</v>
      </c>
      <c r="D20" s="317" t="s">
        <v>42</v>
      </c>
      <c r="E20" s="317">
        <v>1</v>
      </c>
      <c r="F20" s="317" t="s">
        <v>294</v>
      </c>
      <c r="G20" s="312">
        <v>175</v>
      </c>
      <c r="H20" s="320">
        <v>0.12</v>
      </c>
      <c r="I20" s="315">
        <f t="shared" si="0"/>
        <v>196.00000000000003</v>
      </c>
    </row>
    <row r="21" spans="2:9" ht="15.6">
      <c r="B21" s="317">
        <v>16</v>
      </c>
      <c r="C21" s="491" t="s">
        <v>295</v>
      </c>
      <c r="D21" s="317" t="s">
        <v>42</v>
      </c>
      <c r="E21" s="317">
        <v>12</v>
      </c>
      <c r="F21" s="546" t="s">
        <v>296</v>
      </c>
      <c r="G21" s="312">
        <v>1366</v>
      </c>
      <c r="H21" s="320">
        <v>0.12</v>
      </c>
      <c r="I21" s="315">
        <f t="shared" si="0"/>
        <v>18359.04</v>
      </c>
    </row>
    <row r="22" spans="2:9" ht="15.6">
      <c r="B22" s="317">
        <v>17</v>
      </c>
      <c r="C22" s="491" t="s">
        <v>297</v>
      </c>
      <c r="D22" s="317" t="s">
        <v>42</v>
      </c>
      <c r="E22" s="317">
        <v>48</v>
      </c>
      <c r="F22" s="546"/>
      <c r="G22" s="312">
        <v>781</v>
      </c>
      <c r="H22" s="320">
        <v>0.12</v>
      </c>
      <c r="I22" s="315">
        <f t="shared" si="0"/>
        <v>41986.560000000005</v>
      </c>
    </row>
    <row r="23" spans="2:9" ht="15.6">
      <c r="B23" s="317">
        <v>18</v>
      </c>
      <c r="C23" s="491" t="s">
        <v>298</v>
      </c>
      <c r="D23" s="317" t="s">
        <v>42</v>
      </c>
      <c r="E23" s="317">
        <v>36</v>
      </c>
      <c r="F23" s="546"/>
      <c r="G23" s="312">
        <v>900</v>
      </c>
      <c r="H23" s="320">
        <v>0.12</v>
      </c>
      <c r="I23" s="315">
        <f t="shared" si="0"/>
        <v>36288</v>
      </c>
    </row>
    <row r="24" spans="2:9" ht="15.6">
      <c r="B24" s="317">
        <v>19</v>
      </c>
      <c r="C24" s="491" t="s">
        <v>1141</v>
      </c>
      <c r="D24" s="317" t="s">
        <v>42</v>
      </c>
      <c r="E24" s="317">
        <v>12</v>
      </c>
      <c r="F24" s="546"/>
      <c r="G24" s="313">
        <v>1000</v>
      </c>
      <c r="H24" s="320">
        <v>0.12</v>
      </c>
      <c r="I24" s="315">
        <f t="shared" si="0"/>
        <v>13440.000000000002</v>
      </c>
    </row>
    <row r="25" spans="2:9" ht="15.6">
      <c r="B25" s="317">
        <v>20</v>
      </c>
      <c r="C25" s="491" t="s">
        <v>299</v>
      </c>
      <c r="D25" s="317" t="s">
        <v>42</v>
      </c>
      <c r="E25" s="317">
        <v>24</v>
      </c>
      <c r="F25" s="546"/>
      <c r="G25" s="312">
        <v>488</v>
      </c>
      <c r="H25" s="320">
        <v>0.12</v>
      </c>
      <c r="I25" s="315">
        <f t="shared" si="0"/>
        <v>13117.44</v>
      </c>
    </row>
    <row r="26" spans="2:9" ht="15.6">
      <c r="B26" s="317">
        <v>21</v>
      </c>
      <c r="C26" s="491" t="s">
        <v>300</v>
      </c>
      <c r="D26" s="317" t="s">
        <v>42</v>
      </c>
      <c r="E26" s="317">
        <v>24</v>
      </c>
      <c r="F26" s="546"/>
      <c r="G26" s="312">
        <v>1281</v>
      </c>
      <c r="H26" s="320">
        <v>0.12</v>
      </c>
      <c r="I26" s="315">
        <f t="shared" si="0"/>
        <v>34433.280000000006</v>
      </c>
    </row>
    <row r="27" spans="2:9" ht="15.6">
      <c r="B27" s="317">
        <v>22</v>
      </c>
      <c r="C27" s="491" t="s">
        <v>301</v>
      </c>
      <c r="D27" s="317" t="s">
        <v>42</v>
      </c>
      <c r="E27" s="317">
        <v>12</v>
      </c>
      <c r="F27" s="546"/>
      <c r="G27" s="312">
        <v>1444</v>
      </c>
      <c r="H27" s="320">
        <v>0.12</v>
      </c>
      <c r="I27" s="315">
        <f t="shared" si="0"/>
        <v>19407.36</v>
      </c>
    </row>
    <row r="28" spans="2:9" ht="15.6">
      <c r="B28" s="317">
        <v>23</v>
      </c>
      <c r="C28" s="491" t="s">
        <v>302</v>
      </c>
      <c r="D28" s="317" t="s">
        <v>42</v>
      </c>
      <c r="E28" s="317">
        <v>2</v>
      </c>
      <c r="F28" s="317" t="s">
        <v>303</v>
      </c>
      <c r="G28" s="312">
        <v>1850</v>
      </c>
      <c r="H28" s="320">
        <v>0.18</v>
      </c>
      <c r="I28" s="315">
        <f t="shared" si="0"/>
        <v>4366</v>
      </c>
    </row>
    <row r="29" spans="2:9" ht="15.6">
      <c r="B29" s="317">
        <v>24</v>
      </c>
      <c r="C29" s="483" t="s">
        <v>304</v>
      </c>
      <c r="D29" s="317" t="s">
        <v>42</v>
      </c>
      <c r="E29" s="317">
        <v>2</v>
      </c>
      <c r="F29" s="317" t="s">
        <v>305</v>
      </c>
      <c r="G29" s="312">
        <v>3125</v>
      </c>
      <c r="H29" s="320">
        <v>0.18</v>
      </c>
      <c r="I29" s="315">
        <f t="shared" si="0"/>
        <v>7375</v>
      </c>
    </row>
    <row r="30" spans="2:9" ht="15.6">
      <c r="B30" s="317">
        <v>25</v>
      </c>
      <c r="C30" s="483" t="s">
        <v>306</v>
      </c>
      <c r="D30" s="317" t="s">
        <v>42</v>
      </c>
      <c r="E30" s="317">
        <v>2</v>
      </c>
      <c r="F30" s="317" t="s">
        <v>305</v>
      </c>
      <c r="G30" s="312">
        <v>1750</v>
      </c>
      <c r="H30" s="320">
        <v>0.18</v>
      </c>
      <c r="I30" s="315">
        <f t="shared" si="0"/>
        <v>4130</v>
      </c>
    </row>
    <row r="31" spans="2:9" ht="15.6">
      <c r="B31" s="317">
        <v>26</v>
      </c>
      <c r="C31" s="491" t="s">
        <v>307</v>
      </c>
      <c r="D31" s="317" t="s">
        <v>42</v>
      </c>
      <c r="E31" s="317">
        <v>4</v>
      </c>
      <c r="F31" s="317" t="s">
        <v>308</v>
      </c>
      <c r="G31" s="312">
        <v>85</v>
      </c>
      <c r="H31" s="320">
        <v>0.12</v>
      </c>
      <c r="I31" s="315">
        <f t="shared" si="0"/>
        <v>380.8</v>
      </c>
    </row>
    <row r="32" spans="2:9" ht="15.6">
      <c r="B32" s="317">
        <v>27</v>
      </c>
      <c r="C32" s="491" t="s">
        <v>309</v>
      </c>
      <c r="D32" s="317" t="s">
        <v>42</v>
      </c>
      <c r="E32" s="317">
        <v>1</v>
      </c>
      <c r="F32" s="317"/>
      <c r="G32" s="312">
        <v>85</v>
      </c>
      <c r="H32" s="320">
        <v>0.12</v>
      </c>
      <c r="I32" s="315">
        <f t="shared" si="0"/>
        <v>95.2</v>
      </c>
    </row>
    <row r="33" spans="2:9" ht="15.6">
      <c r="B33" s="317">
        <v>28</v>
      </c>
      <c r="C33" s="491" t="s">
        <v>310</v>
      </c>
      <c r="D33" s="317" t="s">
        <v>42</v>
      </c>
      <c r="E33" s="317">
        <v>1</v>
      </c>
      <c r="F33" s="317"/>
      <c r="G33" s="312">
        <v>48</v>
      </c>
      <c r="H33" s="320">
        <v>0.12</v>
      </c>
      <c r="I33" s="315">
        <f t="shared" si="0"/>
        <v>53.760000000000005</v>
      </c>
    </row>
    <row r="34" spans="2:9" ht="19.2" customHeight="1">
      <c r="B34" s="317">
        <v>29</v>
      </c>
      <c r="C34" s="483" t="s">
        <v>311</v>
      </c>
      <c r="D34" s="317" t="s">
        <v>42</v>
      </c>
      <c r="E34" s="317">
        <v>1</v>
      </c>
      <c r="F34" s="492" t="s">
        <v>1158</v>
      </c>
      <c r="G34" s="312">
        <v>150</v>
      </c>
      <c r="H34" s="320">
        <v>0.12</v>
      </c>
      <c r="I34" s="315">
        <f t="shared" si="0"/>
        <v>168.00000000000003</v>
      </c>
    </row>
    <row r="35" spans="2:9" ht="15.6">
      <c r="B35" s="317">
        <v>30</v>
      </c>
      <c r="C35" s="491" t="s">
        <v>312</v>
      </c>
      <c r="D35" s="317" t="s">
        <v>42</v>
      </c>
      <c r="E35" s="317">
        <v>2</v>
      </c>
      <c r="F35" s="317" t="s">
        <v>313</v>
      </c>
      <c r="G35" s="312">
        <v>350</v>
      </c>
      <c r="H35" s="320">
        <v>0.12</v>
      </c>
      <c r="I35" s="315">
        <f t="shared" si="0"/>
        <v>784.00000000000011</v>
      </c>
    </row>
    <row r="36" spans="2:9" ht="15.6">
      <c r="B36" s="317">
        <v>31</v>
      </c>
      <c r="C36" s="491" t="s">
        <v>314</v>
      </c>
      <c r="D36" s="317" t="s">
        <v>42</v>
      </c>
      <c r="E36" s="317">
        <v>1</v>
      </c>
      <c r="F36" s="317"/>
      <c r="G36" s="312">
        <v>3650</v>
      </c>
      <c r="H36" s="320">
        <v>0.12</v>
      </c>
      <c r="I36" s="315">
        <f t="shared" si="0"/>
        <v>4088.0000000000005</v>
      </c>
    </row>
    <row r="37" spans="2:9" ht="15.6">
      <c r="B37" s="317">
        <v>32</v>
      </c>
      <c r="C37" s="491" t="s">
        <v>315</v>
      </c>
      <c r="D37" s="317" t="s">
        <v>42</v>
      </c>
      <c r="E37" s="317"/>
      <c r="F37" s="317"/>
      <c r="G37" s="312">
        <v>4400</v>
      </c>
      <c r="H37" s="320">
        <v>0.12</v>
      </c>
      <c r="I37" s="315">
        <f t="shared" si="0"/>
        <v>0</v>
      </c>
    </row>
    <row r="38" spans="2:9" ht="15.6">
      <c r="B38" s="317">
        <v>33</v>
      </c>
      <c r="C38" s="491" t="s">
        <v>316</v>
      </c>
      <c r="D38" s="317" t="s">
        <v>42</v>
      </c>
      <c r="E38" s="317">
        <v>1</v>
      </c>
      <c r="F38" s="317"/>
      <c r="G38" s="312">
        <v>5200</v>
      </c>
      <c r="H38" s="320">
        <v>0.12</v>
      </c>
      <c r="I38" s="315">
        <f t="shared" si="0"/>
        <v>5824.0000000000009</v>
      </c>
    </row>
    <row r="39" spans="2:9" ht="15.6">
      <c r="B39" s="317">
        <v>34</v>
      </c>
      <c r="C39" s="491" t="s">
        <v>317</v>
      </c>
      <c r="D39" s="317" t="s">
        <v>42</v>
      </c>
      <c r="E39" s="317">
        <v>3</v>
      </c>
      <c r="F39" s="317" t="s">
        <v>318</v>
      </c>
      <c r="G39" s="312">
        <v>2850</v>
      </c>
      <c r="H39" s="320">
        <v>0.12</v>
      </c>
      <c r="I39" s="315">
        <f t="shared" si="0"/>
        <v>9576.0000000000018</v>
      </c>
    </row>
    <row r="40" spans="2:9" ht="15.6">
      <c r="B40" s="317">
        <v>35</v>
      </c>
      <c r="C40" s="491" t="s">
        <v>319</v>
      </c>
      <c r="D40" s="317" t="s">
        <v>42</v>
      </c>
      <c r="E40" s="317">
        <v>1</v>
      </c>
      <c r="F40" s="317" t="s">
        <v>320</v>
      </c>
      <c r="G40" s="312">
        <v>325</v>
      </c>
      <c r="H40" s="320">
        <v>0.12</v>
      </c>
      <c r="I40" s="315">
        <f t="shared" si="0"/>
        <v>364.00000000000006</v>
      </c>
    </row>
    <row r="41" spans="2:9" ht="15.6">
      <c r="B41" s="317">
        <v>36</v>
      </c>
      <c r="C41" s="491" t="s">
        <v>1159</v>
      </c>
      <c r="D41" s="317" t="s">
        <v>42</v>
      </c>
      <c r="E41" s="317">
        <v>5</v>
      </c>
      <c r="F41" s="317" t="s">
        <v>321</v>
      </c>
      <c r="G41" s="312">
        <v>280</v>
      </c>
      <c r="H41" s="320">
        <v>0.12</v>
      </c>
      <c r="I41" s="315">
        <f t="shared" si="0"/>
        <v>1568.0000000000002</v>
      </c>
    </row>
    <row r="42" spans="2:9" ht="15.6">
      <c r="B42" s="317">
        <v>37</v>
      </c>
      <c r="C42" s="483" t="s">
        <v>322</v>
      </c>
      <c r="D42" s="317" t="s">
        <v>42</v>
      </c>
      <c r="E42" s="317">
        <v>1</v>
      </c>
      <c r="F42" s="317" t="s">
        <v>323</v>
      </c>
      <c r="G42" s="312">
        <v>5650</v>
      </c>
      <c r="H42" s="493">
        <v>0.12</v>
      </c>
      <c r="I42" s="315">
        <f t="shared" si="0"/>
        <v>6328.0000000000009</v>
      </c>
    </row>
    <row r="43" spans="2:9" ht="15.6">
      <c r="B43" s="317">
        <v>38</v>
      </c>
      <c r="C43" s="483" t="s">
        <v>322</v>
      </c>
      <c r="D43" s="317" t="s">
        <v>42</v>
      </c>
      <c r="E43" s="317">
        <v>1</v>
      </c>
      <c r="F43" s="317" t="s">
        <v>324</v>
      </c>
      <c r="G43" s="312">
        <v>5650</v>
      </c>
      <c r="H43" s="493">
        <v>0.12</v>
      </c>
      <c r="I43" s="315">
        <f t="shared" si="0"/>
        <v>6328.0000000000009</v>
      </c>
    </row>
    <row r="44" spans="2:9" ht="15.6">
      <c r="B44" s="317">
        <v>39</v>
      </c>
      <c r="C44" s="491" t="s">
        <v>325</v>
      </c>
      <c r="D44" s="317" t="s">
        <v>42</v>
      </c>
      <c r="E44" s="317">
        <v>6</v>
      </c>
      <c r="F44" s="546" t="s">
        <v>326</v>
      </c>
      <c r="G44" s="312">
        <v>1300</v>
      </c>
      <c r="H44" s="320">
        <v>0.12</v>
      </c>
      <c r="I44" s="315">
        <f t="shared" si="0"/>
        <v>8736</v>
      </c>
    </row>
    <row r="45" spans="2:9" ht="15.6">
      <c r="B45" s="317">
        <v>40</v>
      </c>
      <c r="C45" s="491" t="s">
        <v>327</v>
      </c>
      <c r="D45" s="317" t="s">
        <v>42</v>
      </c>
      <c r="E45" s="317">
        <v>1</v>
      </c>
      <c r="F45" s="546"/>
      <c r="G45" s="312">
        <v>1850</v>
      </c>
      <c r="H45" s="320">
        <v>0.12</v>
      </c>
      <c r="I45" s="315">
        <f t="shared" si="0"/>
        <v>2072</v>
      </c>
    </row>
    <row r="46" spans="2:9" ht="15.6">
      <c r="B46" s="317">
        <v>41</v>
      </c>
      <c r="C46" s="491" t="s">
        <v>328</v>
      </c>
      <c r="D46" s="317" t="s">
        <v>42</v>
      </c>
      <c r="E46" s="317">
        <v>1</v>
      </c>
      <c r="F46" s="546"/>
      <c r="G46" s="312">
        <v>2250</v>
      </c>
      <c r="H46" s="320">
        <v>0.12</v>
      </c>
      <c r="I46" s="315">
        <f t="shared" si="0"/>
        <v>2520.0000000000005</v>
      </c>
    </row>
    <row r="47" spans="2:9" ht="15.6">
      <c r="B47" s="317">
        <v>42</v>
      </c>
      <c r="C47" s="483" t="s">
        <v>329</v>
      </c>
      <c r="D47" s="317" t="s">
        <v>42</v>
      </c>
      <c r="E47" s="317">
        <v>1</v>
      </c>
      <c r="F47" s="317"/>
      <c r="G47" s="312">
        <v>1735</v>
      </c>
      <c r="H47" s="493">
        <v>0.12</v>
      </c>
      <c r="I47" s="315">
        <f t="shared" si="0"/>
        <v>1943.2000000000003</v>
      </c>
    </row>
    <row r="48" spans="2:9" ht="15.6">
      <c r="B48" s="317">
        <v>43</v>
      </c>
      <c r="C48" s="491" t="s">
        <v>330</v>
      </c>
      <c r="D48" s="317" t="s">
        <v>42</v>
      </c>
      <c r="E48" s="317">
        <v>1</v>
      </c>
      <c r="F48" s="317"/>
      <c r="G48" s="312">
        <v>2365</v>
      </c>
      <c r="H48" s="493">
        <v>0.12</v>
      </c>
      <c r="I48" s="315">
        <f t="shared" si="0"/>
        <v>2648.8</v>
      </c>
    </row>
    <row r="49" spans="2:9" ht="15.6">
      <c r="B49" s="317">
        <v>44</v>
      </c>
      <c r="C49" s="483" t="s">
        <v>331</v>
      </c>
      <c r="D49" s="317" t="s">
        <v>42</v>
      </c>
      <c r="E49" s="317">
        <v>1</v>
      </c>
      <c r="F49" s="317" t="s">
        <v>332</v>
      </c>
      <c r="G49" s="312">
        <v>770</v>
      </c>
      <c r="H49" s="320">
        <v>0.12</v>
      </c>
      <c r="I49" s="315">
        <f t="shared" si="0"/>
        <v>862.40000000000009</v>
      </c>
    </row>
    <row r="50" spans="2:9" ht="15.6">
      <c r="B50" s="317">
        <v>45</v>
      </c>
      <c r="C50" s="491" t="s">
        <v>333</v>
      </c>
      <c r="D50" s="317" t="s">
        <v>42</v>
      </c>
      <c r="E50" s="317">
        <v>1</v>
      </c>
      <c r="F50" s="317" t="s">
        <v>334</v>
      </c>
      <c r="G50" s="312">
        <v>650</v>
      </c>
      <c r="H50" s="320">
        <v>0.12</v>
      </c>
      <c r="I50" s="315">
        <f t="shared" si="0"/>
        <v>728.00000000000011</v>
      </c>
    </row>
    <row r="51" spans="2:9" ht="15.6">
      <c r="B51" s="317">
        <v>46</v>
      </c>
      <c r="C51" s="491" t="s">
        <v>335</v>
      </c>
      <c r="D51" s="317" t="s">
        <v>42</v>
      </c>
      <c r="E51" s="317"/>
      <c r="F51" s="317" t="s">
        <v>336</v>
      </c>
      <c r="G51" s="312">
        <v>1365</v>
      </c>
      <c r="H51" s="320">
        <v>0.12</v>
      </c>
      <c r="I51" s="315">
        <f t="shared" si="0"/>
        <v>0</v>
      </c>
    </row>
    <row r="52" spans="2:9" ht="15.6">
      <c r="B52" s="317">
        <v>47</v>
      </c>
      <c r="C52" s="483" t="s">
        <v>337</v>
      </c>
      <c r="D52" s="317" t="s">
        <v>42</v>
      </c>
      <c r="E52" s="317">
        <v>1</v>
      </c>
      <c r="F52" s="317" t="s">
        <v>338</v>
      </c>
      <c r="G52" s="312">
        <v>4200</v>
      </c>
      <c r="H52" s="320">
        <v>0.18</v>
      </c>
      <c r="I52" s="315">
        <f t="shared" si="0"/>
        <v>4956</v>
      </c>
    </row>
    <row r="53" spans="2:9" ht="15.6">
      <c r="B53" s="317">
        <v>48</v>
      </c>
      <c r="C53" s="483" t="s">
        <v>339</v>
      </c>
      <c r="D53" s="317" t="s">
        <v>42</v>
      </c>
      <c r="E53" s="317">
        <v>1</v>
      </c>
      <c r="F53" s="317" t="s">
        <v>340</v>
      </c>
      <c r="G53" s="312">
        <v>1890</v>
      </c>
      <c r="H53" s="320">
        <v>0.12</v>
      </c>
      <c r="I53" s="315">
        <f t="shared" si="0"/>
        <v>2116.8000000000002</v>
      </c>
    </row>
    <row r="54" spans="2:9" ht="15.6">
      <c r="B54" s="317">
        <v>49</v>
      </c>
      <c r="C54" s="483" t="s">
        <v>341</v>
      </c>
      <c r="D54" s="317" t="s">
        <v>42</v>
      </c>
      <c r="E54" s="317">
        <v>2</v>
      </c>
      <c r="F54" s="317" t="s">
        <v>342</v>
      </c>
      <c r="G54" s="312">
        <v>480</v>
      </c>
      <c r="H54" s="320">
        <v>0.18</v>
      </c>
      <c r="I54" s="315">
        <f t="shared" si="0"/>
        <v>1132.8</v>
      </c>
    </row>
    <row r="55" spans="2:9" ht="15.6">
      <c r="B55" s="317">
        <v>50</v>
      </c>
      <c r="C55" s="483" t="s">
        <v>343</v>
      </c>
      <c r="D55" s="317" t="s">
        <v>42</v>
      </c>
      <c r="E55" s="317">
        <v>1</v>
      </c>
      <c r="F55" s="317" t="s">
        <v>344</v>
      </c>
      <c r="G55" s="312">
        <v>525</v>
      </c>
      <c r="H55" s="320">
        <v>0.12</v>
      </c>
      <c r="I55" s="315">
        <f t="shared" si="0"/>
        <v>588</v>
      </c>
    </row>
    <row r="56" spans="2:9" ht="15.6">
      <c r="B56" s="317">
        <v>51</v>
      </c>
      <c r="C56" s="483" t="s">
        <v>345</v>
      </c>
      <c r="D56" s="317" t="s">
        <v>42</v>
      </c>
      <c r="E56" s="317">
        <v>12</v>
      </c>
      <c r="F56" s="317" t="s">
        <v>346</v>
      </c>
      <c r="G56" s="312">
        <v>115</v>
      </c>
      <c r="H56" s="494">
        <v>0.18</v>
      </c>
      <c r="I56" s="315">
        <f t="shared" si="0"/>
        <v>1628.3999999999999</v>
      </c>
    </row>
    <row r="57" spans="2:9" ht="15.6">
      <c r="B57" s="317">
        <v>52</v>
      </c>
      <c r="C57" s="483" t="s">
        <v>345</v>
      </c>
      <c r="D57" s="317" t="s">
        <v>42</v>
      </c>
      <c r="E57" s="317">
        <v>12</v>
      </c>
      <c r="F57" s="317" t="s">
        <v>347</v>
      </c>
      <c r="G57" s="312">
        <v>115</v>
      </c>
      <c r="H57" s="494">
        <v>0.18</v>
      </c>
      <c r="I57" s="315">
        <f t="shared" si="0"/>
        <v>1628.3999999999999</v>
      </c>
    </row>
    <row r="58" spans="2:9" ht="15.6">
      <c r="B58" s="317">
        <v>53</v>
      </c>
      <c r="C58" s="483" t="s">
        <v>345</v>
      </c>
      <c r="D58" s="317" t="s">
        <v>42</v>
      </c>
      <c r="E58" s="317">
        <v>6</v>
      </c>
      <c r="F58" s="317" t="s">
        <v>348</v>
      </c>
      <c r="G58" s="312">
        <v>115</v>
      </c>
      <c r="H58" s="494">
        <v>0.18</v>
      </c>
      <c r="I58" s="315">
        <f t="shared" si="0"/>
        <v>814.19999999999993</v>
      </c>
    </row>
    <row r="59" spans="2:9" ht="15.6">
      <c r="B59" s="317">
        <v>54</v>
      </c>
      <c r="C59" s="491" t="s">
        <v>349</v>
      </c>
      <c r="D59" s="317" t="s">
        <v>42</v>
      </c>
      <c r="E59" s="317">
        <v>4</v>
      </c>
      <c r="F59" s="317"/>
      <c r="G59" s="312">
        <v>100</v>
      </c>
      <c r="H59" s="320">
        <v>0.12</v>
      </c>
      <c r="I59" s="315">
        <f t="shared" si="0"/>
        <v>448.00000000000006</v>
      </c>
    </row>
    <row r="60" spans="2:9" ht="15.6">
      <c r="B60" s="317">
        <v>55</v>
      </c>
      <c r="C60" s="491" t="s">
        <v>350</v>
      </c>
      <c r="D60" s="317" t="s">
        <v>42</v>
      </c>
      <c r="E60" s="317">
        <v>1</v>
      </c>
      <c r="F60" s="317"/>
      <c r="G60" s="312">
        <v>130</v>
      </c>
      <c r="H60" s="320">
        <v>0.12</v>
      </c>
      <c r="I60" s="315">
        <f t="shared" si="0"/>
        <v>145.60000000000002</v>
      </c>
    </row>
    <row r="61" spans="2:9" ht="15.6">
      <c r="B61" s="495">
        <v>56</v>
      </c>
      <c r="C61" s="477" t="s">
        <v>1139</v>
      </c>
      <c r="D61" s="495" t="s">
        <v>42</v>
      </c>
      <c r="E61" s="495">
        <v>1</v>
      </c>
      <c r="F61" s="495" t="s">
        <v>351</v>
      </c>
      <c r="G61" s="481">
        <v>1060</v>
      </c>
      <c r="H61" s="320">
        <v>0.12</v>
      </c>
      <c r="I61" s="482">
        <f t="shared" si="0"/>
        <v>1187.2</v>
      </c>
    </row>
    <row r="62" spans="2:9" ht="15.6">
      <c r="B62" s="317">
        <v>57</v>
      </c>
      <c r="C62" s="491" t="s">
        <v>352</v>
      </c>
      <c r="D62" s="317" t="s">
        <v>42</v>
      </c>
      <c r="E62" s="317">
        <v>12</v>
      </c>
      <c r="F62" s="546" t="s">
        <v>353</v>
      </c>
      <c r="G62" s="312">
        <v>200</v>
      </c>
      <c r="H62" s="320">
        <v>0.12</v>
      </c>
      <c r="I62" s="315">
        <f t="shared" si="0"/>
        <v>2688.0000000000005</v>
      </c>
    </row>
    <row r="63" spans="2:9" ht="15.6">
      <c r="B63" s="317">
        <v>58</v>
      </c>
      <c r="C63" s="491" t="s">
        <v>354</v>
      </c>
      <c r="D63" s="317" t="s">
        <v>42</v>
      </c>
      <c r="E63" s="317">
        <v>12</v>
      </c>
      <c r="F63" s="546"/>
      <c r="G63" s="312">
        <v>230</v>
      </c>
      <c r="H63" s="320">
        <v>0.12</v>
      </c>
      <c r="I63" s="315">
        <f t="shared" si="0"/>
        <v>3091.2000000000003</v>
      </c>
    </row>
    <row r="64" spans="2:9" ht="15.6">
      <c r="B64" s="317">
        <v>59</v>
      </c>
      <c r="C64" s="491" t="s">
        <v>355</v>
      </c>
      <c r="D64" s="317" t="s">
        <v>42</v>
      </c>
      <c r="E64" s="317">
        <v>12</v>
      </c>
      <c r="F64" s="546"/>
      <c r="G64" s="312">
        <v>180</v>
      </c>
      <c r="H64" s="320">
        <v>0.12</v>
      </c>
      <c r="I64" s="315">
        <f t="shared" si="0"/>
        <v>2419.2000000000003</v>
      </c>
    </row>
    <row r="65" spans="2:9" ht="15.6">
      <c r="B65" s="317">
        <v>60</v>
      </c>
      <c r="C65" s="491" t="s">
        <v>356</v>
      </c>
      <c r="D65" s="317" t="s">
        <v>42</v>
      </c>
      <c r="E65" s="317">
        <v>12</v>
      </c>
      <c r="F65" s="317"/>
      <c r="G65" s="312">
        <v>170</v>
      </c>
      <c r="H65" s="320">
        <v>0.12</v>
      </c>
      <c r="I65" s="315">
        <f t="shared" si="0"/>
        <v>2284.8000000000002</v>
      </c>
    </row>
    <row r="66" spans="2:9" ht="15.6">
      <c r="B66" s="317">
        <v>61</v>
      </c>
      <c r="C66" s="491" t="s">
        <v>357</v>
      </c>
      <c r="D66" s="317" t="s">
        <v>42</v>
      </c>
      <c r="E66" s="317">
        <v>6</v>
      </c>
      <c r="F66" s="317" t="s">
        <v>358</v>
      </c>
      <c r="G66" s="312">
        <v>450</v>
      </c>
      <c r="H66" s="320">
        <v>0.12</v>
      </c>
      <c r="I66" s="315">
        <f t="shared" si="0"/>
        <v>3024.0000000000005</v>
      </c>
    </row>
    <row r="67" spans="2:9" ht="15.6">
      <c r="B67" s="317">
        <v>62</v>
      </c>
      <c r="C67" s="491" t="s">
        <v>359</v>
      </c>
      <c r="D67" s="317" t="s">
        <v>42</v>
      </c>
      <c r="E67" s="317">
        <v>12</v>
      </c>
      <c r="F67" s="317"/>
      <c r="G67" s="312">
        <v>240</v>
      </c>
      <c r="H67" s="320">
        <v>0.12</v>
      </c>
      <c r="I67" s="315">
        <f t="shared" si="0"/>
        <v>3225.6000000000004</v>
      </c>
    </row>
    <row r="68" spans="2:9" ht="15.6">
      <c r="B68" s="317">
        <v>63</v>
      </c>
      <c r="C68" s="491" t="s">
        <v>360</v>
      </c>
      <c r="D68" s="317" t="s">
        <v>42</v>
      </c>
      <c r="E68" s="317">
        <v>1</v>
      </c>
      <c r="F68" s="317" t="s">
        <v>361</v>
      </c>
      <c r="G68" s="312">
        <v>250</v>
      </c>
      <c r="H68" s="320">
        <v>0.12</v>
      </c>
      <c r="I68" s="315">
        <f t="shared" si="0"/>
        <v>280</v>
      </c>
    </row>
    <row r="69" spans="2:9" ht="15.6">
      <c r="B69" s="317">
        <v>64</v>
      </c>
      <c r="C69" s="491" t="s">
        <v>362</v>
      </c>
      <c r="D69" s="317" t="s">
        <v>42</v>
      </c>
      <c r="E69" s="317"/>
      <c r="F69" s="317" t="s">
        <v>361</v>
      </c>
      <c r="G69" s="312">
        <v>320</v>
      </c>
      <c r="H69" s="320">
        <v>0.12</v>
      </c>
      <c r="I69" s="315">
        <f t="shared" si="0"/>
        <v>0</v>
      </c>
    </row>
    <row r="70" spans="2:9" ht="15.6">
      <c r="B70" s="317">
        <v>65</v>
      </c>
      <c r="C70" s="491" t="s">
        <v>363</v>
      </c>
      <c r="D70" s="317" t="s">
        <v>42</v>
      </c>
      <c r="E70" s="317">
        <v>12</v>
      </c>
      <c r="F70" s="317" t="s">
        <v>364</v>
      </c>
      <c r="G70" s="312">
        <v>15</v>
      </c>
      <c r="H70" s="320">
        <v>0.12</v>
      </c>
      <c r="I70" s="315">
        <f t="shared" si="0"/>
        <v>201.60000000000002</v>
      </c>
    </row>
    <row r="71" spans="2:9" ht="15.6">
      <c r="B71" s="317">
        <v>66</v>
      </c>
      <c r="C71" s="491" t="s">
        <v>1160</v>
      </c>
      <c r="D71" s="317" t="s">
        <v>42</v>
      </c>
      <c r="E71" s="317">
        <v>2</v>
      </c>
      <c r="F71" s="317" t="s">
        <v>365</v>
      </c>
      <c r="G71" s="312">
        <v>110</v>
      </c>
      <c r="H71" s="320">
        <v>0.12</v>
      </c>
      <c r="I71" s="315">
        <f t="shared" ref="I71:I128" si="1">(E71*G71)*(1+H71)</f>
        <v>246.40000000000003</v>
      </c>
    </row>
    <row r="72" spans="2:9" ht="15.6">
      <c r="B72" s="317">
        <v>67</v>
      </c>
      <c r="C72" s="491" t="s">
        <v>366</v>
      </c>
      <c r="D72" s="317" t="s">
        <v>42</v>
      </c>
      <c r="E72" s="317">
        <v>2</v>
      </c>
      <c r="F72" s="317" t="s">
        <v>367</v>
      </c>
      <c r="G72" s="312">
        <v>1950</v>
      </c>
      <c r="H72" s="320">
        <v>0.12</v>
      </c>
      <c r="I72" s="315">
        <f t="shared" si="1"/>
        <v>4368</v>
      </c>
    </row>
    <row r="73" spans="2:9" ht="15.6">
      <c r="B73" s="317">
        <v>68</v>
      </c>
      <c r="C73" s="491" t="s">
        <v>368</v>
      </c>
      <c r="D73" s="317" t="s">
        <v>42</v>
      </c>
      <c r="E73" s="317">
        <v>12</v>
      </c>
      <c r="F73" s="317" t="s">
        <v>369</v>
      </c>
      <c r="G73" s="312">
        <v>85</v>
      </c>
      <c r="H73" s="320">
        <v>0.12</v>
      </c>
      <c r="I73" s="315">
        <f t="shared" si="1"/>
        <v>1142.4000000000001</v>
      </c>
    </row>
    <row r="74" spans="2:9" ht="15.6">
      <c r="B74" s="317">
        <v>69</v>
      </c>
      <c r="C74" s="491" t="s">
        <v>370</v>
      </c>
      <c r="D74" s="317" t="s">
        <v>42</v>
      </c>
      <c r="E74" s="317"/>
      <c r="F74" s="317" t="s">
        <v>369</v>
      </c>
      <c r="G74" s="312">
        <v>110</v>
      </c>
      <c r="H74" s="320">
        <v>0.12</v>
      </c>
      <c r="I74" s="315">
        <f t="shared" si="1"/>
        <v>0</v>
      </c>
    </row>
    <row r="75" spans="2:9" ht="15.6">
      <c r="B75" s="317">
        <v>70</v>
      </c>
      <c r="C75" s="491" t="s">
        <v>371</v>
      </c>
      <c r="D75" s="317" t="s">
        <v>42</v>
      </c>
      <c r="E75" s="317">
        <v>18</v>
      </c>
      <c r="F75" s="317"/>
      <c r="G75" s="312">
        <v>150</v>
      </c>
      <c r="H75" s="320">
        <v>0.12</v>
      </c>
      <c r="I75" s="315">
        <f t="shared" si="1"/>
        <v>3024.0000000000005</v>
      </c>
    </row>
    <row r="76" spans="2:9" ht="15.6">
      <c r="B76" s="317">
        <v>71</v>
      </c>
      <c r="C76" s="491" t="s">
        <v>372</v>
      </c>
      <c r="D76" s="317" t="s">
        <v>42</v>
      </c>
      <c r="E76" s="317">
        <v>18</v>
      </c>
      <c r="F76" s="317"/>
      <c r="G76" s="312">
        <v>230</v>
      </c>
      <c r="H76" s="320">
        <v>0.12</v>
      </c>
      <c r="I76" s="315">
        <f t="shared" si="1"/>
        <v>4636.8</v>
      </c>
    </row>
    <row r="77" spans="2:9" ht="15.6">
      <c r="B77" s="317">
        <v>72</v>
      </c>
      <c r="C77" s="491" t="s">
        <v>373</v>
      </c>
      <c r="D77" s="317" t="s">
        <v>42</v>
      </c>
      <c r="E77" s="317">
        <v>2</v>
      </c>
      <c r="F77" s="546" t="s">
        <v>361</v>
      </c>
      <c r="G77" s="312">
        <v>350</v>
      </c>
      <c r="H77" s="320">
        <v>0.12</v>
      </c>
      <c r="I77" s="315">
        <f t="shared" si="1"/>
        <v>784.00000000000011</v>
      </c>
    </row>
    <row r="78" spans="2:9" ht="15.6">
      <c r="B78" s="317">
        <v>73</v>
      </c>
      <c r="C78" s="491" t="s">
        <v>374</v>
      </c>
      <c r="D78" s="317" t="s">
        <v>42</v>
      </c>
      <c r="E78" s="317">
        <v>1</v>
      </c>
      <c r="F78" s="546"/>
      <c r="G78" s="312">
        <v>475</v>
      </c>
      <c r="H78" s="320">
        <v>0.12</v>
      </c>
      <c r="I78" s="315">
        <f t="shared" si="1"/>
        <v>532</v>
      </c>
    </row>
    <row r="79" spans="2:9" ht="15.6">
      <c r="B79" s="317">
        <v>74</v>
      </c>
      <c r="C79" s="491" t="s">
        <v>375</v>
      </c>
      <c r="D79" s="317" t="s">
        <v>42</v>
      </c>
      <c r="E79" s="317">
        <v>1</v>
      </c>
      <c r="F79" s="546" t="s">
        <v>376</v>
      </c>
      <c r="G79" s="312">
        <v>1275</v>
      </c>
      <c r="H79" s="320">
        <v>0.12</v>
      </c>
      <c r="I79" s="315">
        <f t="shared" si="1"/>
        <v>1428.0000000000002</v>
      </c>
    </row>
    <row r="80" spans="2:9" ht="15.6">
      <c r="B80" s="317">
        <v>75</v>
      </c>
      <c r="C80" s="491" t="s">
        <v>377</v>
      </c>
      <c r="D80" s="317" t="s">
        <v>42</v>
      </c>
      <c r="E80" s="317">
        <v>1</v>
      </c>
      <c r="F80" s="546"/>
      <c r="G80" s="312">
        <v>1950</v>
      </c>
      <c r="H80" s="320">
        <v>0.12</v>
      </c>
      <c r="I80" s="315">
        <f t="shared" si="1"/>
        <v>2184</v>
      </c>
    </row>
    <row r="81" spans="2:10" ht="15.6">
      <c r="B81" s="317">
        <v>76</v>
      </c>
      <c r="C81" s="483" t="s">
        <v>378</v>
      </c>
      <c r="D81" s="317" t="s">
        <v>42</v>
      </c>
      <c r="E81" s="317"/>
      <c r="F81" s="317" t="s">
        <v>379</v>
      </c>
      <c r="G81" s="312">
        <v>2675</v>
      </c>
      <c r="H81" s="320">
        <v>0.12</v>
      </c>
      <c r="I81" s="315">
        <f t="shared" si="1"/>
        <v>0</v>
      </c>
    </row>
    <row r="82" spans="2:10" ht="15.6">
      <c r="B82" s="317">
        <v>77</v>
      </c>
      <c r="C82" s="496" t="s">
        <v>380</v>
      </c>
      <c r="D82" s="317" t="s">
        <v>42</v>
      </c>
      <c r="E82" s="317">
        <v>12</v>
      </c>
      <c r="F82" s="546" t="s">
        <v>381</v>
      </c>
      <c r="G82" s="312">
        <v>100</v>
      </c>
      <c r="H82" s="320">
        <v>0.12</v>
      </c>
      <c r="I82" s="315">
        <f t="shared" si="1"/>
        <v>1344.0000000000002</v>
      </c>
      <c r="J82" s="547"/>
    </row>
    <row r="83" spans="2:10" ht="15" customHeight="1">
      <c r="B83" s="317">
        <v>78</v>
      </c>
      <c r="C83" s="491" t="s">
        <v>382</v>
      </c>
      <c r="D83" s="317" t="s">
        <v>42</v>
      </c>
      <c r="E83" s="317">
        <v>12</v>
      </c>
      <c r="F83" s="546"/>
      <c r="G83" s="312">
        <v>100</v>
      </c>
      <c r="H83" s="320">
        <v>0.12</v>
      </c>
      <c r="I83" s="315">
        <f t="shared" si="1"/>
        <v>1344.0000000000002</v>
      </c>
      <c r="J83" s="547"/>
    </row>
    <row r="84" spans="2:10" ht="15" customHeight="1">
      <c r="B84" s="317">
        <v>79</v>
      </c>
      <c r="C84" s="491" t="s">
        <v>383</v>
      </c>
      <c r="D84" s="317" t="s">
        <v>42</v>
      </c>
      <c r="E84" s="317">
        <v>12</v>
      </c>
      <c r="F84" s="546"/>
      <c r="G84" s="312">
        <v>100</v>
      </c>
      <c r="H84" s="320">
        <v>0.12</v>
      </c>
      <c r="I84" s="315">
        <f t="shared" si="1"/>
        <v>1344.0000000000002</v>
      </c>
      <c r="J84" s="547"/>
    </row>
    <row r="85" spans="2:10" ht="15" customHeight="1">
      <c r="B85" s="317">
        <v>80</v>
      </c>
      <c r="C85" s="491" t="s">
        <v>384</v>
      </c>
      <c r="D85" s="317" t="s">
        <v>42</v>
      </c>
      <c r="E85" s="317">
        <v>18</v>
      </c>
      <c r="F85" s="546"/>
      <c r="G85" s="312">
        <v>115</v>
      </c>
      <c r="H85" s="320">
        <v>0.12</v>
      </c>
      <c r="I85" s="315">
        <f t="shared" si="1"/>
        <v>2318.4</v>
      </c>
      <c r="J85" s="547"/>
    </row>
    <row r="86" spans="2:10" ht="15" customHeight="1">
      <c r="B86" s="317">
        <v>81</v>
      </c>
      <c r="C86" s="491" t="s">
        <v>385</v>
      </c>
      <c r="D86" s="317" t="s">
        <v>42</v>
      </c>
      <c r="E86" s="317">
        <v>18</v>
      </c>
      <c r="F86" s="546"/>
      <c r="G86" s="312">
        <v>130</v>
      </c>
      <c r="H86" s="320">
        <v>0.12</v>
      </c>
      <c r="I86" s="315">
        <f t="shared" si="1"/>
        <v>2620.8000000000002</v>
      </c>
      <c r="J86" s="547"/>
    </row>
    <row r="87" spans="2:10" ht="15" customHeight="1">
      <c r="B87" s="317">
        <v>82</v>
      </c>
      <c r="C87" s="483" t="s">
        <v>386</v>
      </c>
      <c r="D87" s="317" t="s">
        <v>42</v>
      </c>
      <c r="E87" s="317">
        <v>8</v>
      </c>
      <c r="F87" s="546"/>
      <c r="G87" s="312">
        <v>80</v>
      </c>
      <c r="H87" s="320">
        <v>0.12</v>
      </c>
      <c r="I87" s="315">
        <f t="shared" si="1"/>
        <v>716.80000000000007</v>
      </c>
      <c r="J87" s="321"/>
    </row>
    <row r="88" spans="2:10" ht="15.6">
      <c r="B88" s="317">
        <v>83</v>
      </c>
      <c r="C88" s="491" t="s">
        <v>387</v>
      </c>
      <c r="D88" s="317" t="s">
        <v>42</v>
      </c>
      <c r="E88" s="317">
        <v>1</v>
      </c>
      <c r="F88" s="317" t="s">
        <v>388</v>
      </c>
      <c r="G88" s="312">
        <v>240</v>
      </c>
      <c r="H88" s="320">
        <v>0.12</v>
      </c>
      <c r="I88" s="315">
        <f t="shared" si="1"/>
        <v>268.8</v>
      </c>
    </row>
    <row r="89" spans="2:10" ht="15.6">
      <c r="B89" s="317">
        <v>84</v>
      </c>
      <c r="C89" s="496" t="s">
        <v>389</v>
      </c>
      <c r="D89" s="317" t="s">
        <v>42</v>
      </c>
      <c r="E89" s="317">
        <v>1</v>
      </c>
      <c r="F89" s="317" t="s">
        <v>276</v>
      </c>
      <c r="G89" s="312">
        <v>980</v>
      </c>
      <c r="H89" s="320">
        <v>0.12</v>
      </c>
      <c r="I89" s="315">
        <f t="shared" si="1"/>
        <v>1097.6000000000001</v>
      </c>
    </row>
    <row r="90" spans="2:10" ht="15.6">
      <c r="B90" s="317">
        <v>85</v>
      </c>
      <c r="C90" s="491" t="s">
        <v>390</v>
      </c>
      <c r="D90" s="317" t="s">
        <v>42</v>
      </c>
      <c r="E90" s="317">
        <v>1</v>
      </c>
      <c r="F90" s="317"/>
      <c r="G90" s="312">
        <v>140</v>
      </c>
      <c r="H90" s="320">
        <v>0.12</v>
      </c>
      <c r="I90" s="315">
        <f t="shared" si="1"/>
        <v>156.80000000000001</v>
      </c>
    </row>
    <row r="91" spans="2:10" ht="15.6">
      <c r="B91" s="317">
        <v>86</v>
      </c>
      <c r="C91" s="491" t="s">
        <v>391</v>
      </c>
      <c r="D91" s="317" t="s">
        <v>42</v>
      </c>
      <c r="E91" s="317">
        <v>12</v>
      </c>
      <c r="F91" s="317" t="s">
        <v>392</v>
      </c>
      <c r="G91" s="312">
        <v>145</v>
      </c>
      <c r="H91" s="320">
        <v>0.12</v>
      </c>
      <c r="I91" s="315">
        <f t="shared" si="1"/>
        <v>1948.8000000000002</v>
      </c>
    </row>
    <row r="92" spans="2:10" ht="15.6">
      <c r="B92" s="317">
        <v>87</v>
      </c>
      <c r="C92" s="491" t="s">
        <v>393</v>
      </c>
      <c r="D92" s="317" t="s">
        <v>42</v>
      </c>
      <c r="E92" s="317">
        <v>1</v>
      </c>
      <c r="F92" s="317" t="s">
        <v>394</v>
      </c>
      <c r="G92" s="312">
        <v>220</v>
      </c>
      <c r="H92" s="320">
        <v>0.12</v>
      </c>
      <c r="I92" s="315">
        <f t="shared" si="1"/>
        <v>246.40000000000003</v>
      </c>
    </row>
    <row r="93" spans="2:10" ht="15.6">
      <c r="B93" s="317">
        <v>88</v>
      </c>
      <c r="C93" s="491" t="s">
        <v>395</v>
      </c>
      <c r="D93" s="317" t="s">
        <v>42</v>
      </c>
      <c r="E93" s="317">
        <v>1</v>
      </c>
      <c r="F93" s="317" t="s">
        <v>396</v>
      </c>
      <c r="G93" s="312">
        <v>150</v>
      </c>
      <c r="H93" s="320">
        <v>0.12</v>
      </c>
      <c r="I93" s="315">
        <f t="shared" si="1"/>
        <v>168.00000000000003</v>
      </c>
    </row>
    <row r="94" spans="2:10" ht="15.6">
      <c r="B94" s="317">
        <v>89</v>
      </c>
      <c r="C94" s="491" t="s">
        <v>397</v>
      </c>
      <c r="D94" s="317" t="s">
        <v>42</v>
      </c>
      <c r="E94" s="317">
        <v>4</v>
      </c>
      <c r="F94" s="317" t="s">
        <v>1142</v>
      </c>
      <c r="G94" s="312">
        <v>550</v>
      </c>
      <c r="H94" s="320">
        <v>0.12</v>
      </c>
      <c r="I94" s="315">
        <f t="shared" si="1"/>
        <v>2464.0000000000005</v>
      </c>
    </row>
    <row r="95" spans="2:10" ht="15.6">
      <c r="B95" s="317">
        <v>90</v>
      </c>
      <c r="C95" s="491" t="s">
        <v>398</v>
      </c>
      <c r="D95" s="317" t="s">
        <v>42</v>
      </c>
      <c r="E95" s="317">
        <v>2</v>
      </c>
      <c r="F95" s="317" t="s">
        <v>399</v>
      </c>
      <c r="G95" s="312">
        <v>95</v>
      </c>
      <c r="H95" s="320">
        <v>0.18</v>
      </c>
      <c r="I95" s="315">
        <f t="shared" si="1"/>
        <v>224.2</v>
      </c>
    </row>
    <row r="96" spans="2:10" ht="15.6">
      <c r="B96" s="317">
        <v>91</v>
      </c>
      <c r="C96" s="491" t="s">
        <v>400</v>
      </c>
      <c r="D96" s="317" t="s">
        <v>42</v>
      </c>
      <c r="E96" s="317">
        <v>6</v>
      </c>
      <c r="F96" s="317" t="s">
        <v>401</v>
      </c>
      <c r="G96" s="312">
        <v>60</v>
      </c>
      <c r="H96" s="320">
        <v>0.18</v>
      </c>
      <c r="I96" s="315">
        <f t="shared" si="1"/>
        <v>424.79999999999995</v>
      </c>
    </row>
    <row r="97" spans="2:9" ht="15.6">
      <c r="B97" s="317">
        <v>92</v>
      </c>
      <c r="C97" s="491" t="s">
        <v>402</v>
      </c>
      <c r="D97" s="317" t="s">
        <v>42</v>
      </c>
      <c r="E97" s="317">
        <v>2</v>
      </c>
      <c r="F97" s="317" t="s">
        <v>403</v>
      </c>
      <c r="G97" s="312">
        <v>1550</v>
      </c>
      <c r="H97" s="494">
        <v>0.12</v>
      </c>
      <c r="I97" s="315">
        <f t="shared" si="1"/>
        <v>3472.0000000000005</v>
      </c>
    </row>
    <row r="98" spans="2:9" ht="15.6">
      <c r="B98" s="317">
        <v>93</v>
      </c>
      <c r="C98" s="491" t="s">
        <v>402</v>
      </c>
      <c r="D98" s="317" t="s">
        <v>42</v>
      </c>
      <c r="E98" s="317">
        <v>2</v>
      </c>
      <c r="F98" s="317" t="s">
        <v>404</v>
      </c>
      <c r="G98" s="312">
        <v>1550</v>
      </c>
      <c r="H98" s="494">
        <v>0.12</v>
      </c>
      <c r="I98" s="315">
        <f t="shared" si="1"/>
        <v>3472.0000000000005</v>
      </c>
    </row>
    <row r="99" spans="2:9" ht="15.6">
      <c r="B99" s="317">
        <v>94</v>
      </c>
      <c r="C99" s="491" t="s">
        <v>402</v>
      </c>
      <c r="D99" s="317" t="s">
        <v>42</v>
      </c>
      <c r="E99" s="317">
        <v>1</v>
      </c>
      <c r="F99" s="317" t="s">
        <v>405</v>
      </c>
      <c r="G99" s="312">
        <v>1550</v>
      </c>
      <c r="H99" s="494">
        <v>0.12</v>
      </c>
      <c r="I99" s="315">
        <f t="shared" si="1"/>
        <v>1736.0000000000002</v>
      </c>
    </row>
    <row r="100" spans="2:9" ht="15.6">
      <c r="B100" s="317">
        <v>95</v>
      </c>
      <c r="C100" s="491" t="s">
        <v>402</v>
      </c>
      <c r="D100" s="317" t="s">
        <v>42</v>
      </c>
      <c r="E100" s="317">
        <v>1</v>
      </c>
      <c r="F100" s="317" t="s">
        <v>406</v>
      </c>
      <c r="G100" s="312">
        <v>1550</v>
      </c>
      <c r="H100" s="494">
        <v>0.12</v>
      </c>
      <c r="I100" s="315">
        <f t="shared" si="1"/>
        <v>1736.0000000000002</v>
      </c>
    </row>
    <row r="101" spans="2:9" ht="15.6">
      <c r="B101" s="317">
        <v>96</v>
      </c>
      <c r="C101" s="491" t="s">
        <v>402</v>
      </c>
      <c r="D101" s="317" t="s">
        <v>42</v>
      </c>
      <c r="E101" s="317"/>
      <c r="F101" s="317" t="s">
        <v>407</v>
      </c>
      <c r="G101" s="312">
        <v>1550</v>
      </c>
      <c r="H101" s="494">
        <v>0.12</v>
      </c>
      <c r="I101" s="315">
        <f t="shared" si="1"/>
        <v>0</v>
      </c>
    </row>
    <row r="102" spans="2:9" ht="15.6">
      <c r="B102" s="317">
        <v>97</v>
      </c>
      <c r="C102" s="491" t="s">
        <v>402</v>
      </c>
      <c r="D102" s="317" t="s">
        <v>42</v>
      </c>
      <c r="E102" s="317"/>
      <c r="F102" s="317" t="s">
        <v>408</v>
      </c>
      <c r="G102" s="312">
        <v>1550</v>
      </c>
      <c r="H102" s="494">
        <v>0.12</v>
      </c>
      <c r="I102" s="315">
        <f t="shared" si="1"/>
        <v>0</v>
      </c>
    </row>
    <row r="103" spans="2:9" ht="15.6">
      <c r="B103" s="317">
        <v>98</v>
      </c>
      <c r="C103" s="491" t="s">
        <v>402</v>
      </c>
      <c r="D103" s="317" t="s">
        <v>42</v>
      </c>
      <c r="E103" s="317"/>
      <c r="F103" s="317" t="s">
        <v>409</v>
      </c>
      <c r="G103" s="312">
        <v>1550</v>
      </c>
      <c r="H103" s="494">
        <v>0.12</v>
      </c>
      <c r="I103" s="315">
        <f t="shared" si="1"/>
        <v>0</v>
      </c>
    </row>
    <row r="104" spans="2:9" ht="15.6">
      <c r="B104" s="317">
        <v>99</v>
      </c>
      <c r="C104" s="491" t="s">
        <v>410</v>
      </c>
      <c r="D104" s="317" t="s">
        <v>42</v>
      </c>
      <c r="E104" s="317">
        <v>1</v>
      </c>
      <c r="F104" s="317" t="s">
        <v>411</v>
      </c>
      <c r="G104" s="312">
        <v>1800</v>
      </c>
      <c r="H104" s="320">
        <v>0.12</v>
      </c>
      <c r="I104" s="315">
        <f t="shared" si="1"/>
        <v>2016.0000000000002</v>
      </c>
    </row>
    <row r="105" spans="2:9" ht="15.6">
      <c r="B105" s="317">
        <v>100</v>
      </c>
      <c r="C105" s="491" t="s">
        <v>412</v>
      </c>
      <c r="D105" s="317" t="s">
        <v>42</v>
      </c>
      <c r="E105" s="317">
        <v>2</v>
      </c>
      <c r="F105" s="317" t="s">
        <v>413</v>
      </c>
      <c r="G105" s="312">
        <v>190</v>
      </c>
      <c r="H105" s="320">
        <v>0.12</v>
      </c>
      <c r="I105" s="315">
        <f t="shared" si="1"/>
        <v>425.6</v>
      </c>
    </row>
    <row r="106" spans="2:9" ht="15.6">
      <c r="B106" s="317">
        <v>101</v>
      </c>
      <c r="C106" s="483" t="s">
        <v>414</v>
      </c>
      <c r="D106" s="317" t="s">
        <v>42</v>
      </c>
      <c r="E106" s="317">
        <v>12</v>
      </c>
      <c r="F106" s="317" t="s">
        <v>342</v>
      </c>
      <c r="G106" s="312">
        <v>480</v>
      </c>
      <c r="H106" s="320">
        <v>0.12</v>
      </c>
      <c r="I106" s="315">
        <f t="shared" si="1"/>
        <v>6451.2000000000007</v>
      </c>
    </row>
    <row r="107" spans="2:9" ht="15.6">
      <c r="B107" s="317">
        <v>102</v>
      </c>
      <c r="C107" s="483" t="s">
        <v>415</v>
      </c>
      <c r="D107" s="317" t="s">
        <v>42</v>
      </c>
      <c r="E107" s="317">
        <v>1</v>
      </c>
      <c r="F107" s="317" t="s">
        <v>416</v>
      </c>
      <c r="G107" s="312">
        <v>6300</v>
      </c>
      <c r="H107" s="320">
        <v>0.18</v>
      </c>
      <c r="I107" s="315">
        <f t="shared" si="1"/>
        <v>7434</v>
      </c>
    </row>
    <row r="108" spans="2:9" ht="15.6">
      <c r="B108" s="317">
        <v>103</v>
      </c>
      <c r="C108" s="491" t="s">
        <v>1143</v>
      </c>
      <c r="D108" s="317" t="s">
        <v>42</v>
      </c>
      <c r="E108" s="317">
        <v>8</v>
      </c>
      <c r="F108" s="317" t="s">
        <v>1144</v>
      </c>
      <c r="G108" s="313">
        <v>150</v>
      </c>
      <c r="H108" s="320">
        <v>0.12</v>
      </c>
      <c r="I108" s="315">
        <f t="shared" si="1"/>
        <v>1344.0000000000002</v>
      </c>
    </row>
    <row r="109" spans="2:9" ht="15.6">
      <c r="B109" s="317">
        <v>104</v>
      </c>
      <c r="C109" s="483" t="s">
        <v>417</v>
      </c>
      <c r="D109" s="317" t="s">
        <v>42</v>
      </c>
      <c r="E109" s="317">
        <v>1</v>
      </c>
      <c r="F109" s="317" t="s">
        <v>418</v>
      </c>
      <c r="G109" s="312">
        <v>3600</v>
      </c>
      <c r="H109" s="320">
        <v>0.12</v>
      </c>
      <c r="I109" s="315">
        <f t="shared" si="1"/>
        <v>4032.0000000000005</v>
      </c>
    </row>
    <row r="110" spans="2:9" ht="15.6">
      <c r="B110" s="317">
        <v>106</v>
      </c>
      <c r="C110" s="483" t="s">
        <v>419</v>
      </c>
      <c r="D110" s="317" t="s">
        <v>420</v>
      </c>
      <c r="E110" s="317"/>
      <c r="F110" s="317"/>
      <c r="G110" s="312">
        <v>525</v>
      </c>
      <c r="H110" s="320">
        <v>0.12</v>
      </c>
      <c r="I110" s="315">
        <f t="shared" si="1"/>
        <v>0</v>
      </c>
    </row>
    <row r="111" spans="2:9" ht="15.6">
      <c r="B111" s="317">
        <v>107</v>
      </c>
      <c r="C111" s="483" t="s">
        <v>421</v>
      </c>
      <c r="D111" s="317" t="s">
        <v>42</v>
      </c>
      <c r="E111" s="317">
        <v>3</v>
      </c>
      <c r="F111" s="317"/>
      <c r="G111" s="312">
        <v>4000</v>
      </c>
      <c r="H111" s="320">
        <v>0.12</v>
      </c>
      <c r="I111" s="315">
        <f t="shared" si="1"/>
        <v>13440.000000000002</v>
      </c>
    </row>
    <row r="112" spans="2:9" ht="15.6">
      <c r="B112" s="317">
        <v>108</v>
      </c>
      <c r="C112" s="483" t="s">
        <v>422</v>
      </c>
      <c r="D112" s="317" t="s">
        <v>42</v>
      </c>
      <c r="E112" s="317">
        <v>1</v>
      </c>
      <c r="F112" s="317"/>
      <c r="G112" s="312">
        <v>500</v>
      </c>
      <c r="H112" s="320">
        <v>0.12</v>
      </c>
      <c r="I112" s="315">
        <f t="shared" si="1"/>
        <v>560</v>
      </c>
    </row>
    <row r="113" spans="2:9" ht="15.6">
      <c r="B113" s="317">
        <v>109</v>
      </c>
      <c r="C113" s="483" t="s">
        <v>423</v>
      </c>
      <c r="D113" s="317" t="s">
        <v>42</v>
      </c>
      <c r="E113" s="317">
        <v>1</v>
      </c>
      <c r="F113" s="317"/>
      <c r="G113" s="312">
        <v>0</v>
      </c>
      <c r="H113" s="320">
        <v>0.12</v>
      </c>
      <c r="I113" s="315">
        <f t="shared" si="1"/>
        <v>0</v>
      </c>
    </row>
    <row r="114" spans="2:9" ht="15.6">
      <c r="B114" s="317">
        <v>110</v>
      </c>
      <c r="C114" s="325" t="s">
        <v>424</v>
      </c>
      <c r="D114" s="484" t="s">
        <v>42</v>
      </c>
      <c r="E114" s="317">
        <v>4</v>
      </c>
      <c r="F114" s="325"/>
      <c r="G114" s="312">
        <v>480</v>
      </c>
      <c r="H114" s="320">
        <v>0.12</v>
      </c>
      <c r="I114" s="315">
        <f t="shared" si="1"/>
        <v>2150.4</v>
      </c>
    </row>
    <row r="115" spans="2:9" ht="15.6">
      <c r="B115" s="317">
        <v>111</v>
      </c>
      <c r="C115" s="325" t="s">
        <v>1161</v>
      </c>
      <c r="D115" s="484" t="s">
        <v>42</v>
      </c>
      <c r="E115" s="317">
        <v>4</v>
      </c>
      <c r="F115" s="325"/>
      <c r="G115" s="312">
        <v>500</v>
      </c>
      <c r="H115" s="320">
        <v>0.12</v>
      </c>
      <c r="I115" s="315">
        <f t="shared" si="1"/>
        <v>2240</v>
      </c>
    </row>
    <row r="116" spans="2:9" ht="15.6">
      <c r="B116" s="317">
        <v>112</v>
      </c>
      <c r="C116" s="325" t="s">
        <v>425</v>
      </c>
      <c r="D116" s="484" t="s">
        <v>42</v>
      </c>
      <c r="E116" s="317">
        <v>0</v>
      </c>
      <c r="F116" s="325"/>
      <c r="G116" s="312">
        <v>3500</v>
      </c>
      <c r="H116" s="320">
        <v>0.12</v>
      </c>
      <c r="I116" s="315">
        <f t="shared" si="1"/>
        <v>0</v>
      </c>
    </row>
    <row r="117" spans="2:9" ht="15.6">
      <c r="B117" s="317">
        <v>113</v>
      </c>
      <c r="C117" s="325" t="s">
        <v>426</v>
      </c>
      <c r="D117" s="484" t="s">
        <v>42</v>
      </c>
      <c r="E117" s="317">
        <v>0</v>
      </c>
      <c r="F117" s="325"/>
      <c r="G117" s="312">
        <v>250</v>
      </c>
      <c r="H117" s="320">
        <v>0.12</v>
      </c>
      <c r="I117" s="315">
        <f t="shared" si="1"/>
        <v>0</v>
      </c>
    </row>
    <row r="118" spans="2:9" ht="15.6">
      <c r="B118" s="317">
        <v>114</v>
      </c>
      <c r="C118" s="325" t="s">
        <v>427</v>
      </c>
      <c r="D118" s="484" t="s">
        <v>42</v>
      </c>
      <c r="E118" s="317">
        <v>1</v>
      </c>
      <c r="F118" s="325"/>
      <c r="G118" s="312">
        <v>750</v>
      </c>
      <c r="H118" s="320">
        <v>0.18</v>
      </c>
      <c r="I118" s="315">
        <f t="shared" si="1"/>
        <v>885</v>
      </c>
    </row>
    <row r="119" spans="2:9" ht="15.6">
      <c r="B119" s="317">
        <v>115</v>
      </c>
      <c r="C119" s="325" t="s">
        <v>428</v>
      </c>
      <c r="D119" s="484" t="s">
        <v>42</v>
      </c>
      <c r="E119" s="317">
        <v>1</v>
      </c>
      <c r="F119" s="325"/>
      <c r="G119" s="312">
        <v>350</v>
      </c>
      <c r="H119" s="320">
        <v>0.12</v>
      </c>
      <c r="I119" s="315">
        <f t="shared" si="1"/>
        <v>392.00000000000006</v>
      </c>
    </row>
    <row r="120" spans="2:9" ht="15.6">
      <c r="B120" s="317">
        <v>116</v>
      </c>
      <c r="C120" s="318" t="s">
        <v>429</v>
      </c>
      <c r="D120" s="317" t="s">
        <v>42</v>
      </c>
      <c r="E120" s="317">
        <v>0</v>
      </c>
      <c r="F120" s="317"/>
      <c r="G120" s="312">
        <v>5500</v>
      </c>
      <c r="H120" s="320">
        <v>0.18</v>
      </c>
      <c r="I120" s="315">
        <f t="shared" si="1"/>
        <v>0</v>
      </c>
    </row>
    <row r="121" spans="2:9" ht="15.6">
      <c r="B121" s="317">
        <v>117</v>
      </c>
      <c r="C121" s="497" t="s">
        <v>430</v>
      </c>
      <c r="D121" s="317" t="s">
        <v>42</v>
      </c>
      <c r="E121" s="317">
        <v>0</v>
      </c>
      <c r="F121" s="317"/>
      <c r="G121" s="312">
        <v>225</v>
      </c>
      <c r="H121" s="320">
        <v>0.12</v>
      </c>
      <c r="I121" s="315">
        <f t="shared" si="1"/>
        <v>0</v>
      </c>
    </row>
    <row r="122" spans="2:9" ht="15.6">
      <c r="B122" s="317">
        <v>118</v>
      </c>
      <c r="C122" s="318" t="s">
        <v>431</v>
      </c>
      <c r="D122" s="317" t="s">
        <v>42</v>
      </c>
      <c r="E122" s="317">
        <v>2</v>
      </c>
      <c r="F122" s="317"/>
      <c r="G122" s="312">
        <v>350</v>
      </c>
      <c r="H122" s="320">
        <v>0.18</v>
      </c>
      <c r="I122" s="315">
        <f t="shared" si="1"/>
        <v>826</v>
      </c>
    </row>
    <row r="123" spans="2:9" ht="15.6">
      <c r="B123" s="317">
        <v>119</v>
      </c>
      <c r="C123" s="318" t="s">
        <v>432</v>
      </c>
      <c r="D123" s="317" t="s">
        <v>42</v>
      </c>
      <c r="E123" s="317"/>
      <c r="F123" s="317"/>
      <c r="G123" s="312">
        <v>225</v>
      </c>
      <c r="H123" s="320">
        <v>0.18</v>
      </c>
      <c r="I123" s="315">
        <f t="shared" si="1"/>
        <v>0</v>
      </c>
    </row>
    <row r="124" spans="2:9" ht="15.6">
      <c r="B124" s="317">
        <v>120</v>
      </c>
      <c r="C124" s="318" t="s">
        <v>433</v>
      </c>
      <c r="D124" s="317" t="s">
        <v>42</v>
      </c>
      <c r="E124" s="317">
        <v>1</v>
      </c>
      <c r="F124" s="317"/>
      <c r="G124" s="312">
        <v>260</v>
      </c>
      <c r="H124" s="320">
        <v>0.12</v>
      </c>
      <c r="I124" s="315">
        <f t="shared" si="1"/>
        <v>291.20000000000005</v>
      </c>
    </row>
    <row r="125" spans="2:9" ht="15.6">
      <c r="B125" s="317">
        <v>121</v>
      </c>
      <c r="C125" s="318" t="s">
        <v>1162</v>
      </c>
      <c r="D125" s="317" t="s">
        <v>42</v>
      </c>
      <c r="E125" s="317">
        <v>1</v>
      </c>
      <c r="F125" s="317" t="s">
        <v>434</v>
      </c>
      <c r="G125" s="312">
        <v>0</v>
      </c>
      <c r="H125" s="320">
        <v>0.12</v>
      </c>
      <c r="I125" s="315">
        <f t="shared" si="1"/>
        <v>0</v>
      </c>
    </row>
    <row r="126" spans="2:9" ht="15.6">
      <c r="B126" s="317">
        <v>122</v>
      </c>
      <c r="C126" s="318" t="s">
        <v>1163</v>
      </c>
      <c r="D126" s="317" t="s">
        <v>42</v>
      </c>
      <c r="E126" s="317">
        <v>0</v>
      </c>
      <c r="F126" s="317"/>
      <c r="G126" s="312">
        <v>160</v>
      </c>
      <c r="H126" s="320">
        <v>0.12</v>
      </c>
      <c r="I126" s="315">
        <f t="shared" si="1"/>
        <v>0</v>
      </c>
    </row>
    <row r="127" spans="2:9" ht="15.6">
      <c r="B127" s="322">
        <v>123</v>
      </c>
      <c r="C127" s="506" t="s">
        <v>1172</v>
      </c>
      <c r="D127" s="322" t="s">
        <v>42</v>
      </c>
      <c r="E127" s="322">
        <v>1</v>
      </c>
      <c r="F127" s="322"/>
      <c r="G127" s="313">
        <v>24000</v>
      </c>
      <c r="H127" s="501">
        <v>0.12</v>
      </c>
      <c r="I127" s="316">
        <f t="shared" si="1"/>
        <v>26880.000000000004</v>
      </c>
    </row>
    <row r="128" spans="2:9" ht="15.6">
      <c r="B128" s="317">
        <v>124</v>
      </c>
      <c r="C128" s="319" t="s">
        <v>435</v>
      </c>
      <c r="D128" s="317" t="s">
        <v>42</v>
      </c>
      <c r="E128" s="317">
        <v>1</v>
      </c>
      <c r="F128" s="317" t="s">
        <v>436</v>
      </c>
      <c r="G128" s="312">
        <v>115</v>
      </c>
      <c r="H128" s="320">
        <v>0.12</v>
      </c>
      <c r="I128" s="315">
        <f t="shared" si="1"/>
        <v>128.80000000000001</v>
      </c>
    </row>
    <row r="129" spans="2:9" ht="15.6">
      <c r="B129" s="317">
        <v>125</v>
      </c>
      <c r="C129" s="319" t="s">
        <v>437</v>
      </c>
      <c r="D129" s="317" t="s">
        <v>42</v>
      </c>
      <c r="E129" s="317">
        <v>4</v>
      </c>
      <c r="F129" s="317"/>
      <c r="G129" s="312"/>
      <c r="H129" s="320"/>
      <c r="I129" s="315"/>
    </row>
    <row r="130" spans="2:9" s="304" customFormat="1" ht="15.6">
      <c r="B130" s="322"/>
      <c r="C130" s="323" t="s">
        <v>71</v>
      </c>
      <c r="D130" s="324"/>
      <c r="E130" s="324"/>
      <c r="F130" s="324"/>
      <c r="G130" s="498" t="s">
        <v>71</v>
      </c>
      <c r="H130" s="499"/>
      <c r="I130" s="500">
        <f>SUM(I6:I128)</f>
        <v>434968.20000000007</v>
      </c>
    </row>
    <row r="132" spans="2:9">
      <c r="B132" s="484">
        <v>1</v>
      </c>
      <c r="C132" s="325" t="s">
        <v>1156</v>
      </c>
      <c r="D132" s="325"/>
      <c r="E132" s="484">
        <v>1</v>
      </c>
      <c r="F132" s="325" t="s">
        <v>1145</v>
      </c>
      <c r="G132" s="325"/>
      <c r="H132" s="325"/>
      <c r="I132" s="326"/>
    </row>
    <row r="133" spans="2:9">
      <c r="B133" s="484">
        <v>2</v>
      </c>
      <c r="C133" s="325" t="s">
        <v>1164</v>
      </c>
      <c r="D133" s="325"/>
      <c r="E133" s="484">
        <v>2</v>
      </c>
      <c r="F133" s="325" t="s">
        <v>1146</v>
      </c>
      <c r="G133" s="325"/>
      <c r="H133" s="325"/>
      <c r="I133" s="326"/>
    </row>
    <row r="134" spans="2:9">
      <c r="B134" s="484">
        <v>3</v>
      </c>
      <c r="C134" s="325" t="s">
        <v>1147</v>
      </c>
      <c r="D134" s="325"/>
      <c r="E134" s="484">
        <v>2</v>
      </c>
      <c r="F134" s="325" t="s">
        <v>1165</v>
      </c>
      <c r="G134" s="325"/>
      <c r="H134" s="325"/>
      <c r="I134" s="326"/>
    </row>
    <row r="135" spans="2:9">
      <c r="B135" s="484">
        <v>4</v>
      </c>
      <c r="C135" s="325" t="s">
        <v>1148</v>
      </c>
      <c r="D135" s="325"/>
      <c r="E135" s="484">
        <v>4</v>
      </c>
      <c r="F135" s="325" t="s">
        <v>1149</v>
      </c>
      <c r="G135" s="325"/>
      <c r="H135" s="325"/>
      <c r="I135" s="326"/>
    </row>
    <row r="136" spans="2:9">
      <c r="B136" s="484">
        <v>5</v>
      </c>
      <c r="C136" s="325" t="s">
        <v>1150</v>
      </c>
      <c r="D136" s="325"/>
      <c r="E136" s="484">
        <v>1</v>
      </c>
      <c r="F136" s="325" t="s">
        <v>1166</v>
      </c>
      <c r="G136" s="325"/>
      <c r="H136" s="325"/>
      <c r="I136" s="326"/>
    </row>
    <row r="137" spans="2:9">
      <c r="B137" s="484">
        <v>6</v>
      </c>
      <c r="C137" s="325" t="s">
        <v>1151</v>
      </c>
      <c r="D137" s="325"/>
      <c r="E137" s="484">
        <v>3</v>
      </c>
      <c r="F137" s="325"/>
      <c r="G137" s="325"/>
      <c r="H137" s="325"/>
      <c r="I137" s="326"/>
    </row>
    <row r="138" spans="2:9">
      <c r="B138" s="484">
        <v>7</v>
      </c>
      <c r="C138" s="325" t="s">
        <v>1152</v>
      </c>
      <c r="D138" s="325"/>
      <c r="E138" s="484">
        <v>2</v>
      </c>
      <c r="F138" s="325" t="s">
        <v>1155</v>
      </c>
      <c r="G138" s="325"/>
      <c r="H138" s="325"/>
      <c r="I138" s="326"/>
    </row>
    <row r="139" spans="2:9">
      <c r="B139" s="484">
        <v>8</v>
      </c>
      <c r="C139" s="325" t="s">
        <v>1153</v>
      </c>
      <c r="D139" s="325"/>
      <c r="E139" s="484">
        <v>1</v>
      </c>
      <c r="F139" s="325" t="s">
        <v>1154</v>
      </c>
      <c r="G139" s="325"/>
      <c r="H139" s="325"/>
      <c r="I139" s="326"/>
    </row>
    <row r="140" spans="2:9" ht="15.6">
      <c r="B140" s="484">
        <v>9</v>
      </c>
      <c r="C140" s="491" t="s">
        <v>284</v>
      </c>
      <c r="D140" s="317" t="s">
        <v>42</v>
      </c>
      <c r="E140" s="317">
        <v>6</v>
      </c>
      <c r="F140" s="492" t="s">
        <v>1140</v>
      </c>
      <c r="G140" s="312">
        <v>1050</v>
      </c>
      <c r="H140" s="320">
        <v>0.18</v>
      </c>
      <c r="I140" s="315">
        <f t="shared" ref="I140" si="2">(E140*G140)*(1+H140)</f>
        <v>7434</v>
      </c>
    </row>
    <row r="143" spans="2:9">
      <c r="C143" s="305" t="s">
        <v>438</v>
      </c>
    </row>
    <row r="144" spans="2:9">
      <c r="C144" s="305" t="s">
        <v>1167</v>
      </c>
    </row>
    <row r="145" spans="2:9">
      <c r="C145" s="305" t="s">
        <v>439</v>
      </c>
    </row>
    <row r="147" spans="2:9">
      <c r="B147" s="325"/>
      <c r="C147" s="325"/>
      <c r="D147" s="325"/>
      <c r="E147" s="325"/>
      <c r="F147" s="325"/>
      <c r="G147" s="325"/>
      <c r="H147" s="325"/>
      <c r="I147" s="326"/>
    </row>
    <row r="148" spans="2:9">
      <c r="B148" s="325">
        <v>126</v>
      </c>
      <c r="C148" s="325" t="s">
        <v>440</v>
      </c>
      <c r="D148" s="325" t="s">
        <v>441</v>
      </c>
      <c r="E148" s="325">
        <v>10</v>
      </c>
      <c r="F148" s="325"/>
      <c r="G148" s="325"/>
      <c r="H148" s="325"/>
      <c r="I148" s="326"/>
    </row>
  </sheetData>
  <mergeCells count="9">
    <mergeCell ref="F77:F78"/>
    <mergeCell ref="F79:F80"/>
    <mergeCell ref="F82:F87"/>
    <mergeCell ref="J82:J86"/>
    <mergeCell ref="B3:I3"/>
    <mergeCell ref="F8:F11"/>
    <mergeCell ref="F21:F27"/>
    <mergeCell ref="F44:F46"/>
    <mergeCell ref="F62:F6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G79"/>
  <sheetViews>
    <sheetView topLeftCell="A61" zoomScale="80" zoomScaleNormal="80" workbookViewId="0">
      <selection activeCell="E85" sqref="E85"/>
    </sheetView>
  </sheetViews>
  <sheetFormatPr defaultRowHeight="14.4"/>
  <cols>
    <col min="2" max="2" width="53.77734375" customWidth="1"/>
    <col min="3" max="3" width="13" bestFit="1" customWidth="1"/>
    <col min="4" max="4" width="15.77734375" bestFit="1" customWidth="1"/>
    <col min="5" max="5" width="6.77734375" bestFit="1" customWidth="1"/>
    <col min="6" max="6" width="10.6640625" style="93" bestFit="1" customWidth="1"/>
    <col min="7" max="7" width="8.77734375" style="93"/>
  </cols>
  <sheetData>
    <row r="2" spans="1:7">
      <c r="F2" s="508" t="s">
        <v>1257</v>
      </c>
    </row>
    <row r="3" spans="1:7">
      <c r="A3" s="24" t="s">
        <v>969</v>
      </c>
      <c r="B3" s="507" t="s">
        <v>1174</v>
      </c>
      <c r="C3" s="502" t="s">
        <v>1175</v>
      </c>
      <c r="D3" s="502" t="s">
        <v>1168</v>
      </c>
      <c r="E3" s="502" t="s">
        <v>149</v>
      </c>
      <c r="F3" s="507" t="s">
        <v>33</v>
      </c>
      <c r="G3" s="507" t="s">
        <v>1258</v>
      </c>
    </row>
    <row r="4" spans="1:7">
      <c r="A4" s="24">
        <v>1</v>
      </c>
      <c r="B4" s="24" t="s">
        <v>1176</v>
      </c>
      <c r="C4" s="24" t="s">
        <v>1177</v>
      </c>
      <c r="D4" s="505" t="s">
        <v>1170</v>
      </c>
      <c r="E4" s="148">
        <v>1062</v>
      </c>
      <c r="F4" s="148">
        <v>1</v>
      </c>
      <c r="G4" s="474">
        <f>F4*E4</f>
        <v>1062</v>
      </c>
    </row>
    <row r="5" spans="1:7">
      <c r="A5" s="24">
        <v>2</v>
      </c>
      <c r="B5" s="24" t="s">
        <v>1178</v>
      </c>
      <c r="C5" s="24" t="s">
        <v>1179</v>
      </c>
      <c r="D5" s="505" t="s">
        <v>1170</v>
      </c>
      <c r="E5" s="297">
        <v>1050</v>
      </c>
      <c r="F5" s="148">
        <v>1</v>
      </c>
      <c r="G5" s="474">
        <f t="shared" ref="G5:G52" si="0">F5*E5</f>
        <v>1050</v>
      </c>
    </row>
    <row r="6" spans="1:7">
      <c r="A6" s="24">
        <v>3</v>
      </c>
      <c r="B6" s="24" t="s">
        <v>1180</v>
      </c>
      <c r="C6" s="24" t="s">
        <v>1181</v>
      </c>
      <c r="D6" s="505" t="s">
        <v>1170</v>
      </c>
      <c r="E6" s="148">
        <v>1159.2</v>
      </c>
      <c r="F6" s="148">
        <v>2</v>
      </c>
      <c r="G6" s="474">
        <f t="shared" si="0"/>
        <v>2318.4</v>
      </c>
    </row>
    <row r="7" spans="1:7">
      <c r="A7" s="24">
        <v>4</v>
      </c>
      <c r="B7" s="24" t="s">
        <v>1182</v>
      </c>
      <c r="C7" s="24" t="s">
        <v>1183</v>
      </c>
      <c r="D7" s="505" t="s">
        <v>1170</v>
      </c>
      <c r="E7" s="148">
        <v>957.6</v>
      </c>
      <c r="F7" s="148">
        <v>2</v>
      </c>
      <c r="G7" s="474">
        <f t="shared" si="0"/>
        <v>1915.2</v>
      </c>
    </row>
    <row r="8" spans="1:7">
      <c r="A8" s="24">
        <v>5</v>
      </c>
      <c r="B8" s="24" t="s">
        <v>1184</v>
      </c>
      <c r="C8" s="24" t="s">
        <v>1185</v>
      </c>
      <c r="D8" s="505" t="s">
        <v>1170</v>
      </c>
      <c r="E8" s="148">
        <v>957.6</v>
      </c>
      <c r="F8" s="148">
        <v>2</v>
      </c>
      <c r="G8" s="474">
        <f t="shared" si="0"/>
        <v>1915.2</v>
      </c>
    </row>
    <row r="9" spans="1:7">
      <c r="A9" s="24">
        <v>6</v>
      </c>
      <c r="B9" s="24" t="s">
        <v>1186</v>
      </c>
      <c r="C9" s="24" t="s">
        <v>1187</v>
      </c>
      <c r="D9" s="505" t="s">
        <v>1170</v>
      </c>
      <c r="E9" s="148">
        <v>378</v>
      </c>
      <c r="F9" s="148">
        <v>2</v>
      </c>
      <c r="G9" s="474">
        <f t="shared" si="0"/>
        <v>756</v>
      </c>
    </row>
    <row r="10" spans="1:7">
      <c r="A10" s="24">
        <v>7</v>
      </c>
      <c r="B10" s="24" t="s">
        <v>1188</v>
      </c>
      <c r="C10" s="24" t="s">
        <v>1189</v>
      </c>
      <c r="D10" s="505" t="s">
        <v>1170</v>
      </c>
      <c r="E10" s="148">
        <v>277.2</v>
      </c>
      <c r="F10" s="148">
        <v>2</v>
      </c>
      <c r="G10" s="474">
        <f t="shared" si="0"/>
        <v>554.4</v>
      </c>
    </row>
    <row r="11" spans="1:7">
      <c r="A11" s="24">
        <v>8</v>
      </c>
      <c r="B11" s="24" t="s">
        <v>1190</v>
      </c>
      <c r="C11" s="24" t="s">
        <v>1191</v>
      </c>
      <c r="D11" s="505" t="s">
        <v>1170</v>
      </c>
      <c r="E11" s="148">
        <v>477.9</v>
      </c>
      <c r="F11" s="148">
        <v>1</v>
      </c>
      <c r="G11" s="474">
        <f t="shared" si="0"/>
        <v>477.9</v>
      </c>
    </row>
    <row r="12" spans="1:7">
      <c r="A12" s="24">
        <v>9</v>
      </c>
      <c r="B12" s="24" t="s">
        <v>1192</v>
      </c>
      <c r="C12" s="24" t="s">
        <v>1193</v>
      </c>
      <c r="D12" s="505" t="s">
        <v>1170</v>
      </c>
      <c r="E12" s="148">
        <v>477.9</v>
      </c>
      <c r="F12" s="148">
        <v>1</v>
      </c>
      <c r="G12" s="474">
        <f t="shared" si="0"/>
        <v>477.9</v>
      </c>
    </row>
    <row r="13" spans="1:7">
      <c r="A13" s="24">
        <v>10</v>
      </c>
      <c r="B13" s="24" t="s">
        <v>1194</v>
      </c>
      <c r="C13" s="24" t="s">
        <v>1195</v>
      </c>
      <c r="D13" s="505" t="s">
        <v>1170</v>
      </c>
      <c r="E13" s="148">
        <v>371.7</v>
      </c>
      <c r="F13" s="148">
        <v>1</v>
      </c>
      <c r="G13" s="474">
        <f t="shared" si="0"/>
        <v>371.7</v>
      </c>
    </row>
    <row r="14" spans="1:7">
      <c r="A14" s="24">
        <v>11</v>
      </c>
      <c r="B14" s="24" t="s">
        <v>1196</v>
      </c>
      <c r="C14" s="24" t="s">
        <v>1197</v>
      </c>
      <c r="D14" s="505" t="s">
        <v>1170</v>
      </c>
      <c r="E14" s="148">
        <v>318.60000000000002</v>
      </c>
      <c r="F14" s="148">
        <v>0</v>
      </c>
      <c r="G14" s="474">
        <f t="shared" si="0"/>
        <v>0</v>
      </c>
    </row>
    <row r="15" spans="1:7">
      <c r="A15" s="24">
        <v>12</v>
      </c>
      <c r="B15" s="24" t="s">
        <v>1198</v>
      </c>
      <c r="C15" s="24" t="s">
        <v>1199</v>
      </c>
      <c r="D15" s="505" t="s">
        <v>1170</v>
      </c>
      <c r="E15" s="148">
        <v>292.05</v>
      </c>
      <c r="F15" s="148">
        <v>1</v>
      </c>
      <c r="G15" s="474">
        <f t="shared" si="0"/>
        <v>292.05</v>
      </c>
    </row>
    <row r="16" spans="1:7">
      <c r="A16" s="24">
        <v>13</v>
      </c>
      <c r="B16" s="24" t="s">
        <v>1200</v>
      </c>
      <c r="C16" s="24" t="s">
        <v>1201</v>
      </c>
      <c r="D16" s="505" t="s">
        <v>1170</v>
      </c>
      <c r="E16" s="148">
        <v>292.05</v>
      </c>
      <c r="F16" s="148">
        <v>1</v>
      </c>
      <c r="G16" s="474">
        <f t="shared" si="0"/>
        <v>292.05</v>
      </c>
    </row>
    <row r="17" spans="1:7">
      <c r="A17" s="24">
        <v>14</v>
      </c>
      <c r="B17" s="24" t="s">
        <v>1202</v>
      </c>
      <c r="C17" s="24" t="s">
        <v>1203</v>
      </c>
      <c r="D17" s="505" t="s">
        <v>1170</v>
      </c>
      <c r="E17" s="148">
        <v>1051.2</v>
      </c>
      <c r="F17" s="148">
        <v>1</v>
      </c>
      <c r="G17" s="474">
        <f t="shared" si="0"/>
        <v>1051.2</v>
      </c>
    </row>
    <row r="18" spans="1:7">
      <c r="A18" s="24">
        <v>15</v>
      </c>
      <c r="B18" s="24" t="s">
        <v>1204</v>
      </c>
      <c r="C18" s="24" t="s">
        <v>1205</v>
      </c>
      <c r="D18" s="505" t="s">
        <v>1170</v>
      </c>
      <c r="E18" s="148">
        <v>3869.1</v>
      </c>
      <c r="F18" s="148">
        <v>1</v>
      </c>
      <c r="G18" s="474">
        <f t="shared" si="0"/>
        <v>3869.1</v>
      </c>
    </row>
    <row r="19" spans="1:7">
      <c r="A19" s="24">
        <v>16</v>
      </c>
      <c r="B19" s="19" t="s">
        <v>1206</v>
      </c>
      <c r="C19" s="24" t="s">
        <v>1207</v>
      </c>
      <c r="D19" s="505" t="s">
        <v>1170</v>
      </c>
      <c r="E19" s="148">
        <v>4158.8999999999996</v>
      </c>
      <c r="F19" s="148">
        <v>1</v>
      </c>
      <c r="G19" s="474">
        <f t="shared" si="0"/>
        <v>4158.8999999999996</v>
      </c>
    </row>
    <row r="20" spans="1:7">
      <c r="A20" s="24">
        <v>17</v>
      </c>
      <c r="B20" s="24" t="s">
        <v>1208</v>
      </c>
      <c r="C20" s="24" t="s">
        <v>1209</v>
      </c>
      <c r="D20" s="505" t="s">
        <v>1170</v>
      </c>
      <c r="E20" s="148">
        <v>1168.2</v>
      </c>
      <c r="F20" s="148">
        <v>1</v>
      </c>
      <c r="G20" s="474">
        <f t="shared" si="0"/>
        <v>1168.2</v>
      </c>
    </row>
    <row r="21" spans="1:7">
      <c r="A21" s="24">
        <v>18</v>
      </c>
      <c r="B21" s="24" t="s">
        <v>1210</v>
      </c>
      <c r="C21" s="24" t="s">
        <v>1211</v>
      </c>
      <c r="D21" s="505" t="s">
        <v>1170</v>
      </c>
      <c r="E21" s="148">
        <v>3717</v>
      </c>
      <c r="F21" s="148">
        <v>1</v>
      </c>
      <c r="G21" s="474">
        <f t="shared" si="0"/>
        <v>3717</v>
      </c>
    </row>
    <row r="22" spans="1:7">
      <c r="A22" s="24">
        <v>19</v>
      </c>
      <c r="B22" s="24" t="s">
        <v>1212</v>
      </c>
      <c r="C22" s="24" t="s">
        <v>1213</v>
      </c>
      <c r="D22" s="505" t="s">
        <v>1170</v>
      </c>
      <c r="E22" s="148">
        <v>6372</v>
      </c>
      <c r="F22" s="148">
        <v>1</v>
      </c>
      <c r="G22" s="474">
        <f t="shared" si="0"/>
        <v>6372</v>
      </c>
    </row>
    <row r="23" spans="1:7">
      <c r="A23" s="24">
        <v>20</v>
      </c>
      <c r="B23" s="24" t="s">
        <v>455</v>
      </c>
      <c r="C23" s="24" t="s">
        <v>1214</v>
      </c>
      <c r="D23" s="505" t="s">
        <v>1170</v>
      </c>
      <c r="E23" s="148">
        <v>364</v>
      </c>
      <c r="F23" s="148">
        <v>1</v>
      </c>
      <c r="G23" s="474">
        <f t="shared" si="0"/>
        <v>364</v>
      </c>
    </row>
    <row r="24" spans="1:7">
      <c r="A24" s="24">
        <v>21</v>
      </c>
      <c r="B24" s="24" t="s">
        <v>1215</v>
      </c>
      <c r="C24" s="24" t="s">
        <v>1216</v>
      </c>
      <c r="D24" s="505" t="s">
        <v>1170</v>
      </c>
      <c r="E24" s="148">
        <v>132.72</v>
      </c>
      <c r="F24" s="148">
        <v>2</v>
      </c>
      <c r="G24" s="474">
        <f t="shared" si="0"/>
        <v>265.44</v>
      </c>
    </row>
    <row r="25" spans="1:7">
      <c r="A25" s="24">
        <v>22</v>
      </c>
      <c r="B25" s="24" t="s">
        <v>1217</v>
      </c>
      <c r="C25" s="24" t="s">
        <v>1218</v>
      </c>
      <c r="D25" s="505" t="s">
        <v>1170</v>
      </c>
      <c r="E25" s="148">
        <v>513</v>
      </c>
      <c r="F25" s="148">
        <v>4</v>
      </c>
      <c r="G25" s="474">
        <f t="shared" si="0"/>
        <v>2052</v>
      </c>
    </row>
    <row r="26" spans="1:7">
      <c r="A26" s="24">
        <v>23</v>
      </c>
      <c r="B26" s="24" t="s">
        <v>1219</v>
      </c>
      <c r="C26" s="24" t="s">
        <v>1220</v>
      </c>
      <c r="D26" s="505" t="s">
        <v>1170</v>
      </c>
      <c r="E26" s="148">
        <v>121.5</v>
      </c>
      <c r="F26" s="148">
        <v>1</v>
      </c>
      <c r="G26" s="474">
        <f t="shared" si="0"/>
        <v>121.5</v>
      </c>
    </row>
    <row r="27" spans="1:7">
      <c r="A27" s="24">
        <v>24</v>
      </c>
      <c r="B27" s="24" t="s">
        <v>1221</v>
      </c>
      <c r="C27" s="24" t="s">
        <v>1222</v>
      </c>
      <c r="D27" s="505" t="s">
        <v>1170</v>
      </c>
      <c r="E27" s="148">
        <v>100.8</v>
      </c>
      <c r="F27" s="148">
        <v>1</v>
      </c>
      <c r="G27" s="474">
        <f t="shared" si="0"/>
        <v>100.8</v>
      </c>
    </row>
    <row r="28" spans="1:7">
      <c r="A28" s="24">
        <v>25</v>
      </c>
      <c r="B28" s="24" t="s">
        <v>1223</v>
      </c>
      <c r="C28" s="24" t="s">
        <v>1224</v>
      </c>
      <c r="D28" s="505" t="s">
        <v>1170</v>
      </c>
      <c r="E28" s="148">
        <v>126</v>
      </c>
      <c r="F28" s="148">
        <v>1</v>
      </c>
      <c r="G28" s="474">
        <f t="shared" si="0"/>
        <v>126</v>
      </c>
    </row>
    <row r="29" spans="1:7">
      <c r="A29" s="24">
        <v>26</v>
      </c>
      <c r="B29" s="24" t="s">
        <v>1225</v>
      </c>
      <c r="C29" s="24" t="s">
        <v>1226</v>
      </c>
      <c r="D29" s="505" t="s">
        <v>1170</v>
      </c>
      <c r="E29" s="148">
        <v>553.5</v>
      </c>
      <c r="F29" s="148">
        <v>0</v>
      </c>
      <c r="G29" s="474">
        <f t="shared" si="0"/>
        <v>0</v>
      </c>
    </row>
    <row r="30" spans="1:7">
      <c r="A30" s="24">
        <v>27</v>
      </c>
      <c r="B30" s="24" t="s">
        <v>1227</v>
      </c>
      <c r="C30" s="24" t="s">
        <v>1228</v>
      </c>
      <c r="D30" s="505" t="s">
        <v>1170</v>
      </c>
      <c r="E30" s="148">
        <v>127.44</v>
      </c>
      <c r="F30" s="148">
        <v>2</v>
      </c>
      <c r="G30" s="474">
        <f t="shared" si="0"/>
        <v>254.88</v>
      </c>
    </row>
    <row r="31" spans="1:7">
      <c r="A31" s="24">
        <v>28</v>
      </c>
      <c r="B31" s="195" t="s">
        <v>1229</v>
      </c>
      <c r="C31" s="24" t="s">
        <v>1230</v>
      </c>
      <c r="D31" s="505" t="s">
        <v>1170</v>
      </c>
      <c r="E31" s="201">
        <v>2385</v>
      </c>
      <c r="F31" s="148">
        <v>1</v>
      </c>
      <c r="G31" s="474">
        <f t="shared" si="0"/>
        <v>2385</v>
      </c>
    </row>
    <row r="32" spans="1:7">
      <c r="A32" s="24">
        <v>29</v>
      </c>
      <c r="B32" s="195" t="s">
        <v>1231</v>
      </c>
      <c r="C32" s="24" t="s">
        <v>1232</v>
      </c>
      <c r="D32" s="505" t="s">
        <v>1170</v>
      </c>
      <c r="E32" s="148">
        <v>217.71</v>
      </c>
      <c r="F32" s="148">
        <v>1</v>
      </c>
      <c r="G32" s="474">
        <f t="shared" si="0"/>
        <v>217.71</v>
      </c>
    </row>
    <row r="33" spans="1:7">
      <c r="A33" s="24">
        <v>30</v>
      </c>
      <c r="B33" s="24" t="s">
        <v>1233</v>
      </c>
      <c r="C33" s="24" t="s">
        <v>1234</v>
      </c>
      <c r="D33" s="505" t="s">
        <v>1170</v>
      </c>
      <c r="E33" s="148">
        <v>133.19999999999999</v>
      </c>
      <c r="F33" s="148">
        <v>1</v>
      </c>
      <c r="G33" s="474">
        <f t="shared" si="0"/>
        <v>133.19999999999999</v>
      </c>
    </row>
    <row r="34" spans="1:7">
      <c r="A34" s="24">
        <v>31</v>
      </c>
      <c r="B34" s="24" t="s">
        <v>1235</v>
      </c>
      <c r="C34" s="24" t="s">
        <v>1236</v>
      </c>
      <c r="D34" s="505" t="s">
        <v>1170</v>
      </c>
      <c r="E34" s="297">
        <v>0</v>
      </c>
      <c r="F34" s="148">
        <v>1</v>
      </c>
      <c r="G34" s="474">
        <f t="shared" si="0"/>
        <v>0</v>
      </c>
    </row>
    <row r="35" spans="1:7">
      <c r="A35" s="24">
        <v>32</v>
      </c>
      <c r="B35" s="24" t="s">
        <v>1237</v>
      </c>
      <c r="C35" s="24" t="s">
        <v>1238</v>
      </c>
      <c r="D35" s="505" t="s">
        <v>1170</v>
      </c>
      <c r="E35" s="148">
        <v>159.30000000000001</v>
      </c>
      <c r="F35" s="148">
        <v>1</v>
      </c>
      <c r="G35" s="474">
        <f t="shared" si="0"/>
        <v>159.30000000000001</v>
      </c>
    </row>
    <row r="36" spans="1:7">
      <c r="A36" s="24">
        <v>33</v>
      </c>
      <c r="B36" s="24" t="s">
        <v>1239</v>
      </c>
      <c r="C36" s="24" t="s">
        <v>1240</v>
      </c>
      <c r="D36" s="505" t="s">
        <v>1170</v>
      </c>
      <c r="E36" s="148">
        <v>84.96</v>
      </c>
      <c r="F36" s="148">
        <v>1</v>
      </c>
      <c r="G36" s="474">
        <f t="shared" si="0"/>
        <v>84.96</v>
      </c>
    </row>
    <row r="37" spans="1:7">
      <c r="A37" s="24">
        <v>34</v>
      </c>
      <c r="B37" s="24" t="s">
        <v>1241</v>
      </c>
      <c r="C37" s="24" t="s">
        <v>1242</v>
      </c>
      <c r="D37" s="505" t="s">
        <v>1170</v>
      </c>
      <c r="E37" s="148">
        <v>59.47</v>
      </c>
      <c r="F37" s="148">
        <v>0</v>
      </c>
      <c r="G37" s="474">
        <f t="shared" si="0"/>
        <v>0</v>
      </c>
    </row>
    <row r="38" spans="1:7">
      <c r="A38" s="24">
        <v>35</v>
      </c>
      <c r="B38" s="24" t="s">
        <v>1243</v>
      </c>
      <c r="C38" s="24" t="s">
        <v>1244</v>
      </c>
      <c r="D38" s="505" t="s">
        <v>1170</v>
      </c>
      <c r="E38" s="148">
        <v>2973.6</v>
      </c>
      <c r="F38" s="148">
        <v>1</v>
      </c>
      <c r="G38" s="474">
        <f t="shared" si="0"/>
        <v>2973.6</v>
      </c>
    </row>
    <row r="39" spans="1:7">
      <c r="A39" s="24">
        <v>36</v>
      </c>
      <c r="B39" s="24" t="s">
        <v>442</v>
      </c>
      <c r="C39" s="24" t="s">
        <v>1245</v>
      </c>
      <c r="D39" s="505" t="s">
        <v>1170</v>
      </c>
      <c r="E39" s="148">
        <v>47.7</v>
      </c>
      <c r="F39" s="148">
        <v>12</v>
      </c>
      <c r="G39" s="474">
        <f t="shared" si="0"/>
        <v>572.40000000000009</v>
      </c>
    </row>
    <row r="40" spans="1:7">
      <c r="A40" s="24">
        <v>37</v>
      </c>
      <c r="B40" s="24" t="s">
        <v>1246</v>
      </c>
      <c r="C40" s="24" t="s">
        <v>1247</v>
      </c>
      <c r="D40" s="505" t="s">
        <v>1170</v>
      </c>
      <c r="E40" s="148">
        <v>3.19</v>
      </c>
      <c r="F40" s="148">
        <v>100</v>
      </c>
      <c r="G40" s="474">
        <f t="shared" si="0"/>
        <v>319</v>
      </c>
    </row>
    <row r="41" spans="1:7">
      <c r="A41" s="24">
        <v>38</v>
      </c>
      <c r="B41" s="24" t="s">
        <v>1248</v>
      </c>
      <c r="C41" s="24" t="s">
        <v>1249</v>
      </c>
      <c r="D41" s="505" t="s">
        <v>1170</v>
      </c>
      <c r="E41" s="148">
        <v>292.05</v>
      </c>
      <c r="F41" s="148">
        <v>3</v>
      </c>
      <c r="G41" s="474">
        <f t="shared" si="0"/>
        <v>876.15000000000009</v>
      </c>
    </row>
    <row r="42" spans="1:7">
      <c r="A42" s="24">
        <v>39</v>
      </c>
      <c r="B42" s="24" t="s">
        <v>1250</v>
      </c>
      <c r="C42" s="24" t="s">
        <v>1251</v>
      </c>
      <c r="D42" s="505" t="s">
        <v>1170</v>
      </c>
      <c r="E42" s="148">
        <v>63.72</v>
      </c>
      <c r="F42" s="148">
        <v>8</v>
      </c>
      <c r="G42" s="474">
        <f t="shared" si="0"/>
        <v>509.76</v>
      </c>
    </row>
    <row r="43" spans="1:7">
      <c r="A43" s="24">
        <v>40</v>
      </c>
      <c r="B43" s="24" t="s">
        <v>1252</v>
      </c>
      <c r="C43" s="24" t="s">
        <v>1253</v>
      </c>
      <c r="D43" s="505" t="s">
        <v>1170</v>
      </c>
      <c r="E43" s="148">
        <v>79.650000000000006</v>
      </c>
      <c r="F43" s="148">
        <v>8</v>
      </c>
      <c r="G43" s="474">
        <f t="shared" si="0"/>
        <v>637.20000000000005</v>
      </c>
    </row>
    <row r="44" spans="1:7">
      <c r="A44" s="24">
        <v>41</v>
      </c>
      <c r="B44" s="195" t="s">
        <v>1254</v>
      </c>
      <c r="C44" s="195"/>
      <c r="D44" s="510" t="s">
        <v>1170</v>
      </c>
      <c r="E44" s="201">
        <v>3695</v>
      </c>
      <c r="F44" s="201">
        <v>1</v>
      </c>
      <c r="G44" s="511">
        <f t="shared" si="0"/>
        <v>3695</v>
      </c>
    </row>
    <row r="45" spans="1:7">
      <c r="A45" s="24">
        <v>42</v>
      </c>
      <c r="B45" s="19" t="s">
        <v>1255</v>
      </c>
      <c r="C45" s="551" t="s">
        <v>1259</v>
      </c>
      <c r="D45" s="552"/>
      <c r="E45" s="148">
        <v>1000</v>
      </c>
      <c r="F45" s="297">
        <v>1</v>
      </c>
      <c r="G45" s="474">
        <f t="shared" si="0"/>
        <v>1000</v>
      </c>
    </row>
    <row r="46" spans="1:7">
      <c r="A46" s="24">
        <v>43</v>
      </c>
      <c r="B46" s="19" t="s">
        <v>1256</v>
      </c>
      <c r="C46" s="553"/>
      <c r="D46" s="554"/>
      <c r="E46" s="148">
        <v>450</v>
      </c>
      <c r="F46" s="297">
        <v>1</v>
      </c>
      <c r="G46" s="474">
        <f t="shared" si="0"/>
        <v>450</v>
      </c>
    </row>
    <row r="47" spans="1:7">
      <c r="A47" s="24">
        <v>44</v>
      </c>
      <c r="B47" s="505" t="s">
        <v>1260</v>
      </c>
      <c r="C47" s="24" t="s">
        <v>1261</v>
      </c>
      <c r="D47" s="510" t="s">
        <v>1170</v>
      </c>
      <c r="E47" s="24">
        <v>236</v>
      </c>
      <c r="F47" s="148">
        <v>4</v>
      </c>
      <c r="G47" s="148">
        <f t="shared" si="0"/>
        <v>944</v>
      </c>
    </row>
    <row r="48" spans="1:7">
      <c r="A48" s="24">
        <v>45</v>
      </c>
      <c r="B48" s="505" t="s">
        <v>1262</v>
      </c>
      <c r="C48" s="24" t="s">
        <v>1263</v>
      </c>
      <c r="D48" s="510" t="s">
        <v>1170</v>
      </c>
      <c r="E48" s="24">
        <v>59</v>
      </c>
      <c r="F48" s="148">
        <v>15</v>
      </c>
      <c r="G48" s="148">
        <f t="shared" si="0"/>
        <v>885</v>
      </c>
    </row>
    <row r="49" spans="1:7">
      <c r="A49" s="24">
        <v>46</v>
      </c>
      <c r="B49" s="24" t="s">
        <v>1264</v>
      </c>
      <c r="C49" s="24" t="s">
        <v>1265</v>
      </c>
      <c r="D49" s="510" t="s">
        <v>1170</v>
      </c>
      <c r="E49" s="24">
        <v>448</v>
      </c>
      <c r="F49" s="148">
        <v>2</v>
      </c>
      <c r="G49" s="148">
        <f t="shared" si="0"/>
        <v>896</v>
      </c>
    </row>
    <row r="50" spans="1:7">
      <c r="A50" s="24">
        <v>47</v>
      </c>
      <c r="B50" s="505" t="s">
        <v>1266</v>
      </c>
      <c r="C50" s="24" t="s">
        <v>1267</v>
      </c>
      <c r="D50" s="510" t="s">
        <v>1170</v>
      </c>
      <c r="E50" s="24">
        <v>3500</v>
      </c>
      <c r="F50" s="148">
        <v>1</v>
      </c>
      <c r="G50" s="148">
        <f t="shared" si="0"/>
        <v>3500</v>
      </c>
    </row>
    <row r="51" spans="1:7">
      <c r="A51" s="24">
        <v>48</v>
      </c>
      <c r="B51" s="505" t="s">
        <v>1268</v>
      </c>
      <c r="C51" s="24" t="s">
        <v>1269</v>
      </c>
      <c r="D51" s="510" t="s">
        <v>1170</v>
      </c>
      <c r="E51" s="24">
        <v>354</v>
      </c>
      <c r="F51" s="148">
        <v>2</v>
      </c>
      <c r="G51" s="148">
        <f t="shared" si="0"/>
        <v>708</v>
      </c>
    </row>
    <row r="52" spans="1:7">
      <c r="A52" s="67">
        <v>49</v>
      </c>
      <c r="B52" s="67" t="s">
        <v>1270</v>
      </c>
      <c r="C52" s="67" t="s">
        <v>1271</v>
      </c>
      <c r="D52" s="512" t="s">
        <v>1170</v>
      </c>
      <c r="E52" s="67">
        <v>2242</v>
      </c>
      <c r="F52" s="101">
        <v>1</v>
      </c>
      <c r="G52" s="101">
        <f t="shared" si="0"/>
        <v>2242</v>
      </c>
    </row>
    <row r="53" spans="1:7" ht="15.6">
      <c r="A53" s="24">
        <v>50</v>
      </c>
      <c r="B53" s="509" t="s">
        <v>443</v>
      </c>
      <c r="C53" s="24"/>
      <c r="D53" s="505" t="s">
        <v>1272</v>
      </c>
      <c r="E53" s="24">
        <v>220</v>
      </c>
      <c r="F53" s="148">
        <v>2</v>
      </c>
      <c r="G53" s="148">
        <f>E53*F53</f>
        <v>440</v>
      </c>
    </row>
    <row r="54" spans="1:7" ht="15.6">
      <c r="A54" s="24">
        <v>51</v>
      </c>
      <c r="B54" s="509" t="s">
        <v>444</v>
      </c>
      <c r="C54" s="24"/>
      <c r="D54" s="505" t="s">
        <v>1272</v>
      </c>
      <c r="E54" s="24">
        <v>225</v>
      </c>
      <c r="F54" s="148">
        <v>12</v>
      </c>
      <c r="G54" s="148">
        <f t="shared" ref="G54:G72" si="1">E54*F54</f>
        <v>2700</v>
      </c>
    </row>
    <row r="55" spans="1:7" ht="15.6">
      <c r="A55" s="24">
        <v>52</v>
      </c>
      <c r="B55" s="509" t="s">
        <v>445</v>
      </c>
      <c r="C55" s="24"/>
      <c r="D55" s="505" t="s">
        <v>1272</v>
      </c>
      <c r="E55" s="24">
        <v>715</v>
      </c>
      <c r="F55" s="148">
        <v>4</v>
      </c>
      <c r="G55" s="148">
        <f t="shared" si="1"/>
        <v>2860</v>
      </c>
    </row>
    <row r="56" spans="1:7" ht="15.6">
      <c r="A56" s="24">
        <v>53</v>
      </c>
      <c r="B56" s="509" t="s">
        <v>446</v>
      </c>
      <c r="C56" s="24"/>
      <c r="D56" s="505" t="s">
        <v>1272</v>
      </c>
      <c r="E56" s="24">
        <v>1450</v>
      </c>
      <c r="F56" s="148">
        <v>2</v>
      </c>
      <c r="G56" s="148">
        <f t="shared" si="1"/>
        <v>2900</v>
      </c>
    </row>
    <row r="57" spans="1:7" ht="15.6">
      <c r="A57" s="24">
        <v>54</v>
      </c>
      <c r="B57" s="509" t="s">
        <v>447</v>
      </c>
      <c r="C57" s="24"/>
      <c r="D57" s="505" t="s">
        <v>1272</v>
      </c>
      <c r="E57" s="24">
        <v>18800</v>
      </c>
      <c r="F57" s="148">
        <v>1</v>
      </c>
      <c r="G57" s="148">
        <f t="shared" si="1"/>
        <v>18800</v>
      </c>
    </row>
    <row r="58" spans="1:7" ht="15.6">
      <c r="A58" s="24">
        <v>55</v>
      </c>
      <c r="B58" s="509" t="s">
        <v>448</v>
      </c>
      <c r="C58" s="24"/>
      <c r="D58" s="505" t="s">
        <v>1272</v>
      </c>
      <c r="E58" s="24">
        <v>650</v>
      </c>
      <c r="F58" s="148">
        <v>2</v>
      </c>
      <c r="G58" s="148">
        <f t="shared" si="1"/>
        <v>1300</v>
      </c>
    </row>
    <row r="59" spans="1:7" ht="15.6">
      <c r="A59" s="24">
        <v>56</v>
      </c>
      <c r="B59" s="509" t="s">
        <v>449</v>
      </c>
      <c r="C59" s="24"/>
      <c r="D59" s="505" t="s">
        <v>1272</v>
      </c>
      <c r="E59" s="24">
        <v>280</v>
      </c>
      <c r="F59" s="148">
        <v>2</v>
      </c>
      <c r="G59" s="148">
        <f t="shared" si="1"/>
        <v>560</v>
      </c>
    </row>
    <row r="60" spans="1:7" ht="15.6">
      <c r="A60" s="24">
        <v>57</v>
      </c>
      <c r="B60" s="509" t="s">
        <v>450</v>
      </c>
      <c r="C60" s="24"/>
      <c r="D60" s="505" t="s">
        <v>1272</v>
      </c>
      <c r="E60" s="24">
        <v>1850</v>
      </c>
      <c r="F60" s="148">
        <v>2</v>
      </c>
      <c r="G60" s="148">
        <f t="shared" si="1"/>
        <v>3700</v>
      </c>
    </row>
    <row r="61" spans="1:7" ht="15.6">
      <c r="A61" s="24">
        <v>58</v>
      </c>
      <c r="B61" s="509" t="s">
        <v>451</v>
      </c>
      <c r="C61" s="24"/>
      <c r="D61" s="505" t="s">
        <v>1272</v>
      </c>
      <c r="E61" s="24">
        <v>6500</v>
      </c>
      <c r="F61" s="148">
        <v>0</v>
      </c>
      <c r="G61" s="148">
        <f t="shared" si="1"/>
        <v>0</v>
      </c>
    </row>
    <row r="62" spans="1:7" ht="15.6">
      <c r="A62" s="24">
        <v>59</v>
      </c>
      <c r="B62" s="509" t="s">
        <v>452</v>
      </c>
      <c r="C62" s="24"/>
      <c r="D62" s="505" t="s">
        <v>1272</v>
      </c>
      <c r="E62" s="24">
        <v>120</v>
      </c>
      <c r="F62" s="148">
        <v>0</v>
      </c>
      <c r="G62" s="148">
        <f t="shared" si="1"/>
        <v>0</v>
      </c>
    </row>
    <row r="63" spans="1:7" ht="15.6">
      <c r="A63" s="24">
        <v>60</v>
      </c>
      <c r="B63" s="509" t="s">
        <v>453</v>
      </c>
      <c r="C63" s="24"/>
      <c r="D63" s="505" t="s">
        <v>1272</v>
      </c>
      <c r="E63" s="24">
        <v>580</v>
      </c>
      <c r="F63" s="148">
        <v>6</v>
      </c>
      <c r="G63" s="148">
        <f t="shared" si="1"/>
        <v>3480</v>
      </c>
    </row>
    <row r="64" spans="1:7" ht="15.6">
      <c r="A64" s="24">
        <v>61</v>
      </c>
      <c r="B64" s="509" t="s">
        <v>454</v>
      </c>
      <c r="C64" s="24"/>
      <c r="D64" s="505" t="s">
        <v>1272</v>
      </c>
      <c r="E64" s="24">
        <v>250</v>
      </c>
      <c r="F64" s="148">
        <v>1</v>
      </c>
      <c r="G64" s="148">
        <f t="shared" si="1"/>
        <v>250</v>
      </c>
    </row>
    <row r="65" spans="1:7" ht="15.6">
      <c r="A65" s="24">
        <v>62</v>
      </c>
      <c r="B65" s="509" t="s">
        <v>456</v>
      </c>
      <c r="C65" s="24"/>
      <c r="D65" s="505" t="s">
        <v>1272</v>
      </c>
      <c r="E65" s="24">
        <v>3250</v>
      </c>
      <c r="F65" s="148">
        <v>1</v>
      </c>
      <c r="G65" s="148">
        <f t="shared" si="1"/>
        <v>3250</v>
      </c>
    </row>
    <row r="66" spans="1:7" ht="15.6">
      <c r="A66" s="24">
        <v>63</v>
      </c>
      <c r="B66" s="509" t="s">
        <v>457</v>
      </c>
      <c r="C66" s="24"/>
      <c r="D66" s="505" t="s">
        <v>1272</v>
      </c>
      <c r="E66" s="24">
        <v>380</v>
      </c>
      <c r="F66" s="148">
        <v>2</v>
      </c>
      <c r="G66" s="148">
        <f t="shared" si="1"/>
        <v>760</v>
      </c>
    </row>
    <row r="67" spans="1:7" ht="15.6">
      <c r="A67" s="24">
        <v>64</v>
      </c>
      <c r="B67" s="509" t="s">
        <v>458</v>
      </c>
      <c r="C67" s="24"/>
      <c r="D67" s="505" t="s">
        <v>1272</v>
      </c>
      <c r="E67" s="24">
        <v>1550</v>
      </c>
      <c r="F67" s="148">
        <v>2</v>
      </c>
      <c r="G67" s="148">
        <f t="shared" si="1"/>
        <v>3100</v>
      </c>
    </row>
    <row r="68" spans="1:7" ht="15.6">
      <c r="A68" s="24">
        <v>65</v>
      </c>
      <c r="B68" s="509" t="s">
        <v>459</v>
      </c>
      <c r="C68" s="24"/>
      <c r="D68" s="505" t="s">
        <v>1272</v>
      </c>
      <c r="E68" s="24">
        <v>225</v>
      </c>
      <c r="F68" s="148">
        <v>12</v>
      </c>
      <c r="G68" s="148">
        <f t="shared" si="1"/>
        <v>2700</v>
      </c>
    </row>
    <row r="69" spans="1:7" ht="15.6">
      <c r="A69" s="24">
        <v>66</v>
      </c>
      <c r="B69" s="509" t="s">
        <v>460</v>
      </c>
      <c r="C69" s="24"/>
      <c r="D69" s="505" t="s">
        <v>1272</v>
      </c>
      <c r="E69" s="24">
        <v>1500</v>
      </c>
      <c r="F69" s="148">
        <v>6</v>
      </c>
      <c r="G69" s="148">
        <f t="shared" si="1"/>
        <v>9000</v>
      </c>
    </row>
    <row r="70" spans="1:7" ht="15.6">
      <c r="A70" s="24">
        <v>67</v>
      </c>
      <c r="B70" s="509" t="s">
        <v>461</v>
      </c>
      <c r="C70" s="24"/>
      <c r="D70" s="505" t="s">
        <v>1272</v>
      </c>
      <c r="E70" s="24">
        <v>65</v>
      </c>
      <c r="F70" s="148">
        <v>12</v>
      </c>
      <c r="G70" s="148">
        <f t="shared" si="1"/>
        <v>780</v>
      </c>
    </row>
    <row r="71" spans="1:7" ht="15.6">
      <c r="A71" s="24">
        <v>68</v>
      </c>
      <c r="B71" s="509" t="s">
        <v>1173</v>
      </c>
      <c r="C71" s="24"/>
      <c r="D71" s="505" t="s">
        <v>1275</v>
      </c>
      <c r="E71" s="24">
        <v>40</v>
      </c>
      <c r="F71" s="148">
        <v>18</v>
      </c>
      <c r="G71" s="148">
        <f t="shared" si="1"/>
        <v>720</v>
      </c>
    </row>
    <row r="72" spans="1:7" ht="15.6">
      <c r="A72" s="24">
        <v>69</v>
      </c>
      <c r="B72" s="509" t="s">
        <v>1274</v>
      </c>
      <c r="C72" s="24"/>
      <c r="D72" s="505" t="s">
        <v>1275</v>
      </c>
      <c r="E72" s="24">
        <v>60</v>
      </c>
      <c r="F72" s="148">
        <v>18</v>
      </c>
      <c r="G72" s="148">
        <f t="shared" si="1"/>
        <v>1080</v>
      </c>
    </row>
    <row r="73" spans="1:7" ht="15.6">
      <c r="A73" s="24">
        <v>70</v>
      </c>
      <c r="B73" s="509"/>
      <c r="C73" s="24"/>
      <c r="D73" s="505"/>
      <c r="E73" s="24"/>
      <c r="F73" s="148"/>
      <c r="G73" s="148"/>
    </row>
    <row r="74" spans="1:7" ht="15.6">
      <c r="A74" s="24">
        <v>71</v>
      </c>
      <c r="B74" s="509"/>
      <c r="C74" s="24"/>
      <c r="D74" s="505"/>
      <c r="E74" s="24"/>
      <c r="F74" s="148"/>
      <c r="G74" s="148"/>
    </row>
    <row r="75" spans="1:7" ht="15.6">
      <c r="A75" s="24">
        <v>72</v>
      </c>
      <c r="B75" s="509"/>
      <c r="C75" s="24"/>
      <c r="D75" s="505"/>
      <c r="E75" s="24"/>
      <c r="F75" s="148"/>
      <c r="G75" s="148"/>
    </row>
    <row r="77" spans="1:7">
      <c r="G77" s="513">
        <f>SUM(G4:G72)</f>
        <v>116672.1</v>
      </c>
    </row>
    <row r="79" spans="1:7">
      <c r="F79" s="508" t="s">
        <v>1273</v>
      </c>
      <c r="G79" s="514">
        <f>G77*1.18</f>
        <v>137673.07800000001</v>
      </c>
    </row>
  </sheetData>
  <mergeCells count="1">
    <mergeCell ref="C45:D4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H60"/>
  <sheetViews>
    <sheetView workbookViewId="0">
      <selection activeCell="F8" sqref="F8"/>
    </sheetView>
  </sheetViews>
  <sheetFormatPr defaultColWidth="5.5546875" defaultRowHeight="14.4"/>
  <cols>
    <col min="1" max="1" width="5.5546875" style="286"/>
    <col min="2" max="2" width="43.5546875" style="286" customWidth="1"/>
    <col min="3" max="3" width="16.5546875" style="287" customWidth="1"/>
    <col min="4" max="4" width="5.44140625" style="288" customWidth="1"/>
    <col min="5" max="5" width="7" style="286" customWidth="1"/>
    <col min="6" max="6" width="8.109375" style="286" customWidth="1"/>
    <col min="7" max="7" width="16.77734375" style="286" customWidth="1"/>
    <col min="8" max="8" width="44.33203125" style="288" customWidth="1"/>
    <col min="9" max="10" width="5.5546875" style="288"/>
    <col min="11" max="11" width="11" style="288" customWidth="1"/>
    <col min="12" max="16384" width="5.5546875" style="288"/>
  </cols>
  <sheetData>
    <row r="3" spans="1:8">
      <c r="A3" s="289" t="s">
        <v>462</v>
      </c>
      <c r="B3" s="289" t="s">
        <v>463</v>
      </c>
      <c r="C3" s="289" t="s">
        <v>152</v>
      </c>
      <c r="D3" s="290" t="s">
        <v>32</v>
      </c>
      <c r="E3" s="289" t="s">
        <v>149</v>
      </c>
      <c r="F3" s="289" t="s">
        <v>464</v>
      </c>
      <c r="G3" s="289" t="s">
        <v>465</v>
      </c>
      <c r="H3" s="289" t="s">
        <v>466</v>
      </c>
    </row>
    <row r="4" spans="1:8">
      <c r="A4" s="201">
        <v>1</v>
      </c>
      <c r="B4" s="291" t="s">
        <v>467</v>
      </c>
      <c r="C4" s="292" t="s">
        <v>468</v>
      </c>
      <c r="D4" s="195" t="s">
        <v>42</v>
      </c>
      <c r="E4" s="201">
        <v>50</v>
      </c>
      <c r="F4" s="201"/>
      <c r="G4" s="201">
        <f>E4*F4</f>
        <v>0</v>
      </c>
      <c r="H4" s="195"/>
    </row>
    <row r="5" spans="1:8">
      <c r="A5" s="289">
        <v>2</v>
      </c>
      <c r="B5" s="293" t="s">
        <v>469</v>
      </c>
      <c r="C5" s="294" t="s">
        <v>470</v>
      </c>
      <c r="D5" s="290" t="s">
        <v>42</v>
      </c>
      <c r="E5" s="289">
        <v>35.700000000000003</v>
      </c>
      <c r="F5" s="201"/>
      <c r="G5" s="201">
        <f t="shared" ref="G5:G56" si="0">E5*F5</f>
        <v>0</v>
      </c>
      <c r="H5" s="195"/>
    </row>
    <row r="6" spans="1:8" ht="33" customHeight="1">
      <c r="A6" s="201">
        <v>3</v>
      </c>
      <c r="B6" s="291" t="s">
        <v>471</v>
      </c>
      <c r="C6" s="294" t="s">
        <v>472</v>
      </c>
      <c r="D6" s="195" t="s">
        <v>42</v>
      </c>
      <c r="E6" s="201">
        <v>2832</v>
      </c>
      <c r="F6" s="201"/>
      <c r="G6" s="201">
        <f t="shared" si="0"/>
        <v>0</v>
      </c>
      <c r="H6" s="195"/>
    </row>
    <row r="7" spans="1:8" ht="42" customHeight="1">
      <c r="A7" s="201">
        <v>4</v>
      </c>
      <c r="B7" s="291" t="s">
        <v>473</v>
      </c>
      <c r="C7" s="292" t="s">
        <v>468</v>
      </c>
      <c r="D7" s="195" t="s">
        <v>42</v>
      </c>
      <c r="E7" s="201">
        <v>6.9</v>
      </c>
      <c r="F7" s="201"/>
      <c r="G7" s="201">
        <f t="shared" si="0"/>
        <v>0</v>
      </c>
      <c r="H7" s="195"/>
    </row>
    <row r="8" spans="1:8" ht="40.5" customHeight="1">
      <c r="A8" s="201">
        <v>5</v>
      </c>
      <c r="B8" s="291" t="s">
        <v>474</v>
      </c>
      <c r="C8" s="292" t="s">
        <v>468</v>
      </c>
      <c r="D8" s="195" t="s">
        <v>475</v>
      </c>
      <c r="E8" s="201">
        <v>89</v>
      </c>
      <c r="F8" s="201"/>
      <c r="G8" s="201">
        <f t="shared" si="0"/>
        <v>0</v>
      </c>
      <c r="H8" s="195"/>
    </row>
    <row r="9" spans="1:8" ht="33" customHeight="1">
      <c r="A9" s="201">
        <v>6</v>
      </c>
      <c r="B9" s="291" t="s">
        <v>476</v>
      </c>
      <c r="C9" s="295" t="s">
        <v>470</v>
      </c>
      <c r="D9" s="195" t="s">
        <v>42</v>
      </c>
      <c r="E9" s="201">
        <v>4250</v>
      </c>
      <c r="F9" s="201"/>
      <c r="G9" s="201">
        <f t="shared" si="0"/>
        <v>0</v>
      </c>
      <c r="H9" s="195"/>
    </row>
    <row r="10" spans="1:8">
      <c r="A10" s="201">
        <v>7</v>
      </c>
      <c r="B10" s="291" t="s">
        <v>477</v>
      </c>
      <c r="C10" s="292" t="s">
        <v>468</v>
      </c>
      <c r="D10" s="195" t="s">
        <v>42</v>
      </c>
      <c r="E10" s="201">
        <v>350</v>
      </c>
      <c r="F10" s="201"/>
      <c r="G10" s="201">
        <f t="shared" si="0"/>
        <v>0</v>
      </c>
      <c r="H10" s="195"/>
    </row>
    <row r="11" spans="1:8">
      <c r="A11" s="201">
        <v>8</v>
      </c>
      <c r="B11" s="291" t="s">
        <v>478</v>
      </c>
      <c r="C11" s="292" t="s">
        <v>468</v>
      </c>
      <c r="D11" s="195" t="s">
        <v>42</v>
      </c>
      <c r="E11" s="201">
        <v>27</v>
      </c>
      <c r="F11" s="201"/>
      <c r="G11" s="201">
        <f t="shared" si="0"/>
        <v>0</v>
      </c>
      <c r="H11" s="195"/>
    </row>
    <row r="12" spans="1:8">
      <c r="A12" s="201">
        <v>9</v>
      </c>
      <c r="B12" s="291" t="s">
        <v>479</v>
      </c>
      <c r="C12" s="292" t="s">
        <v>468</v>
      </c>
      <c r="D12" s="195" t="s">
        <v>42</v>
      </c>
      <c r="E12" s="201">
        <v>10</v>
      </c>
      <c r="F12" s="201"/>
      <c r="G12" s="201">
        <f t="shared" si="0"/>
        <v>0</v>
      </c>
      <c r="H12" s="195" t="s">
        <v>480</v>
      </c>
    </row>
    <row r="13" spans="1:8" ht="28.8">
      <c r="A13" s="289">
        <v>10</v>
      </c>
      <c r="B13" s="296" t="s">
        <v>481</v>
      </c>
      <c r="C13" s="292" t="s">
        <v>468</v>
      </c>
      <c r="D13" s="290" t="s">
        <v>42</v>
      </c>
      <c r="E13" s="289">
        <v>45</v>
      </c>
      <c r="F13" s="201"/>
      <c r="G13" s="201">
        <f t="shared" si="0"/>
        <v>0</v>
      </c>
      <c r="H13" s="195"/>
    </row>
    <row r="14" spans="1:8">
      <c r="A14" s="201">
        <v>11</v>
      </c>
      <c r="B14" s="291" t="s">
        <v>482</v>
      </c>
      <c r="C14" s="292" t="s">
        <v>468</v>
      </c>
      <c r="D14" s="195" t="s">
        <v>42</v>
      </c>
      <c r="E14" s="201">
        <v>54</v>
      </c>
      <c r="F14" s="201"/>
      <c r="G14" s="201">
        <f t="shared" si="0"/>
        <v>0</v>
      </c>
      <c r="H14" s="195"/>
    </row>
    <row r="15" spans="1:8">
      <c r="A15" s="201">
        <v>12</v>
      </c>
      <c r="B15" s="291" t="s">
        <v>483</v>
      </c>
      <c r="C15" s="292" t="s">
        <v>468</v>
      </c>
      <c r="D15" s="195" t="s">
        <v>42</v>
      </c>
      <c r="E15" s="201">
        <v>22</v>
      </c>
      <c r="F15" s="201"/>
      <c r="G15" s="201">
        <f t="shared" si="0"/>
        <v>0</v>
      </c>
      <c r="H15" s="195"/>
    </row>
    <row r="16" spans="1:8">
      <c r="A16" s="201">
        <v>13</v>
      </c>
      <c r="B16" s="291" t="s">
        <v>484</v>
      </c>
      <c r="C16" s="292" t="s">
        <v>468</v>
      </c>
      <c r="D16" s="195" t="s">
        <v>42</v>
      </c>
      <c r="E16" s="201">
        <v>45</v>
      </c>
      <c r="F16" s="201"/>
      <c r="G16" s="201">
        <f t="shared" si="0"/>
        <v>0</v>
      </c>
      <c r="H16" s="195"/>
    </row>
    <row r="17" spans="1:8">
      <c r="A17" s="201">
        <v>14</v>
      </c>
      <c r="B17" s="291" t="s">
        <v>485</v>
      </c>
      <c r="C17" s="292" t="s">
        <v>468</v>
      </c>
      <c r="D17" s="195" t="s">
        <v>42</v>
      </c>
      <c r="E17" s="201">
        <v>20</v>
      </c>
      <c r="F17" s="201"/>
      <c r="G17" s="201">
        <f t="shared" si="0"/>
        <v>0</v>
      </c>
      <c r="H17" s="195"/>
    </row>
    <row r="18" spans="1:8">
      <c r="A18" s="201">
        <v>15</v>
      </c>
      <c r="B18" s="291" t="s">
        <v>486</v>
      </c>
      <c r="C18" s="292" t="s">
        <v>468</v>
      </c>
      <c r="D18" s="195" t="s">
        <v>42</v>
      </c>
      <c r="E18" s="201">
        <v>175</v>
      </c>
      <c r="F18" s="201"/>
      <c r="G18" s="201">
        <f t="shared" si="0"/>
        <v>0</v>
      </c>
      <c r="H18" s="195"/>
    </row>
    <row r="19" spans="1:8">
      <c r="A19" s="297"/>
      <c r="B19" s="298" t="s">
        <v>487</v>
      </c>
      <c r="C19" s="292"/>
      <c r="D19" s="19"/>
      <c r="E19" s="297"/>
      <c r="F19" s="201"/>
      <c r="G19" s="297"/>
      <c r="H19" s="297"/>
    </row>
    <row r="20" spans="1:8" ht="28.8">
      <c r="A20" s="289">
        <v>16</v>
      </c>
      <c r="B20" s="296" t="s">
        <v>488</v>
      </c>
      <c r="C20" s="292" t="s">
        <v>489</v>
      </c>
      <c r="D20" s="195" t="s">
        <v>490</v>
      </c>
      <c r="E20" s="201">
        <v>752</v>
      </c>
      <c r="F20" s="201"/>
      <c r="G20" s="201">
        <f t="shared" si="0"/>
        <v>0</v>
      </c>
      <c r="H20" s="195"/>
    </row>
    <row r="21" spans="1:8">
      <c r="A21" s="289">
        <v>17</v>
      </c>
      <c r="B21" s="296" t="s">
        <v>491</v>
      </c>
      <c r="C21" s="292" t="s">
        <v>489</v>
      </c>
      <c r="D21" s="195" t="s">
        <v>492</v>
      </c>
      <c r="E21" s="201">
        <v>13500</v>
      </c>
      <c r="F21" s="201"/>
      <c r="G21" s="201">
        <f t="shared" si="0"/>
        <v>0</v>
      </c>
      <c r="H21" s="195"/>
    </row>
    <row r="22" spans="1:8">
      <c r="A22" s="201">
        <v>18</v>
      </c>
      <c r="B22" s="291" t="s">
        <v>493</v>
      </c>
      <c r="C22" s="292" t="s">
        <v>489</v>
      </c>
      <c r="D22" s="195" t="s">
        <v>490</v>
      </c>
      <c r="E22" s="201">
        <v>720</v>
      </c>
      <c r="F22" s="201"/>
      <c r="G22" s="201">
        <f t="shared" si="0"/>
        <v>0</v>
      </c>
      <c r="H22" s="195"/>
    </row>
    <row r="23" spans="1:8">
      <c r="A23" s="289">
        <v>19</v>
      </c>
      <c r="B23" s="296" t="s">
        <v>494</v>
      </c>
      <c r="C23" s="292" t="s">
        <v>489</v>
      </c>
      <c r="D23" s="195" t="s">
        <v>492</v>
      </c>
      <c r="E23" s="201">
        <v>153.75</v>
      </c>
      <c r="F23" s="201"/>
      <c r="G23" s="201">
        <f t="shared" si="0"/>
        <v>0</v>
      </c>
      <c r="H23" s="195"/>
    </row>
    <row r="24" spans="1:8">
      <c r="A24" s="201">
        <v>20</v>
      </c>
      <c r="B24" s="291" t="s">
        <v>495</v>
      </c>
      <c r="C24" s="292" t="s">
        <v>489</v>
      </c>
      <c r="D24" s="195" t="s">
        <v>490</v>
      </c>
      <c r="E24" s="201">
        <v>752</v>
      </c>
      <c r="F24" s="201"/>
      <c r="G24" s="201">
        <f t="shared" si="0"/>
        <v>0</v>
      </c>
      <c r="H24" s="195"/>
    </row>
    <row r="25" spans="1:8">
      <c r="A25" s="289">
        <v>21</v>
      </c>
      <c r="B25" s="291" t="s">
        <v>496</v>
      </c>
      <c r="C25" s="292" t="s">
        <v>489</v>
      </c>
      <c r="D25" s="195" t="s">
        <v>490</v>
      </c>
      <c r="E25" s="201">
        <v>581.25</v>
      </c>
      <c r="F25" s="201"/>
      <c r="G25" s="201">
        <f t="shared" si="0"/>
        <v>0</v>
      </c>
      <c r="H25" s="195"/>
    </row>
    <row r="26" spans="1:8" ht="28.8">
      <c r="A26" s="201">
        <v>22</v>
      </c>
      <c r="B26" s="296" t="s">
        <v>497</v>
      </c>
      <c r="C26" s="292" t="s">
        <v>489</v>
      </c>
      <c r="D26" s="195" t="s">
        <v>490</v>
      </c>
      <c r="E26" s="201">
        <v>720</v>
      </c>
      <c r="F26" s="201"/>
      <c r="G26" s="201">
        <f t="shared" si="0"/>
        <v>0</v>
      </c>
      <c r="H26" s="195"/>
    </row>
    <row r="27" spans="1:8">
      <c r="A27" s="289">
        <v>23</v>
      </c>
      <c r="B27" s="291" t="s">
        <v>498</v>
      </c>
      <c r="C27" s="292" t="s">
        <v>489</v>
      </c>
      <c r="D27" s="195" t="s">
        <v>490</v>
      </c>
      <c r="E27" s="201">
        <v>1102.5</v>
      </c>
      <c r="F27" s="201"/>
      <c r="G27" s="201">
        <f t="shared" si="0"/>
        <v>0</v>
      </c>
      <c r="H27" s="195"/>
    </row>
    <row r="28" spans="1:8">
      <c r="A28" s="201">
        <v>24</v>
      </c>
      <c r="B28" s="291" t="s">
        <v>499</v>
      </c>
      <c r="C28" s="292" t="s">
        <v>489</v>
      </c>
      <c r="D28" s="195" t="s">
        <v>490</v>
      </c>
      <c r="E28" s="201">
        <v>550</v>
      </c>
      <c r="F28" s="201"/>
      <c r="G28" s="201">
        <f t="shared" si="0"/>
        <v>0</v>
      </c>
      <c r="H28" s="195"/>
    </row>
    <row r="29" spans="1:8" ht="28.8">
      <c r="A29" s="289">
        <v>25</v>
      </c>
      <c r="B29" s="296" t="s">
        <v>500</v>
      </c>
      <c r="C29" s="292" t="s">
        <v>489</v>
      </c>
      <c r="D29" s="195" t="s">
        <v>490</v>
      </c>
      <c r="E29" s="201">
        <v>3500</v>
      </c>
      <c r="F29" s="201"/>
      <c r="G29" s="201">
        <f t="shared" si="0"/>
        <v>0</v>
      </c>
      <c r="H29" s="195"/>
    </row>
    <row r="30" spans="1:8">
      <c r="A30" s="201">
        <v>26</v>
      </c>
      <c r="B30" s="291" t="s">
        <v>501</v>
      </c>
      <c r="C30" s="292" t="s">
        <v>489</v>
      </c>
      <c r="D30" s="195" t="s">
        <v>490</v>
      </c>
      <c r="E30" s="201">
        <v>436.05</v>
      </c>
      <c r="F30" s="201"/>
      <c r="G30" s="201">
        <f t="shared" si="0"/>
        <v>0</v>
      </c>
      <c r="H30" s="195"/>
    </row>
    <row r="31" spans="1:8">
      <c r="A31" s="201">
        <v>27</v>
      </c>
      <c r="B31" s="291" t="s">
        <v>502</v>
      </c>
      <c r="C31" s="295" t="s">
        <v>503</v>
      </c>
      <c r="D31" s="195" t="s">
        <v>490</v>
      </c>
      <c r="E31" s="201">
        <v>1121</v>
      </c>
      <c r="F31" s="201"/>
      <c r="G31" s="201">
        <f t="shared" si="0"/>
        <v>0</v>
      </c>
      <c r="H31" s="195"/>
    </row>
    <row r="32" spans="1:8">
      <c r="A32" s="201">
        <v>28</v>
      </c>
      <c r="B32" s="291" t="s">
        <v>504</v>
      </c>
      <c r="C32" s="295" t="s">
        <v>503</v>
      </c>
      <c r="D32" s="195" t="s">
        <v>505</v>
      </c>
      <c r="E32" s="201">
        <v>177</v>
      </c>
      <c r="F32" s="201"/>
      <c r="G32" s="201">
        <f t="shared" si="0"/>
        <v>0</v>
      </c>
      <c r="H32" s="195"/>
    </row>
    <row r="33" spans="1:8">
      <c r="A33" s="201">
        <v>29</v>
      </c>
      <c r="B33" s="291" t="s">
        <v>506</v>
      </c>
      <c r="C33" s="295" t="s">
        <v>503</v>
      </c>
      <c r="D33" s="195" t="s">
        <v>505</v>
      </c>
      <c r="E33" s="201">
        <v>35.4</v>
      </c>
      <c r="F33" s="201"/>
      <c r="G33" s="201">
        <f t="shared" si="0"/>
        <v>0</v>
      </c>
      <c r="H33" s="195"/>
    </row>
    <row r="34" spans="1:8">
      <c r="A34" s="201">
        <v>30</v>
      </c>
      <c r="B34" s="291" t="s">
        <v>507</v>
      </c>
      <c r="C34" s="295" t="s">
        <v>503</v>
      </c>
      <c r="D34" s="195" t="s">
        <v>490</v>
      </c>
      <c r="E34" s="201">
        <v>826</v>
      </c>
      <c r="F34" s="201"/>
      <c r="G34" s="201">
        <f t="shared" si="0"/>
        <v>0</v>
      </c>
      <c r="H34" s="195"/>
    </row>
    <row r="35" spans="1:8" ht="15" customHeight="1">
      <c r="A35" s="201">
        <v>31</v>
      </c>
      <c r="B35" s="291" t="s">
        <v>508</v>
      </c>
      <c r="C35" s="295" t="s">
        <v>509</v>
      </c>
      <c r="D35" s="195" t="s">
        <v>42</v>
      </c>
      <c r="E35" s="201">
        <v>3540</v>
      </c>
      <c r="F35" s="201"/>
      <c r="G35" s="201">
        <f t="shared" si="0"/>
        <v>0</v>
      </c>
      <c r="H35" s="195"/>
    </row>
    <row r="36" spans="1:8">
      <c r="A36" s="201">
        <v>32</v>
      </c>
      <c r="B36" s="291" t="s">
        <v>510</v>
      </c>
      <c r="C36" s="295" t="s">
        <v>509</v>
      </c>
      <c r="D36" s="195" t="s">
        <v>42</v>
      </c>
      <c r="E36" s="201">
        <v>1180</v>
      </c>
      <c r="F36" s="201"/>
      <c r="G36" s="201">
        <f t="shared" si="0"/>
        <v>0</v>
      </c>
      <c r="H36" s="195"/>
    </row>
    <row r="37" spans="1:8">
      <c r="A37" s="201">
        <v>33</v>
      </c>
      <c r="B37" s="291" t="s">
        <v>511</v>
      </c>
      <c r="C37" s="295" t="s">
        <v>509</v>
      </c>
      <c r="D37" s="195" t="s">
        <v>42</v>
      </c>
      <c r="E37" s="201">
        <v>1800</v>
      </c>
      <c r="F37" s="201"/>
      <c r="G37" s="201">
        <f t="shared" si="0"/>
        <v>0</v>
      </c>
      <c r="H37" s="195"/>
    </row>
    <row r="38" spans="1:8">
      <c r="A38" s="201">
        <v>34</v>
      </c>
      <c r="B38" s="296" t="s">
        <v>512</v>
      </c>
      <c r="C38" s="295" t="s">
        <v>513</v>
      </c>
      <c r="D38" s="195" t="s">
        <v>42</v>
      </c>
      <c r="E38" s="201">
        <v>4130</v>
      </c>
      <c r="F38" s="201"/>
      <c r="G38" s="201">
        <f t="shared" si="0"/>
        <v>0</v>
      </c>
      <c r="H38" s="195"/>
    </row>
    <row r="39" spans="1:8" ht="24" customHeight="1">
      <c r="A39" s="201">
        <v>35</v>
      </c>
      <c r="B39" s="291" t="s">
        <v>514</v>
      </c>
      <c r="C39" s="295" t="s">
        <v>515</v>
      </c>
      <c r="D39" s="195" t="s">
        <v>42</v>
      </c>
      <c r="E39" s="201">
        <v>0.25</v>
      </c>
      <c r="F39" s="201"/>
      <c r="G39" s="201">
        <f t="shared" si="0"/>
        <v>0</v>
      </c>
      <c r="H39" s="195"/>
    </row>
    <row r="40" spans="1:8" ht="19.5" customHeight="1">
      <c r="A40" s="201">
        <v>36</v>
      </c>
      <c r="B40" s="291" t="s">
        <v>516</v>
      </c>
      <c r="C40" s="295" t="s">
        <v>515</v>
      </c>
      <c r="D40" s="195" t="s">
        <v>42</v>
      </c>
      <c r="E40" s="201">
        <v>0.5</v>
      </c>
      <c r="F40" s="201"/>
      <c r="G40" s="201">
        <f t="shared" si="0"/>
        <v>0</v>
      </c>
      <c r="H40" s="195"/>
    </row>
    <row r="41" spans="1:8" ht="20.25" customHeight="1">
      <c r="A41" s="201">
        <v>37</v>
      </c>
      <c r="B41" s="291" t="s">
        <v>517</v>
      </c>
      <c r="C41" s="295" t="s">
        <v>515</v>
      </c>
      <c r="D41" s="195" t="s">
        <v>42</v>
      </c>
      <c r="E41" s="201">
        <v>1</v>
      </c>
      <c r="F41" s="201"/>
      <c r="G41" s="201">
        <f t="shared" si="0"/>
        <v>0</v>
      </c>
      <c r="H41" s="195"/>
    </row>
    <row r="42" spans="1:8" ht="23.25" customHeight="1">
      <c r="A42" s="201">
        <v>38</v>
      </c>
      <c r="B42" s="291" t="s">
        <v>518</v>
      </c>
      <c r="C42" s="295" t="s">
        <v>515</v>
      </c>
      <c r="D42" s="195" t="s">
        <v>42</v>
      </c>
      <c r="E42" s="201">
        <v>3</v>
      </c>
      <c r="F42" s="201"/>
      <c r="G42" s="201">
        <f t="shared" si="0"/>
        <v>0</v>
      </c>
      <c r="H42" s="195"/>
    </row>
    <row r="43" spans="1:8" ht="20.25" customHeight="1">
      <c r="A43" s="201">
        <v>39</v>
      </c>
      <c r="B43" s="291" t="s">
        <v>519</v>
      </c>
      <c r="C43" s="295" t="s">
        <v>515</v>
      </c>
      <c r="D43" s="195" t="s">
        <v>42</v>
      </c>
      <c r="E43" s="201">
        <v>0.5</v>
      </c>
      <c r="F43" s="201"/>
      <c r="G43" s="201">
        <f t="shared" si="0"/>
        <v>0</v>
      </c>
      <c r="H43" s="195"/>
    </row>
    <row r="44" spans="1:8" ht="37.5" customHeight="1">
      <c r="A44" s="201">
        <v>41</v>
      </c>
      <c r="B44" s="293" t="s">
        <v>520</v>
      </c>
      <c r="C44" s="292" t="s">
        <v>521</v>
      </c>
      <c r="D44" s="290" t="s">
        <v>42</v>
      </c>
      <c r="E44" s="289">
        <v>1.9</v>
      </c>
      <c r="F44" s="201"/>
      <c r="G44" s="201">
        <f t="shared" si="0"/>
        <v>0</v>
      </c>
      <c r="H44" s="195"/>
    </row>
    <row r="45" spans="1:8" ht="27" customHeight="1">
      <c r="A45" s="201">
        <v>43</v>
      </c>
      <c r="B45" s="291" t="s">
        <v>522</v>
      </c>
      <c r="C45" s="292" t="s">
        <v>521</v>
      </c>
      <c r="D45" s="195" t="s">
        <v>42</v>
      </c>
      <c r="E45" s="201">
        <v>0.8</v>
      </c>
      <c r="F45" s="201"/>
      <c r="G45" s="201">
        <f t="shared" si="0"/>
        <v>0</v>
      </c>
      <c r="H45" s="195"/>
    </row>
    <row r="46" spans="1:8">
      <c r="A46" s="201">
        <v>44</v>
      </c>
      <c r="B46" s="291" t="s">
        <v>523</v>
      </c>
      <c r="C46" s="292" t="s">
        <v>521</v>
      </c>
      <c r="D46" s="195" t="s">
        <v>42</v>
      </c>
      <c r="E46" s="201">
        <v>3.5</v>
      </c>
      <c r="F46" s="201"/>
      <c r="G46" s="201">
        <f t="shared" si="0"/>
        <v>0</v>
      </c>
      <c r="H46" s="195"/>
    </row>
    <row r="47" spans="1:8" ht="15" customHeight="1">
      <c r="A47" s="201">
        <v>45</v>
      </c>
      <c r="B47" s="291" t="s">
        <v>524</v>
      </c>
      <c r="C47" s="292" t="s">
        <v>525</v>
      </c>
      <c r="D47" s="195" t="s">
        <v>42</v>
      </c>
      <c r="E47" s="201">
        <v>5.0999999999999996</v>
      </c>
      <c r="F47" s="201"/>
      <c r="G47" s="201">
        <f t="shared" si="0"/>
        <v>0</v>
      </c>
      <c r="H47" s="195"/>
    </row>
    <row r="48" spans="1:8">
      <c r="A48" s="201">
        <v>46</v>
      </c>
      <c r="B48" s="291" t="s">
        <v>526</v>
      </c>
      <c r="C48" s="292" t="s">
        <v>525</v>
      </c>
      <c r="D48" s="195" t="s">
        <v>42</v>
      </c>
      <c r="E48" s="201">
        <v>2.1</v>
      </c>
      <c r="F48" s="201"/>
      <c r="G48" s="201">
        <f t="shared" si="0"/>
        <v>0</v>
      </c>
      <c r="H48" s="195"/>
    </row>
    <row r="49" spans="1:8">
      <c r="A49" s="201">
        <v>47</v>
      </c>
      <c r="B49" s="291" t="s">
        <v>527</v>
      </c>
      <c r="C49" s="292" t="s">
        <v>525</v>
      </c>
      <c r="D49" s="195" t="s">
        <v>42</v>
      </c>
      <c r="E49" s="201">
        <v>2.4</v>
      </c>
      <c r="F49" s="201"/>
      <c r="G49" s="201">
        <f t="shared" si="0"/>
        <v>0</v>
      </c>
      <c r="H49" s="195"/>
    </row>
    <row r="50" spans="1:8">
      <c r="A50" s="201">
        <v>48</v>
      </c>
      <c r="B50" s="291" t="s">
        <v>528</v>
      </c>
      <c r="C50" s="292" t="s">
        <v>525</v>
      </c>
      <c r="D50" s="195" t="s">
        <v>42</v>
      </c>
      <c r="E50" s="201">
        <v>1</v>
      </c>
      <c r="F50" s="201"/>
      <c r="G50" s="201">
        <f t="shared" si="0"/>
        <v>0</v>
      </c>
      <c r="H50" s="195"/>
    </row>
    <row r="51" spans="1:8">
      <c r="A51" s="201">
        <v>49</v>
      </c>
      <c r="B51" s="291" t="s">
        <v>529</v>
      </c>
      <c r="C51" s="292" t="s">
        <v>525</v>
      </c>
      <c r="D51" s="195" t="s">
        <v>42</v>
      </c>
      <c r="E51" s="201">
        <v>0.95</v>
      </c>
      <c r="F51" s="201"/>
      <c r="G51" s="201">
        <f t="shared" si="0"/>
        <v>0</v>
      </c>
      <c r="H51" s="195"/>
    </row>
    <row r="52" spans="1:8" ht="28.5" customHeight="1">
      <c r="A52" s="201">
        <v>50</v>
      </c>
      <c r="B52" s="291" t="s">
        <v>530</v>
      </c>
      <c r="C52" s="289"/>
      <c r="D52" s="195" t="s">
        <v>42</v>
      </c>
      <c r="E52" s="201">
        <v>0.65</v>
      </c>
      <c r="F52" s="201"/>
      <c r="G52" s="201">
        <f t="shared" si="0"/>
        <v>0</v>
      </c>
      <c r="H52" s="195"/>
    </row>
    <row r="53" spans="1:8" ht="24" customHeight="1">
      <c r="A53" s="201">
        <v>51</v>
      </c>
      <c r="B53" s="291" t="s">
        <v>531</v>
      </c>
      <c r="C53" s="289" t="s">
        <v>532</v>
      </c>
      <c r="D53" s="195" t="s">
        <v>42</v>
      </c>
      <c r="E53" s="201">
        <v>350</v>
      </c>
      <c r="F53" s="201"/>
      <c r="G53" s="201">
        <f t="shared" si="0"/>
        <v>0</v>
      </c>
      <c r="H53" s="195"/>
    </row>
    <row r="54" spans="1:8" ht="23.25" customHeight="1">
      <c r="A54" s="201">
        <v>52</v>
      </c>
      <c r="B54" s="291" t="s">
        <v>533</v>
      </c>
      <c r="C54" s="289"/>
      <c r="D54" s="195" t="s">
        <v>42</v>
      </c>
      <c r="E54" s="201">
        <v>0</v>
      </c>
      <c r="F54" s="201">
        <v>1</v>
      </c>
      <c r="G54" s="201">
        <f t="shared" si="0"/>
        <v>0</v>
      </c>
      <c r="H54" s="195"/>
    </row>
    <row r="55" spans="1:8" ht="26.25" customHeight="1">
      <c r="A55" s="201">
        <v>53</v>
      </c>
      <c r="B55" s="291" t="s">
        <v>534</v>
      </c>
      <c r="C55" s="289"/>
      <c r="D55" s="195" t="s">
        <v>42</v>
      </c>
      <c r="E55" s="201">
        <v>0</v>
      </c>
      <c r="F55" s="201"/>
      <c r="G55" s="201">
        <f t="shared" si="0"/>
        <v>0</v>
      </c>
      <c r="H55" s="195"/>
    </row>
    <row r="56" spans="1:8">
      <c r="A56" s="201">
        <v>54</v>
      </c>
      <c r="B56" s="299" t="s">
        <v>535</v>
      </c>
      <c r="C56" s="267" t="s">
        <v>536</v>
      </c>
      <c r="D56" s="24"/>
      <c r="E56" s="148">
        <v>6200</v>
      </c>
      <c r="F56" s="201"/>
      <c r="G56" s="201">
        <f t="shared" si="0"/>
        <v>0</v>
      </c>
      <c r="H56" s="195"/>
    </row>
    <row r="57" spans="1:8">
      <c r="G57" s="300">
        <f>SUM(G4:G56)</f>
        <v>0</v>
      </c>
    </row>
    <row r="58" spans="1:8" ht="18">
      <c r="B58" s="301"/>
      <c r="C58" s="302"/>
      <c r="D58" s="303"/>
      <c r="E58" s="301"/>
      <c r="F58" s="301"/>
      <c r="G58" s="301"/>
    </row>
    <row r="59" spans="1:8" ht="18">
      <c r="B59" s="301"/>
      <c r="C59" s="302"/>
      <c r="D59" s="303"/>
      <c r="E59" s="301"/>
      <c r="F59" s="301"/>
      <c r="G59" s="301"/>
    </row>
    <row r="60" spans="1:8" ht="18">
      <c r="B60" s="301"/>
      <c r="C60" s="302"/>
      <c r="D60" s="303"/>
      <c r="E60" s="301"/>
      <c r="F60" s="301"/>
      <c r="G60" s="30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Z75"/>
  <sheetViews>
    <sheetView workbookViewId="0">
      <selection activeCell="D8" sqref="D8"/>
    </sheetView>
  </sheetViews>
  <sheetFormatPr defaultColWidth="9.109375" defaultRowHeight="14.4"/>
  <cols>
    <col min="1" max="1" width="9.109375" style="214"/>
    <col min="2" max="2" width="28.33203125" style="214" customWidth="1"/>
    <col min="3" max="3" width="40.44140625" style="214" customWidth="1"/>
    <col min="4" max="4" width="20.44140625" style="214" customWidth="1"/>
    <col min="5" max="5" width="5.88671875" style="215" customWidth="1"/>
    <col min="6" max="6" width="9.5546875" style="216" customWidth="1"/>
    <col min="7" max="7" width="12" style="216" customWidth="1"/>
    <col min="8" max="8" width="14.44140625" style="216" customWidth="1"/>
    <col min="9" max="9" width="11.6640625" style="216" customWidth="1"/>
    <col min="10" max="10" width="16.33203125" style="216" customWidth="1"/>
    <col min="11" max="11" width="26.109375" style="217" customWidth="1"/>
    <col min="12" max="12" width="23.6640625" style="214" customWidth="1"/>
    <col min="13" max="14" width="22" style="218" customWidth="1"/>
    <col min="15" max="15" width="23.33203125" style="214" customWidth="1"/>
    <col min="16" max="16" width="13.33203125" style="214" customWidth="1"/>
    <col min="17" max="17" width="10.109375" style="214" customWidth="1"/>
    <col min="18" max="18" width="19" style="214" customWidth="1"/>
    <col min="19" max="19" width="9.6640625" style="214" customWidth="1"/>
    <col min="20" max="20" width="13.33203125" style="219" customWidth="1"/>
    <col min="21" max="21" width="11.6640625" style="219" customWidth="1"/>
    <col min="22" max="22" width="14.44140625" style="219" customWidth="1"/>
    <col min="23" max="23" width="15.5546875" style="219" customWidth="1"/>
    <col min="24" max="24" width="15.44140625" style="214" customWidth="1"/>
    <col min="25" max="25" width="9.88671875" style="219" customWidth="1"/>
    <col min="26" max="257" width="9.109375" style="219"/>
    <col min="258" max="258" width="28.33203125" style="219" customWidth="1"/>
    <col min="259" max="259" width="40.44140625" style="219" customWidth="1"/>
    <col min="260" max="260" width="20.44140625" style="219" customWidth="1"/>
    <col min="261" max="261" width="5.88671875" style="219" customWidth="1"/>
    <col min="262" max="262" width="9.5546875" style="219" customWidth="1"/>
    <col min="263" max="263" width="12" style="219" customWidth="1"/>
    <col min="264" max="264" width="14.44140625" style="219" customWidth="1"/>
    <col min="265" max="265" width="11.6640625" style="219" customWidth="1"/>
    <col min="266" max="266" width="16.33203125" style="219" customWidth="1"/>
    <col min="267" max="267" width="26.109375" style="219" customWidth="1"/>
    <col min="268" max="268" width="23.6640625" style="219" customWidth="1"/>
    <col min="269" max="270" width="22" style="219" customWidth="1"/>
    <col min="271" max="271" width="23.33203125" style="219" customWidth="1"/>
    <col min="272" max="272" width="13.33203125" style="219" customWidth="1"/>
    <col min="273" max="273" width="10.109375" style="219" customWidth="1"/>
    <col min="274" max="274" width="19" style="219" customWidth="1"/>
    <col min="275" max="275" width="9.6640625" style="219" customWidth="1"/>
    <col min="276" max="276" width="13.33203125" style="219" customWidth="1"/>
    <col min="277" max="277" width="11.6640625" style="219" customWidth="1"/>
    <col min="278" max="278" width="14.44140625" style="219" customWidth="1"/>
    <col min="279" max="279" width="15.5546875" style="219" customWidth="1"/>
    <col min="280" max="280" width="15.44140625" style="219" customWidth="1"/>
    <col min="281" max="281" width="9.88671875" style="219" customWidth="1"/>
    <col min="282" max="513" width="9.109375" style="219"/>
    <col min="514" max="514" width="28.33203125" style="219" customWidth="1"/>
    <col min="515" max="515" width="40.44140625" style="219" customWidth="1"/>
    <col min="516" max="516" width="20.44140625" style="219" customWidth="1"/>
    <col min="517" max="517" width="5.88671875" style="219" customWidth="1"/>
    <col min="518" max="518" width="9.5546875" style="219" customWidth="1"/>
    <col min="519" max="519" width="12" style="219" customWidth="1"/>
    <col min="520" max="520" width="14.44140625" style="219" customWidth="1"/>
    <col min="521" max="521" width="11.6640625" style="219" customWidth="1"/>
    <col min="522" max="522" width="16.33203125" style="219" customWidth="1"/>
    <col min="523" max="523" width="26.109375" style="219" customWidth="1"/>
    <col min="524" max="524" width="23.6640625" style="219" customWidth="1"/>
    <col min="525" max="526" width="22" style="219" customWidth="1"/>
    <col min="527" max="527" width="23.33203125" style="219" customWidth="1"/>
    <col min="528" max="528" width="13.33203125" style="219" customWidth="1"/>
    <col min="529" max="529" width="10.109375" style="219" customWidth="1"/>
    <col min="530" max="530" width="19" style="219" customWidth="1"/>
    <col min="531" max="531" width="9.6640625" style="219" customWidth="1"/>
    <col min="532" max="532" width="13.33203125" style="219" customWidth="1"/>
    <col min="533" max="533" width="11.6640625" style="219" customWidth="1"/>
    <col min="534" max="534" width="14.44140625" style="219" customWidth="1"/>
    <col min="535" max="535" width="15.5546875" style="219" customWidth="1"/>
    <col min="536" max="536" width="15.44140625" style="219" customWidth="1"/>
    <col min="537" max="537" width="9.88671875" style="219" customWidth="1"/>
    <col min="538" max="769" width="9.109375" style="219"/>
    <col min="770" max="770" width="28.33203125" style="219" customWidth="1"/>
    <col min="771" max="771" width="40.44140625" style="219" customWidth="1"/>
    <col min="772" max="772" width="20.44140625" style="219" customWidth="1"/>
    <col min="773" max="773" width="5.88671875" style="219" customWidth="1"/>
    <col min="774" max="774" width="9.5546875" style="219" customWidth="1"/>
    <col min="775" max="775" width="12" style="219" customWidth="1"/>
    <col min="776" max="776" width="14.44140625" style="219" customWidth="1"/>
    <col min="777" max="777" width="11.6640625" style="219" customWidth="1"/>
    <col min="778" max="778" width="16.33203125" style="219" customWidth="1"/>
    <col min="779" max="779" width="26.109375" style="219" customWidth="1"/>
    <col min="780" max="780" width="23.6640625" style="219" customWidth="1"/>
    <col min="781" max="782" width="22" style="219" customWidth="1"/>
    <col min="783" max="783" width="23.33203125" style="219" customWidth="1"/>
    <col min="784" max="784" width="13.33203125" style="219" customWidth="1"/>
    <col min="785" max="785" width="10.109375" style="219" customWidth="1"/>
    <col min="786" max="786" width="19" style="219" customWidth="1"/>
    <col min="787" max="787" width="9.6640625" style="219" customWidth="1"/>
    <col min="788" max="788" width="13.33203125" style="219" customWidth="1"/>
    <col min="789" max="789" width="11.6640625" style="219" customWidth="1"/>
    <col min="790" max="790" width="14.44140625" style="219" customWidth="1"/>
    <col min="791" max="791" width="15.5546875" style="219" customWidth="1"/>
    <col min="792" max="792" width="15.44140625" style="219" customWidth="1"/>
    <col min="793" max="793" width="9.88671875" style="219" customWidth="1"/>
    <col min="794" max="1025" width="9.109375" style="219"/>
    <col min="1026" max="1026" width="28.33203125" style="219" customWidth="1"/>
    <col min="1027" max="1027" width="40.44140625" style="219" customWidth="1"/>
    <col min="1028" max="1028" width="20.44140625" style="219" customWidth="1"/>
    <col min="1029" max="1029" width="5.88671875" style="219" customWidth="1"/>
    <col min="1030" max="1030" width="9.5546875" style="219" customWidth="1"/>
    <col min="1031" max="1031" width="12" style="219" customWidth="1"/>
    <col min="1032" max="1032" width="14.44140625" style="219" customWidth="1"/>
    <col min="1033" max="1033" width="11.6640625" style="219" customWidth="1"/>
    <col min="1034" max="1034" width="16.33203125" style="219" customWidth="1"/>
    <col min="1035" max="1035" width="26.109375" style="219" customWidth="1"/>
    <col min="1036" max="1036" width="23.6640625" style="219" customWidth="1"/>
    <col min="1037" max="1038" width="22" style="219" customWidth="1"/>
    <col min="1039" max="1039" width="23.33203125" style="219" customWidth="1"/>
    <col min="1040" max="1040" width="13.33203125" style="219" customWidth="1"/>
    <col min="1041" max="1041" width="10.109375" style="219" customWidth="1"/>
    <col min="1042" max="1042" width="19" style="219" customWidth="1"/>
    <col min="1043" max="1043" width="9.6640625" style="219" customWidth="1"/>
    <col min="1044" max="1044" width="13.33203125" style="219" customWidth="1"/>
    <col min="1045" max="1045" width="11.6640625" style="219" customWidth="1"/>
    <col min="1046" max="1046" width="14.44140625" style="219" customWidth="1"/>
    <col min="1047" max="1047" width="15.5546875" style="219" customWidth="1"/>
    <col min="1048" max="1048" width="15.44140625" style="219" customWidth="1"/>
    <col min="1049" max="1049" width="9.88671875" style="219" customWidth="1"/>
    <col min="1050" max="1281" width="9.109375" style="219"/>
    <col min="1282" max="1282" width="28.33203125" style="219" customWidth="1"/>
    <col min="1283" max="1283" width="40.44140625" style="219" customWidth="1"/>
    <col min="1284" max="1284" width="20.44140625" style="219" customWidth="1"/>
    <col min="1285" max="1285" width="5.88671875" style="219" customWidth="1"/>
    <col min="1286" max="1286" width="9.5546875" style="219" customWidth="1"/>
    <col min="1287" max="1287" width="12" style="219" customWidth="1"/>
    <col min="1288" max="1288" width="14.44140625" style="219" customWidth="1"/>
    <col min="1289" max="1289" width="11.6640625" style="219" customWidth="1"/>
    <col min="1290" max="1290" width="16.33203125" style="219" customWidth="1"/>
    <col min="1291" max="1291" width="26.109375" style="219" customWidth="1"/>
    <col min="1292" max="1292" width="23.6640625" style="219" customWidth="1"/>
    <col min="1293" max="1294" width="22" style="219" customWidth="1"/>
    <col min="1295" max="1295" width="23.33203125" style="219" customWidth="1"/>
    <col min="1296" max="1296" width="13.33203125" style="219" customWidth="1"/>
    <col min="1297" max="1297" width="10.109375" style="219" customWidth="1"/>
    <col min="1298" max="1298" width="19" style="219" customWidth="1"/>
    <col min="1299" max="1299" width="9.6640625" style="219" customWidth="1"/>
    <col min="1300" max="1300" width="13.33203125" style="219" customWidth="1"/>
    <col min="1301" max="1301" width="11.6640625" style="219" customWidth="1"/>
    <col min="1302" max="1302" width="14.44140625" style="219" customWidth="1"/>
    <col min="1303" max="1303" width="15.5546875" style="219" customWidth="1"/>
    <col min="1304" max="1304" width="15.44140625" style="219" customWidth="1"/>
    <col min="1305" max="1305" width="9.88671875" style="219" customWidth="1"/>
    <col min="1306" max="1537" width="9.109375" style="219"/>
    <col min="1538" max="1538" width="28.33203125" style="219" customWidth="1"/>
    <col min="1539" max="1539" width="40.44140625" style="219" customWidth="1"/>
    <col min="1540" max="1540" width="20.44140625" style="219" customWidth="1"/>
    <col min="1541" max="1541" width="5.88671875" style="219" customWidth="1"/>
    <col min="1542" max="1542" width="9.5546875" style="219" customWidth="1"/>
    <col min="1543" max="1543" width="12" style="219" customWidth="1"/>
    <col min="1544" max="1544" width="14.44140625" style="219" customWidth="1"/>
    <col min="1545" max="1545" width="11.6640625" style="219" customWidth="1"/>
    <col min="1546" max="1546" width="16.33203125" style="219" customWidth="1"/>
    <col min="1547" max="1547" width="26.109375" style="219" customWidth="1"/>
    <col min="1548" max="1548" width="23.6640625" style="219" customWidth="1"/>
    <col min="1549" max="1550" width="22" style="219" customWidth="1"/>
    <col min="1551" max="1551" width="23.33203125" style="219" customWidth="1"/>
    <col min="1552" max="1552" width="13.33203125" style="219" customWidth="1"/>
    <col min="1553" max="1553" width="10.109375" style="219" customWidth="1"/>
    <col min="1554" max="1554" width="19" style="219" customWidth="1"/>
    <col min="1555" max="1555" width="9.6640625" style="219" customWidth="1"/>
    <col min="1556" max="1556" width="13.33203125" style="219" customWidth="1"/>
    <col min="1557" max="1557" width="11.6640625" style="219" customWidth="1"/>
    <col min="1558" max="1558" width="14.44140625" style="219" customWidth="1"/>
    <col min="1559" max="1559" width="15.5546875" style="219" customWidth="1"/>
    <col min="1560" max="1560" width="15.44140625" style="219" customWidth="1"/>
    <col min="1561" max="1561" width="9.88671875" style="219" customWidth="1"/>
    <col min="1562" max="1793" width="9.109375" style="219"/>
    <col min="1794" max="1794" width="28.33203125" style="219" customWidth="1"/>
    <col min="1795" max="1795" width="40.44140625" style="219" customWidth="1"/>
    <col min="1796" max="1796" width="20.44140625" style="219" customWidth="1"/>
    <col min="1797" max="1797" width="5.88671875" style="219" customWidth="1"/>
    <col min="1798" max="1798" width="9.5546875" style="219" customWidth="1"/>
    <col min="1799" max="1799" width="12" style="219" customWidth="1"/>
    <col min="1800" max="1800" width="14.44140625" style="219" customWidth="1"/>
    <col min="1801" max="1801" width="11.6640625" style="219" customWidth="1"/>
    <col min="1802" max="1802" width="16.33203125" style="219" customWidth="1"/>
    <col min="1803" max="1803" width="26.109375" style="219" customWidth="1"/>
    <col min="1804" max="1804" width="23.6640625" style="219" customWidth="1"/>
    <col min="1805" max="1806" width="22" style="219" customWidth="1"/>
    <col min="1807" max="1807" width="23.33203125" style="219" customWidth="1"/>
    <col min="1808" max="1808" width="13.33203125" style="219" customWidth="1"/>
    <col min="1809" max="1809" width="10.109375" style="219" customWidth="1"/>
    <col min="1810" max="1810" width="19" style="219" customWidth="1"/>
    <col min="1811" max="1811" width="9.6640625" style="219" customWidth="1"/>
    <col min="1812" max="1812" width="13.33203125" style="219" customWidth="1"/>
    <col min="1813" max="1813" width="11.6640625" style="219" customWidth="1"/>
    <col min="1814" max="1814" width="14.44140625" style="219" customWidth="1"/>
    <col min="1815" max="1815" width="15.5546875" style="219" customWidth="1"/>
    <col min="1816" max="1816" width="15.44140625" style="219" customWidth="1"/>
    <col min="1817" max="1817" width="9.88671875" style="219" customWidth="1"/>
    <col min="1818" max="2049" width="9.109375" style="219"/>
    <col min="2050" max="2050" width="28.33203125" style="219" customWidth="1"/>
    <col min="2051" max="2051" width="40.44140625" style="219" customWidth="1"/>
    <col min="2052" max="2052" width="20.44140625" style="219" customWidth="1"/>
    <col min="2053" max="2053" width="5.88671875" style="219" customWidth="1"/>
    <col min="2054" max="2054" width="9.5546875" style="219" customWidth="1"/>
    <col min="2055" max="2055" width="12" style="219" customWidth="1"/>
    <col min="2056" max="2056" width="14.44140625" style="219" customWidth="1"/>
    <col min="2057" max="2057" width="11.6640625" style="219" customWidth="1"/>
    <col min="2058" max="2058" width="16.33203125" style="219" customWidth="1"/>
    <col min="2059" max="2059" width="26.109375" style="219" customWidth="1"/>
    <col min="2060" max="2060" width="23.6640625" style="219" customWidth="1"/>
    <col min="2061" max="2062" width="22" style="219" customWidth="1"/>
    <col min="2063" max="2063" width="23.33203125" style="219" customWidth="1"/>
    <col min="2064" max="2064" width="13.33203125" style="219" customWidth="1"/>
    <col min="2065" max="2065" width="10.109375" style="219" customWidth="1"/>
    <col min="2066" max="2066" width="19" style="219" customWidth="1"/>
    <col min="2067" max="2067" width="9.6640625" style="219" customWidth="1"/>
    <col min="2068" max="2068" width="13.33203125" style="219" customWidth="1"/>
    <col min="2069" max="2069" width="11.6640625" style="219" customWidth="1"/>
    <col min="2070" max="2070" width="14.44140625" style="219" customWidth="1"/>
    <col min="2071" max="2071" width="15.5546875" style="219" customWidth="1"/>
    <col min="2072" max="2072" width="15.44140625" style="219" customWidth="1"/>
    <col min="2073" max="2073" width="9.88671875" style="219" customWidth="1"/>
    <col min="2074" max="2305" width="9.109375" style="219"/>
    <col min="2306" max="2306" width="28.33203125" style="219" customWidth="1"/>
    <col min="2307" max="2307" width="40.44140625" style="219" customWidth="1"/>
    <col min="2308" max="2308" width="20.44140625" style="219" customWidth="1"/>
    <col min="2309" max="2309" width="5.88671875" style="219" customWidth="1"/>
    <col min="2310" max="2310" width="9.5546875" style="219" customWidth="1"/>
    <col min="2311" max="2311" width="12" style="219" customWidth="1"/>
    <col min="2312" max="2312" width="14.44140625" style="219" customWidth="1"/>
    <col min="2313" max="2313" width="11.6640625" style="219" customWidth="1"/>
    <col min="2314" max="2314" width="16.33203125" style="219" customWidth="1"/>
    <col min="2315" max="2315" width="26.109375" style="219" customWidth="1"/>
    <col min="2316" max="2316" width="23.6640625" style="219" customWidth="1"/>
    <col min="2317" max="2318" width="22" style="219" customWidth="1"/>
    <col min="2319" max="2319" width="23.33203125" style="219" customWidth="1"/>
    <col min="2320" max="2320" width="13.33203125" style="219" customWidth="1"/>
    <col min="2321" max="2321" width="10.109375" style="219" customWidth="1"/>
    <col min="2322" max="2322" width="19" style="219" customWidth="1"/>
    <col min="2323" max="2323" width="9.6640625" style="219" customWidth="1"/>
    <col min="2324" max="2324" width="13.33203125" style="219" customWidth="1"/>
    <col min="2325" max="2325" width="11.6640625" style="219" customWidth="1"/>
    <col min="2326" max="2326" width="14.44140625" style="219" customWidth="1"/>
    <col min="2327" max="2327" width="15.5546875" style="219" customWidth="1"/>
    <col min="2328" max="2328" width="15.44140625" style="219" customWidth="1"/>
    <col min="2329" max="2329" width="9.88671875" style="219" customWidth="1"/>
    <col min="2330" max="2561" width="9.109375" style="219"/>
    <col min="2562" max="2562" width="28.33203125" style="219" customWidth="1"/>
    <col min="2563" max="2563" width="40.44140625" style="219" customWidth="1"/>
    <col min="2564" max="2564" width="20.44140625" style="219" customWidth="1"/>
    <col min="2565" max="2565" width="5.88671875" style="219" customWidth="1"/>
    <col min="2566" max="2566" width="9.5546875" style="219" customWidth="1"/>
    <col min="2567" max="2567" width="12" style="219" customWidth="1"/>
    <col min="2568" max="2568" width="14.44140625" style="219" customWidth="1"/>
    <col min="2569" max="2569" width="11.6640625" style="219" customWidth="1"/>
    <col min="2570" max="2570" width="16.33203125" style="219" customWidth="1"/>
    <col min="2571" max="2571" width="26.109375" style="219" customWidth="1"/>
    <col min="2572" max="2572" width="23.6640625" style="219" customWidth="1"/>
    <col min="2573" max="2574" width="22" style="219" customWidth="1"/>
    <col min="2575" max="2575" width="23.33203125" style="219" customWidth="1"/>
    <col min="2576" max="2576" width="13.33203125" style="219" customWidth="1"/>
    <col min="2577" max="2577" width="10.109375" style="219" customWidth="1"/>
    <col min="2578" max="2578" width="19" style="219" customWidth="1"/>
    <col min="2579" max="2579" width="9.6640625" style="219" customWidth="1"/>
    <col min="2580" max="2580" width="13.33203125" style="219" customWidth="1"/>
    <col min="2581" max="2581" width="11.6640625" style="219" customWidth="1"/>
    <col min="2582" max="2582" width="14.44140625" style="219" customWidth="1"/>
    <col min="2583" max="2583" width="15.5546875" style="219" customWidth="1"/>
    <col min="2584" max="2584" width="15.44140625" style="219" customWidth="1"/>
    <col min="2585" max="2585" width="9.88671875" style="219" customWidth="1"/>
    <col min="2586" max="2817" width="9.109375" style="219"/>
    <col min="2818" max="2818" width="28.33203125" style="219" customWidth="1"/>
    <col min="2819" max="2819" width="40.44140625" style="219" customWidth="1"/>
    <col min="2820" max="2820" width="20.44140625" style="219" customWidth="1"/>
    <col min="2821" max="2821" width="5.88671875" style="219" customWidth="1"/>
    <col min="2822" max="2822" width="9.5546875" style="219" customWidth="1"/>
    <col min="2823" max="2823" width="12" style="219" customWidth="1"/>
    <col min="2824" max="2824" width="14.44140625" style="219" customWidth="1"/>
    <col min="2825" max="2825" width="11.6640625" style="219" customWidth="1"/>
    <col min="2826" max="2826" width="16.33203125" style="219" customWidth="1"/>
    <col min="2827" max="2827" width="26.109375" style="219" customWidth="1"/>
    <col min="2828" max="2828" width="23.6640625" style="219" customWidth="1"/>
    <col min="2829" max="2830" width="22" style="219" customWidth="1"/>
    <col min="2831" max="2831" width="23.33203125" style="219" customWidth="1"/>
    <col min="2832" max="2832" width="13.33203125" style="219" customWidth="1"/>
    <col min="2833" max="2833" width="10.109375" style="219" customWidth="1"/>
    <col min="2834" max="2834" width="19" style="219" customWidth="1"/>
    <col min="2835" max="2835" width="9.6640625" style="219" customWidth="1"/>
    <col min="2836" max="2836" width="13.33203125" style="219" customWidth="1"/>
    <col min="2837" max="2837" width="11.6640625" style="219" customWidth="1"/>
    <col min="2838" max="2838" width="14.44140625" style="219" customWidth="1"/>
    <col min="2839" max="2839" width="15.5546875" style="219" customWidth="1"/>
    <col min="2840" max="2840" width="15.44140625" style="219" customWidth="1"/>
    <col min="2841" max="2841" width="9.88671875" style="219" customWidth="1"/>
    <col min="2842" max="3073" width="9.109375" style="219"/>
    <col min="3074" max="3074" width="28.33203125" style="219" customWidth="1"/>
    <col min="3075" max="3075" width="40.44140625" style="219" customWidth="1"/>
    <col min="3076" max="3076" width="20.44140625" style="219" customWidth="1"/>
    <col min="3077" max="3077" width="5.88671875" style="219" customWidth="1"/>
    <col min="3078" max="3078" width="9.5546875" style="219" customWidth="1"/>
    <col min="3079" max="3079" width="12" style="219" customWidth="1"/>
    <col min="3080" max="3080" width="14.44140625" style="219" customWidth="1"/>
    <col min="3081" max="3081" width="11.6640625" style="219" customWidth="1"/>
    <col min="3082" max="3082" width="16.33203125" style="219" customWidth="1"/>
    <col min="3083" max="3083" width="26.109375" style="219" customWidth="1"/>
    <col min="3084" max="3084" width="23.6640625" style="219" customWidth="1"/>
    <col min="3085" max="3086" width="22" style="219" customWidth="1"/>
    <col min="3087" max="3087" width="23.33203125" style="219" customWidth="1"/>
    <col min="3088" max="3088" width="13.33203125" style="219" customWidth="1"/>
    <col min="3089" max="3089" width="10.109375" style="219" customWidth="1"/>
    <col min="3090" max="3090" width="19" style="219" customWidth="1"/>
    <col min="3091" max="3091" width="9.6640625" style="219" customWidth="1"/>
    <col min="3092" max="3092" width="13.33203125" style="219" customWidth="1"/>
    <col min="3093" max="3093" width="11.6640625" style="219" customWidth="1"/>
    <col min="3094" max="3094" width="14.44140625" style="219" customWidth="1"/>
    <col min="3095" max="3095" width="15.5546875" style="219" customWidth="1"/>
    <col min="3096" max="3096" width="15.44140625" style="219" customWidth="1"/>
    <col min="3097" max="3097" width="9.88671875" style="219" customWidth="1"/>
    <col min="3098" max="3329" width="9.109375" style="219"/>
    <col min="3330" max="3330" width="28.33203125" style="219" customWidth="1"/>
    <col min="3331" max="3331" width="40.44140625" style="219" customWidth="1"/>
    <col min="3332" max="3332" width="20.44140625" style="219" customWidth="1"/>
    <col min="3333" max="3333" width="5.88671875" style="219" customWidth="1"/>
    <col min="3334" max="3334" width="9.5546875" style="219" customWidth="1"/>
    <col min="3335" max="3335" width="12" style="219" customWidth="1"/>
    <col min="3336" max="3336" width="14.44140625" style="219" customWidth="1"/>
    <col min="3337" max="3337" width="11.6640625" style="219" customWidth="1"/>
    <col min="3338" max="3338" width="16.33203125" style="219" customWidth="1"/>
    <col min="3339" max="3339" width="26.109375" style="219" customWidth="1"/>
    <col min="3340" max="3340" width="23.6640625" style="219" customWidth="1"/>
    <col min="3341" max="3342" width="22" style="219" customWidth="1"/>
    <col min="3343" max="3343" width="23.33203125" style="219" customWidth="1"/>
    <col min="3344" max="3344" width="13.33203125" style="219" customWidth="1"/>
    <col min="3345" max="3345" width="10.109375" style="219" customWidth="1"/>
    <col min="3346" max="3346" width="19" style="219" customWidth="1"/>
    <col min="3347" max="3347" width="9.6640625" style="219" customWidth="1"/>
    <col min="3348" max="3348" width="13.33203125" style="219" customWidth="1"/>
    <col min="3349" max="3349" width="11.6640625" style="219" customWidth="1"/>
    <col min="3350" max="3350" width="14.44140625" style="219" customWidth="1"/>
    <col min="3351" max="3351" width="15.5546875" style="219" customWidth="1"/>
    <col min="3352" max="3352" width="15.44140625" style="219" customWidth="1"/>
    <col min="3353" max="3353" width="9.88671875" style="219" customWidth="1"/>
    <col min="3354" max="3585" width="9.109375" style="219"/>
    <col min="3586" max="3586" width="28.33203125" style="219" customWidth="1"/>
    <col min="3587" max="3587" width="40.44140625" style="219" customWidth="1"/>
    <col min="3588" max="3588" width="20.44140625" style="219" customWidth="1"/>
    <col min="3589" max="3589" width="5.88671875" style="219" customWidth="1"/>
    <col min="3590" max="3590" width="9.5546875" style="219" customWidth="1"/>
    <col min="3591" max="3591" width="12" style="219" customWidth="1"/>
    <col min="3592" max="3592" width="14.44140625" style="219" customWidth="1"/>
    <col min="3593" max="3593" width="11.6640625" style="219" customWidth="1"/>
    <col min="3594" max="3594" width="16.33203125" style="219" customWidth="1"/>
    <col min="3595" max="3595" width="26.109375" style="219" customWidth="1"/>
    <col min="3596" max="3596" width="23.6640625" style="219" customWidth="1"/>
    <col min="3597" max="3598" width="22" style="219" customWidth="1"/>
    <col min="3599" max="3599" width="23.33203125" style="219" customWidth="1"/>
    <col min="3600" max="3600" width="13.33203125" style="219" customWidth="1"/>
    <col min="3601" max="3601" width="10.109375" style="219" customWidth="1"/>
    <col min="3602" max="3602" width="19" style="219" customWidth="1"/>
    <col min="3603" max="3603" width="9.6640625" style="219" customWidth="1"/>
    <col min="3604" max="3604" width="13.33203125" style="219" customWidth="1"/>
    <col min="3605" max="3605" width="11.6640625" style="219" customWidth="1"/>
    <col min="3606" max="3606" width="14.44140625" style="219" customWidth="1"/>
    <col min="3607" max="3607" width="15.5546875" style="219" customWidth="1"/>
    <col min="3608" max="3608" width="15.44140625" style="219" customWidth="1"/>
    <col min="3609" max="3609" width="9.88671875" style="219" customWidth="1"/>
    <col min="3610" max="3841" width="9.109375" style="219"/>
    <col min="3842" max="3842" width="28.33203125" style="219" customWidth="1"/>
    <col min="3843" max="3843" width="40.44140625" style="219" customWidth="1"/>
    <col min="3844" max="3844" width="20.44140625" style="219" customWidth="1"/>
    <col min="3845" max="3845" width="5.88671875" style="219" customWidth="1"/>
    <col min="3846" max="3846" width="9.5546875" style="219" customWidth="1"/>
    <col min="3847" max="3847" width="12" style="219" customWidth="1"/>
    <col min="3848" max="3848" width="14.44140625" style="219" customWidth="1"/>
    <col min="3849" max="3849" width="11.6640625" style="219" customWidth="1"/>
    <col min="3850" max="3850" width="16.33203125" style="219" customWidth="1"/>
    <col min="3851" max="3851" width="26.109375" style="219" customWidth="1"/>
    <col min="3852" max="3852" width="23.6640625" style="219" customWidth="1"/>
    <col min="3853" max="3854" width="22" style="219" customWidth="1"/>
    <col min="3855" max="3855" width="23.33203125" style="219" customWidth="1"/>
    <col min="3856" max="3856" width="13.33203125" style="219" customWidth="1"/>
    <col min="3857" max="3857" width="10.109375" style="219" customWidth="1"/>
    <col min="3858" max="3858" width="19" style="219" customWidth="1"/>
    <col min="3859" max="3859" width="9.6640625" style="219" customWidth="1"/>
    <col min="3860" max="3860" width="13.33203125" style="219" customWidth="1"/>
    <col min="3861" max="3861" width="11.6640625" style="219" customWidth="1"/>
    <col min="3862" max="3862" width="14.44140625" style="219" customWidth="1"/>
    <col min="3863" max="3863" width="15.5546875" style="219" customWidth="1"/>
    <col min="3864" max="3864" width="15.44140625" style="219" customWidth="1"/>
    <col min="3865" max="3865" width="9.88671875" style="219" customWidth="1"/>
    <col min="3866" max="4097" width="9.109375" style="219"/>
    <col min="4098" max="4098" width="28.33203125" style="219" customWidth="1"/>
    <col min="4099" max="4099" width="40.44140625" style="219" customWidth="1"/>
    <col min="4100" max="4100" width="20.44140625" style="219" customWidth="1"/>
    <col min="4101" max="4101" width="5.88671875" style="219" customWidth="1"/>
    <col min="4102" max="4102" width="9.5546875" style="219" customWidth="1"/>
    <col min="4103" max="4103" width="12" style="219" customWidth="1"/>
    <col min="4104" max="4104" width="14.44140625" style="219" customWidth="1"/>
    <col min="4105" max="4105" width="11.6640625" style="219" customWidth="1"/>
    <col min="4106" max="4106" width="16.33203125" style="219" customWidth="1"/>
    <col min="4107" max="4107" width="26.109375" style="219" customWidth="1"/>
    <col min="4108" max="4108" width="23.6640625" style="219" customWidth="1"/>
    <col min="4109" max="4110" width="22" style="219" customWidth="1"/>
    <col min="4111" max="4111" width="23.33203125" style="219" customWidth="1"/>
    <col min="4112" max="4112" width="13.33203125" style="219" customWidth="1"/>
    <col min="4113" max="4113" width="10.109375" style="219" customWidth="1"/>
    <col min="4114" max="4114" width="19" style="219" customWidth="1"/>
    <col min="4115" max="4115" width="9.6640625" style="219" customWidth="1"/>
    <col min="4116" max="4116" width="13.33203125" style="219" customWidth="1"/>
    <col min="4117" max="4117" width="11.6640625" style="219" customWidth="1"/>
    <col min="4118" max="4118" width="14.44140625" style="219" customWidth="1"/>
    <col min="4119" max="4119" width="15.5546875" style="219" customWidth="1"/>
    <col min="4120" max="4120" width="15.44140625" style="219" customWidth="1"/>
    <col min="4121" max="4121" width="9.88671875" style="219" customWidth="1"/>
    <col min="4122" max="4353" width="9.109375" style="219"/>
    <col min="4354" max="4354" width="28.33203125" style="219" customWidth="1"/>
    <col min="4355" max="4355" width="40.44140625" style="219" customWidth="1"/>
    <col min="4356" max="4356" width="20.44140625" style="219" customWidth="1"/>
    <col min="4357" max="4357" width="5.88671875" style="219" customWidth="1"/>
    <col min="4358" max="4358" width="9.5546875" style="219" customWidth="1"/>
    <col min="4359" max="4359" width="12" style="219" customWidth="1"/>
    <col min="4360" max="4360" width="14.44140625" style="219" customWidth="1"/>
    <col min="4361" max="4361" width="11.6640625" style="219" customWidth="1"/>
    <col min="4362" max="4362" width="16.33203125" style="219" customWidth="1"/>
    <col min="4363" max="4363" width="26.109375" style="219" customWidth="1"/>
    <col min="4364" max="4364" width="23.6640625" style="219" customWidth="1"/>
    <col min="4365" max="4366" width="22" style="219" customWidth="1"/>
    <col min="4367" max="4367" width="23.33203125" style="219" customWidth="1"/>
    <col min="4368" max="4368" width="13.33203125" style="219" customWidth="1"/>
    <col min="4369" max="4369" width="10.109375" style="219" customWidth="1"/>
    <col min="4370" max="4370" width="19" style="219" customWidth="1"/>
    <col min="4371" max="4371" width="9.6640625" style="219" customWidth="1"/>
    <col min="4372" max="4372" width="13.33203125" style="219" customWidth="1"/>
    <col min="4373" max="4373" width="11.6640625" style="219" customWidth="1"/>
    <col min="4374" max="4374" width="14.44140625" style="219" customWidth="1"/>
    <col min="4375" max="4375" width="15.5546875" style="219" customWidth="1"/>
    <col min="4376" max="4376" width="15.44140625" style="219" customWidth="1"/>
    <col min="4377" max="4377" width="9.88671875" style="219" customWidth="1"/>
    <col min="4378" max="4609" width="9.109375" style="219"/>
    <col min="4610" max="4610" width="28.33203125" style="219" customWidth="1"/>
    <col min="4611" max="4611" width="40.44140625" style="219" customWidth="1"/>
    <col min="4612" max="4612" width="20.44140625" style="219" customWidth="1"/>
    <col min="4613" max="4613" width="5.88671875" style="219" customWidth="1"/>
    <col min="4614" max="4614" width="9.5546875" style="219" customWidth="1"/>
    <col min="4615" max="4615" width="12" style="219" customWidth="1"/>
    <col min="4616" max="4616" width="14.44140625" style="219" customWidth="1"/>
    <col min="4617" max="4617" width="11.6640625" style="219" customWidth="1"/>
    <col min="4618" max="4618" width="16.33203125" style="219" customWidth="1"/>
    <col min="4619" max="4619" width="26.109375" style="219" customWidth="1"/>
    <col min="4620" max="4620" width="23.6640625" style="219" customWidth="1"/>
    <col min="4621" max="4622" width="22" style="219" customWidth="1"/>
    <col min="4623" max="4623" width="23.33203125" style="219" customWidth="1"/>
    <col min="4624" max="4624" width="13.33203125" style="219" customWidth="1"/>
    <col min="4625" max="4625" width="10.109375" style="219" customWidth="1"/>
    <col min="4626" max="4626" width="19" style="219" customWidth="1"/>
    <col min="4627" max="4627" width="9.6640625" style="219" customWidth="1"/>
    <col min="4628" max="4628" width="13.33203125" style="219" customWidth="1"/>
    <col min="4629" max="4629" width="11.6640625" style="219" customWidth="1"/>
    <col min="4630" max="4630" width="14.44140625" style="219" customWidth="1"/>
    <col min="4631" max="4631" width="15.5546875" style="219" customWidth="1"/>
    <col min="4632" max="4632" width="15.44140625" style="219" customWidth="1"/>
    <col min="4633" max="4633" width="9.88671875" style="219" customWidth="1"/>
    <col min="4634" max="4865" width="9.109375" style="219"/>
    <col min="4866" max="4866" width="28.33203125" style="219" customWidth="1"/>
    <col min="4867" max="4867" width="40.44140625" style="219" customWidth="1"/>
    <col min="4868" max="4868" width="20.44140625" style="219" customWidth="1"/>
    <col min="4869" max="4869" width="5.88671875" style="219" customWidth="1"/>
    <col min="4870" max="4870" width="9.5546875" style="219" customWidth="1"/>
    <col min="4871" max="4871" width="12" style="219" customWidth="1"/>
    <col min="4872" max="4872" width="14.44140625" style="219" customWidth="1"/>
    <col min="4873" max="4873" width="11.6640625" style="219" customWidth="1"/>
    <col min="4874" max="4874" width="16.33203125" style="219" customWidth="1"/>
    <col min="4875" max="4875" width="26.109375" style="219" customWidth="1"/>
    <col min="4876" max="4876" width="23.6640625" style="219" customWidth="1"/>
    <col min="4877" max="4878" width="22" style="219" customWidth="1"/>
    <col min="4879" max="4879" width="23.33203125" style="219" customWidth="1"/>
    <col min="4880" max="4880" width="13.33203125" style="219" customWidth="1"/>
    <col min="4881" max="4881" width="10.109375" style="219" customWidth="1"/>
    <col min="4882" max="4882" width="19" style="219" customWidth="1"/>
    <col min="4883" max="4883" width="9.6640625" style="219" customWidth="1"/>
    <col min="4884" max="4884" width="13.33203125" style="219" customWidth="1"/>
    <col min="4885" max="4885" width="11.6640625" style="219" customWidth="1"/>
    <col min="4886" max="4886" width="14.44140625" style="219" customWidth="1"/>
    <col min="4887" max="4887" width="15.5546875" style="219" customWidth="1"/>
    <col min="4888" max="4888" width="15.44140625" style="219" customWidth="1"/>
    <col min="4889" max="4889" width="9.88671875" style="219" customWidth="1"/>
    <col min="4890" max="5121" width="9.109375" style="219"/>
    <col min="5122" max="5122" width="28.33203125" style="219" customWidth="1"/>
    <col min="5123" max="5123" width="40.44140625" style="219" customWidth="1"/>
    <col min="5124" max="5124" width="20.44140625" style="219" customWidth="1"/>
    <col min="5125" max="5125" width="5.88671875" style="219" customWidth="1"/>
    <col min="5126" max="5126" width="9.5546875" style="219" customWidth="1"/>
    <col min="5127" max="5127" width="12" style="219" customWidth="1"/>
    <col min="5128" max="5128" width="14.44140625" style="219" customWidth="1"/>
    <col min="5129" max="5129" width="11.6640625" style="219" customWidth="1"/>
    <col min="5130" max="5130" width="16.33203125" style="219" customWidth="1"/>
    <col min="5131" max="5131" width="26.109375" style="219" customWidth="1"/>
    <col min="5132" max="5132" width="23.6640625" style="219" customWidth="1"/>
    <col min="5133" max="5134" width="22" style="219" customWidth="1"/>
    <col min="5135" max="5135" width="23.33203125" style="219" customWidth="1"/>
    <col min="5136" max="5136" width="13.33203125" style="219" customWidth="1"/>
    <col min="5137" max="5137" width="10.109375" style="219" customWidth="1"/>
    <col min="5138" max="5138" width="19" style="219" customWidth="1"/>
    <col min="5139" max="5139" width="9.6640625" style="219" customWidth="1"/>
    <col min="5140" max="5140" width="13.33203125" style="219" customWidth="1"/>
    <col min="5141" max="5141" width="11.6640625" style="219" customWidth="1"/>
    <col min="5142" max="5142" width="14.44140625" style="219" customWidth="1"/>
    <col min="5143" max="5143" width="15.5546875" style="219" customWidth="1"/>
    <col min="5144" max="5144" width="15.44140625" style="219" customWidth="1"/>
    <col min="5145" max="5145" width="9.88671875" style="219" customWidth="1"/>
    <col min="5146" max="5377" width="9.109375" style="219"/>
    <col min="5378" max="5378" width="28.33203125" style="219" customWidth="1"/>
    <col min="5379" max="5379" width="40.44140625" style="219" customWidth="1"/>
    <col min="5380" max="5380" width="20.44140625" style="219" customWidth="1"/>
    <col min="5381" max="5381" width="5.88671875" style="219" customWidth="1"/>
    <col min="5382" max="5382" width="9.5546875" style="219" customWidth="1"/>
    <col min="5383" max="5383" width="12" style="219" customWidth="1"/>
    <col min="5384" max="5384" width="14.44140625" style="219" customWidth="1"/>
    <col min="5385" max="5385" width="11.6640625" style="219" customWidth="1"/>
    <col min="5386" max="5386" width="16.33203125" style="219" customWidth="1"/>
    <col min="5387" max="5387" width="26.109375" style="219" customWidth="1"/>
    <col min="5388" max="5388" width="23.6640625" style="219" customWidth="1"/>
    <col min="5389" max="5390" width="22" style="219" customWidth="1"/>
    <col min="5391" max="5391" width="23.33203125" style="219" customWidth="1"/>
    <col min="5392" max="5392" width="13.33203125" style="219" customWidth="1"/>
    <col min="5393" max="5393" width="10.109375" style="219" customWidth="1"/>
    <col min="5394" max="5394" width="19" style="219" customWidth="1"/>
    <col min="5395" max="5395" width="9.6640625" style="219" customWidth="1"/>
    <col min="5396" max="5396" width="13.33203125" style="219" customWidth="1"/>
    <col min="5397" max="5397" width="11.6640625" style="219" customWidth="1"/>
    <col min="5398" max="5398" width="14.44140625" style="219" customWidth="1"/>
    <col min="5399" max="5399" width="15.5546875" style="219" customWidth="1"/>
    <col min="5400" max="5400" width="15.44140625" style="219" customWidth="1"/>
    <col min="5401" max="5401" width="9.88671875" style="219" customWidth="1"/>
    <col min="5402" max="5633" width="9.109375" style="219"/>
    <col min="5634" max="5634" width="28.33203125" style="219" customWidth="1"/>
    <col min="5635" max="5635" width="40.44140625" style="219" customWidth="1"/>
    <col min="5636" max="5636" width="20.44140625" style="219" customWidth="1"/>
    <col min="5637" max="5637" width="5.88671875" style="219" customWidth="1"/>
    <col min="5638" max="5638" width="9.5546875" style="219" customWidth="1"/>
    <col min="5639" max="5639" width="12" style="219" customWidth="1"/>
    <col min="5640" max="5640" width="14.44140625" style="219" customWidth="1"/>
    <col min="5641" max="5641" width="11.6640625" style="219" customWidth="1"/>
    <col min="5642" max="5642" width="16.33203125" style="219" customWidth="1"/>
    <col min="5643" max="5643" width="26.109375" style="219" customWidth="1"/>
    <col min="5644" max="5644" width="23.6640625" style="219" customWidth="1"/>
    <col min="5645" max="5646" width="22" style="219" customWidth="1"/>
    <col min="5647" max="5647" width="23.33203125" style="219" customWidth="1"/>
    <col min="5648" max="5648" width="13.33203125" style="219" customWidth="1"/>
    <col min="5649" max="5649" width="10.109375" style="219" customWidth="1"/>
    <col min="5650" max="5650" width="19" style="219" customWidth="1"/>
    <col min="5651" max="5651" width="9.6640625" style="219" customWidth="1"/>
    <col min="5652" max="5652" width="13.33203125" style="219" customWidth="1"/>
    <col min="5653" max="5653" width="11.6640625" style="219" customWidth="1"/>
    <col min="5654" max="5654" width="14.44140625" style="219" customWidth="1"/>
    <col min="5655" max="5655" width="15.5546875" style="219" customWidth="1"/>
    <col min="5656" max="5656" width="15.44140625" style="219" customWidth="1"/>
    <col min="5657" max="5657" width="9.88671875" style="219" customWidth="1"/>
    <col min="5658" max="5889" width="9.109375" style="219"/>
    <col min="5890" max="5890" width="28.33203125" style="219" customWidth="1"/>
    <col min="5891" max="5891" width="40.44140625" style="219" customWidth="1"/>
    <col min="5892" max="5892" width="20.44140625" style="219" customWidth="1"/>
    <col min="5893" max="5893" width="5.88671875" style="219" customWidth="1"/>
    <col min="5894" max="5894" width="9.5546875" style="219" customWidth="1"/>
    <col min="5895" max="5895" width="12" style="219" customWidth="1"/>
    <col min="5896" max="5896" width="14.44140625" style="219" customWidth="1"/>
    <col min="5897" max="5897" width="11.6640625" style="219" customWidth="1"/>
    <col min="5898" max="5898" width="16.33203125" style="219" customWidth="1"/>
    <col min="5899" max="5899" width="26.109375" style="219" customWidth="1"/>
    <col min="5900" max="5900" width="23.6640625" style="219" customWidth="1"/>
    <col min="5901" max="5902" width="22" style="219" customWidth="1"/>
    <col min="5903" max="5903" width="23.33203125" style="219" customWidth="1"/>
    <col min="5904" max="5904" width="13.33203125" style="219" customWidth="1"/>
    <col min="5905" max="5905" width="10.109375" style="219" customWidth="1"/>
    <col min="5906" max="5906" width="19" style="219" customWidth="1"/>
    <col min="5907" max="5907" width="9.6640625" style="219" customWidth="1"/>
    <col min="5908" max="5908" width="13.33203125" style="219" customWidth="1"/>
    <col min="5909" max="5909" width="11.6640625" style="219" customWidth="1"/>
    <col min="5910" max="5910" width="14.44140625" style="219" customWidth="1"/>
    <col min="5911" max="5911" width="15.5546875" style="219" customWidth="1"/>
    <col min="5912" max="5912" width="15.44140625" style="219" customWidth="1"/>
    <col min="5913" max="5913" width="9.88671875" style="219" customWidth="1"/>
    <col min="5914" max="6145" width="9.109375" style="219"/>
    <col min="6146" max="6146" width="28.33203125" style="219" customWidth="1"/>
    <col min="6147" max="6147" width="40.44140625" style="219" customWidth="1"/>
    <col min="6148" max="6148" width="20.44140625" style="219" customWidth="1"/>
    <col min="6149" max="6149" width="5.88671875" style="219" customWidth="1"/>
    <col min="6150" max="6150" width="9.5546875" style="219" customWidth="1"/>
    <col min="6151" max="6151" width="12" style="219" customWidth="1"/>
    <col min="6152" max="6152" width="14.44140625" style="219" customWidth="1"/>
    <col min="6153" max="6153" width="11.6640625" style="219" customWidth="1"/>
    <col min="6154" max="6154" width="16.33203125" style="219" customWidth="1"/>
    <col min="6155" max="6155" width="26.109375" style="219" customWidth="1"/>
    <col min="6156" max="6156" width="23.6640625" style="219" customWidth="1"/>
    <col min="6157" max="6158" width="22" style="219" customWidth="1"/>
    <col min="6159" max="6159" width="23.33203125" style="219" customWidth="1"/>
    <col min="6160" max="6160" width="13.33203125" style="219" customWidth="1"/>
    <col min="6161" max="6161" width="10.109375" style="219" customWidth="1"/>
    <col min="6162" max="6162" width="19" style="219" customWidth="1"/>
    <col min="6163" max="6163" width="9.6640625" style="219" customWidth="1"/>
    <col min="6164" max="6164" width="13.33203125" style="219" customWidth="1"/>
    <col min="6165" max="6165" width="11.6640625" style="219" customWidth="1"/>
    <col min="6166" max="6166" width="14.44140625" style="219" customWidth="1"/>
    <col min="6167" max="6167" width="15.5546875" style="219" customWidth="1"/>
    <col min="6168" max="6168" width="15.44140625" style="219" customWidth="1"/>
    <col min="6169" max="6169" width="9.88671875" style="219" customWidth="1"/>
    <col min="6170" max="6401" width="9.109375" style="219"/>
    <col min="6402" max="6402" width="28.33203125" style="219" customWidth="1"/>
    <col min="6403" max="6403" width="40.44140625" style="219" customWidth="1"/>
    <col min="6404" max="6404" width="20.44140625" style="219" customWidth="1"/>
    <col min="6405" max="6405" width="5.88671875" style="219" customWidth="1"/>
    <col min="6406" max="6406" width="9.5546875" style="219" customWidth="1"/>
    <col min="6407" max="6407" width="12" style="219" customWidth="1"/>
    <col min="6408" max="6408" width="14.44140625" style="219" customWidth="1"/>
    <col min="6409" max="6409" width="11.6640625" style="219" customWidth="1"/>
    <col min="6410" max="6410" width="16.33203125" style="219" customWidth="1"/>
    <col min="6411" max="6411" width="26.109375" style="219" customWidth="1"/>
    <col min="6412" max="6412" width="23.6640625" style="219" customWidth="1"/>
    <col min="6413" max="6414" width="22" style="219" customWidth="1"/>
    <col min="6415" max="6415" width="23.33203125" style="219" customWidth="1"/>
    <col min="6416" max="6416" width="13.33203125" style="219" customWidth="1"/>
    <col min="6417" max="6417" width="10.109375" style="219" customWidth="1"/>
    <col min="6418" max="6418" width="19" style="219" customWidth="1"/>
    <col min="6419" max="6419" width="9.6640625" style="219" customWidth="1"/>
    <col min="6420" max="6420" width="13.33203125" style="219" customWidth="1"/>
    <col min="6421" max="6421" width="11.6640625" style="219" customWidth="1"/>
    <col min="6422" max="6422" width="14.44140625" style="219" customWidth="1"/>
    <col min="6423" max="6423" width="15.5546875" style="219" customWidth="1"/>
    <col min="6424" max="6424" width="15.44140625" style="219" customWidth="1"/>
    <col min="6425" max="6425" width="9.88671875" style="219" customWidth="1"/>
    <col min="6426" max="6657" width="9.109375" style="219"/>
    <col min="6658" max="6658" width="28.33203125" style="219" customWidth="1"/>
    <col min="6659" max="6659" width="40.44140625" style="219" customWidth="1"/>
    <col min="6660" max="6660" width="20.44140625" style="219" customWidth="1"/>
    <col min="6661" max="6661" width="5.88671875" style="219" customWidth="1"/>
    <col min="6662" max="6662" width="9.5546875" style="219" customWidth="1"/>
    <col min="6663" max="6663" width="12" style="219" customWidth="1"/>
    <col min="6664" max="6664" width="14.44140625" style="219" customWidth="1"/>
    <col min="6665" max="6665" width="11.6640625" style="219" customWidth="1"/>
    <col min="6666" max="6666" width="16.33203125" style="219" customWidth="1"/>
    <col min="6667" max="6667" width="26.109375" style="219" customWidth="1"/>
    <col min="6668" max="6668" width="23.6640625" style="219" customWidth="1"/>
    <col min="6669" max="6670" width="22" style="219" customWidth="1"/>
    <col min="6671" max="6671" width="23.33203125" style="219" customWidth="1"/>
    <col min="6672" max="6672" width="13.33203125" style="219" customWidth="1"/>
    <col min="6673" max="6673" width="10.109375" style="219" customWidth="1"/>
    <col min="6674" max="6674" width="19" style="219" customWidth="1"/>
    <col min="6675" max="6675" width="9.6640625" style="219" customWidth="1"/>
    <col min="6676" max="6676" width="13.33203125" style="219" customWidth="1"/>
    <col min="6677" max="6677" width="11.6640625" style="219" customWidth="1"/>
    <col min="6678" max="6678" width="14.44140625" style="219" customWidth="1"/>
    <col min="6679" max="6679" width="15.5546875" style="219" customWidth="1"/>
    <col min="6680" max="6680" width="15.44140625" style="219" customWidth="1"/>
    <col min="6681" max="6681" width="9.88671875" style="219" customWidth="1"/>
    <col min="6682" max="6913" width="9.109375" style="219"/>
    <col min="6914" max="6914" width="28.33203125" style="219" customWidth="1"/>
    <col min="6915" max="6915" width="40.44140625" style="219" customWidth="1"/>
    <col min="6916" max="6916" width="20.44140625" style="219" customWidth="1"/>
    <col min="6917" max="6917" width="5.88671875" style="219" customWidth="1"/>
    <col min="6918" max="6918" width="9.5546875" style="219" customWidth="1"/>
    <col min="6919" max="6919" width="12" style="219" customWidth="1"/>
    <col min="6920" max="6920" width="14.44140625" style="219" customWidth="1"/>
    <col min="6921" max="6921" width="11.6640625" style="219" customWidth="1"/>
    <col min="6922" max="6922" width="16.33203125" style="219" customWidth="1"/>
    <col min="6923" max="6923" width="26.109375" style="219" customWidth="1"/>
    <col min="6924" max="6924" width="23.6640625" style="219" customWidth="1"/>
    <col min="6925" max="6926" width="22" style="219" customWidth="1"/>
    <col min="6927" max="6927" width="23.33203125" style="219" customWidth="1"/>
    <col min="6928" max="6928" width="13.33203125" style="219" customWidth="1"/>
    <col min="6929" max="6929" width="10.109375" style="219" customWidth="1"/>
    <col min="6930" max="6930" width="19" style="219" customWidth="1"/>
    <col min="6931" max="6931" width="9.6640625" style="219" customWidth="1"/>
    <col min="6932" max="6932" width="13.33203125" style="219" customWidth="1"/>
    <col min="6933" max="6933" width="11.6640625" style="219" customWidth="1"/>
    <col min="6934" max="6934" width="14.44140625" style="219" customWidth="1"/>
    <col min="6935" max="6935" width="15.5546875" style="219" customWidth="1"/>
    <col min="6936" max="6936" width="15.44140625" style="219" customWidth="1"/>
    <col min="6937" max="6937" width="9.88671875" style="219" customWidth="1"/>
    <col min="6938" max="7169" width="9.109375" style="219"/>
    <col min="7170" max="7170" width="28.33203125" style="219" customWidth="1"/>
    <col min="7171" max="7171" width="40.44140625" style="219" customWidth="1"/>
    <col min="7172" max="7172" width="20.44140625" style="219" customWidth="1"/>
    <col min="7173" max="7173" width="5.88671875" style="219" customWidth="1"/>
    <col min="7174" max="7174" width="9.5546875" style="219" customWidth="1"/>
    <col min="7175" max="7175" width="12" style="219" customWidth="1"/>
    <col min="7176" max="7176" width="14.44140625" style="219" customWidth="1"/>
    <col min="7177" max="7177" width="11.6640625" style="219" customWidth="1"/>
    <col min="7178" max="7178" width="16.33203125" style="219" customWidth="1"/>
    <col min="7179" max="7179" width="26.109375" style="219" customWidth="1"/>
    <col min="7180" max="7180" width="23.6640625" style="219" customWidth="1"/>
    <col min="7181" max="7182" width="22" style="219" customWidth="1"/>
    <col min="7183" max="7183" width="23.33203125" style="219" customWidth="1"/>
    <col min="7184" max="7184" width="13.33203125" style="219" customWidth="1"/>
    <col min="7185" max="7185" width="10.109375" style="219" customWidth="1"/>
    <col min="7186" max="7186" width="19" style="219" customWidth="1"/>
    <col min="7187" max="7187" width="9.6640625" style="219" customWidth="1"/>
    <col min="7188" max="7188" width="13.33203125" style="219" customWidth="1"/>
    <col min="7189" max="7189" width="11.6640625" style="219" customWidth="1"/>
    <col min="7190" max="7190" width="14.44140625" style="219" customWidth="1"/>
    <col min="7191" max="7191" width="15.5546875" style="219" customWidth="1"/>
    <col min="7192" max="7192" width="15.44140625" style="219" customWidth="1"/>
    <col min="7193" max="7193" width="9.88671875" style="219" customWidth="1"/>
    <col min="7194" max="7425" width="9.109375" style="219"/>
    <col min="7426" max="7426" width="28.33203125" style="219" customWidth="1"/>
    <col min="7427" max="7427" width="40.44140625" style="219" customWidth="1"/>
    <col min="7428" max="7428" width="20.44140625" style="219" customWidth="1"/>
    <col min="7429" max="7429" width="5.88671875" style="219" customWidth="1"/>
    <col min="7430" max="7430" width="9.5546875" style="219" customWidth="1"/>
    <col min="7431" max="7431" width="12" style="219" customWidth="1"/>
    <col min="7432" max="7432" width="14.44140625" style="219" customWidth="1"/>
    <col min="7433" max="7433" width="11.6640625" style="219" customWidth="1"/>
    <col min="7434" max="7434" width="16.33203125" style="219" customWidth="1"/>
    <col min="7435" max="7435" width="26.109375" style="219" customWidth="1"/>
    <col min="7436" max="7436" width="23.6640625" style="219" customWidth="1"/>
    <col min="7437" max="7438" width="22" style="219" customWidth="1"/>
    <col min="7439" max="7439" width="23.33203125" style="219" customWidth="1"/>
    <col min="7440" max="7440" width="13.33203125" style="219" customWidth="1"/>
    <col min="7441" max="7441" width="10.109375" style="219" customWidth="1"/>
    <col min="7442" max="7442" width="19" style="219" customWidth="1"/>
    <col min="7443" max="7443" width="9.6640625" style="219" customWidth="1"/>
    <col min="7444" max="7444" width="13.33203125" style="219" customWidth="1"/>
    <col min="7445" max="7445" width="11.6640625" style="219" customWidth="1"/>
    <col min="7446" max="7446" width="14.44140625" style="219" customWidth="1"/>
    <col min="7447" max="7447" width="15.5546875" style="219" customWidth="1"/>
    <col min="7448" max="7448" width="15.44140625" style="219" customWidth="1"/>
    <col min="7449" max="7449" width="9.88671875" style="219" customWidth="1"/>
    <col min="7450" max="7681" width="9.109375" style="219"/>
    <col min="7682" max="7682" width="28.33203125" style="219" customWidth="1"/>
    <col min="7683" max="7683" width="40.44140625" style="219" customWidth="1"/>
    <col min="7684" max="7684" width="20.44140625" style="219" customWidth="1"/>
    <col min="7685" max="7685" width="5.88671875" style="219" customWidth="1"/>
    <col min="7686" max="7686" width="9.5546875" style="219" customWidth="1"/>
    <col min="7687" max="7687" width="12" style="219" customWidth="1"/>
    <col min="7688" max="7688" width="14.44140625" style="219" customWidth="1"/>
    <col min="7689" max="7689" width="11.6640625" style="219" customWidth="1"/>
    <col min="7690" max="7690" width="16.33203125" style="219" customWidth="1"/>
    <col min="7691" max="7691" width="26.109375" style="219" customWidth="1"/>
    <col min="7692" max="7692" width="23.6640625" style="219" customWidth="1"/>
    <col min="7693" max="7694" width="22" style="219" customWidth="1"/>
    <col min="7695" max="7695" width="23.33203125" style="219" customWidth="1"/>
    <col min="7696" max="7696" width="13.33203125" style="219" customWidth="1"/>
    <col min="7697" max="7697" width="10.109375" style="219" customWidth="1"/>
    <col min="7698" max="7698" width="19" style="219" customWidth="1"/>
    <col min="7699" max="7699" width="9.6640625" style="219" customWidth="1"/>
    <col min="7700" max="7700" width="13.33203125" style="219" customWidth="1"/>
    <col min="7701" max="7701" width="11.6640625" style="219" customWidth="1"/>
    <col min="7702" max="7702" width="14.44140625" style="219" customWidth="1"/>
    <col min="7703" max="7703" width="15.5546875" style="219" customWidth="1"/>
    <col min="7704" max="7704" width="15.44140625" style="219" customWidth="1"/>
    <col min="7705" max="7705" width="9.88671875" style="219" customWidth="1"/>
    <col min="7706" max="7937" width="9.109375" style="219"/>
    <col min="7938" max="7938" width="28.33203125" style="219" customWidth="1"/>
    <col min="7939" max="7939" width="40.44140625" style="219" customWidth="1"/>
    <col min="7940" max="7940" width="20.44140625" style="219" customWidth="1"/>
    <col min="7941" max="7941" width="5.88671875" style="219" customWidth="1"/>
    <col min="7942" max="7942" width="9.5546875" style="219" customWidth="1"/>
    <col min="7943" max="7943" width="12" style="219" customWidth="1"/>
    <col min="7944" max="7944" width="14.44140625" style="219" customWidth="1"/>
    <col min="7945" max="7945" width="11.6640625" style="219" customWidth="1"/>
    <col min="7946" max="7946" width="16.33203125" style="219" customWidth="1"/>
    <col min="7947" max="7947" width="26.109375" style="219" customWidth="1"/>
    <col min="7948" max="7948" width="23.6640625" style="219" customWidth="1"/>
    <col min="7949" max="7950" width="22" style="219" customWidth="1"/>
    <col min="7951" max="7951" width="23.33203125" style="219" customWidth="1"/>
    <col min="7952" max="7952" width="13.33203125" style="219" customWidth="1"/>
    <col min="7953" max="7953" width="10.109375" style="219" customWidth="1"/>
    <col min="7954" max="7954" width="19" style="219" customWidth="1"/>
    <col min="7955" max="7955" width="9.6640625" style="219" customWidth="1"/>
    <col min="7956" max="7956" width="13.33203125" style="219" customWidth="1"/>
    <col min="7957" max="7957" width="11.6640625" style="219" customWidth="1"/>
    <col min="7958" max="7958" width="14.44140625" style="219" customWidth="1"/>
    <col min="7959" max="7959" width="15.5546875" style="219" customWidth="1"/>
    <col min="7960" max="7960" width="15.44140625" style="219" customWidth="1"/>
    <col min="7961" max="7961" width="9.88671875" style="219" customWidth="1"/>
    <col min="7962" max="8193" width="9.109375" style="219"/>
    <col min="8194" max="8194" width="28.33203125" style="219" customWidth="1"/>
    <col min="8195" max="8195" width="40.44140625" style="219" customWidth="1"/>
    <col min="8196" max="8196" width="20.44140625" style="219" customWidth="1"/>
    <col min="8197" max="8197" width="5.88671875" style="219" customWidth="1"/>
    <col min="8198" max="8198" width="9.5546875" style="219" customWidth="1"/>
    <col min="8199" max="8199" width="12" style="219" customWidth="1"/>
    <col min="8200" max="8200" width="14.44140625" style="219" customWidth="1"/>
    <col min="8201" max="8201" width="11.6640625" style="219" customWidth="1"/>
    <col min="8202" max="8202" width="16.33203125" style="219" customWidth="1"/>
    <col min="8203" max="8203" width="26.109375" style="219" customWidth="1"/>
    <col min="8204" max="8204" width="23.6640625" style="219" customWidth="1"/>
    <col min="8205" max="8206" width="22" style="219" customWidth="1"/>
    <col min="8207" max="8207" width="23.33203125" style="219" customWidth="1"/>
    <col min="8208" max="8208" width="13.33203125" style="219" customWidth="1"/>
    <col min="8209" max="8209" width="10.109375" style="219" customWidth="1"/>
    <col min="8210" max="8210" width="19" style="219" customWidth="1"/>
    <col min="8211" max="8211" width="9.6640625" style="219" customWidth="1"/>
    <col min="8212" max="8212" width="13.33203125" style="219" customWidth="1"/>
    <col min="8213" max="8213" width="11.6640625" style="219" customWidth="1"/>
    <col min="8214" max="8214" width="14.44140625" style="219" customWidth="1"/>
    <col min="8215" max="8215" width="15.5546875" style="219" customWidth="1"/>
    <col min="8216" max="8216" width="15.44140625" style="219" customWidth="1"/>
    <col min="8217" max="8217" width="9.88671875" style="219" customWidth="1"/>
    <col min="8218" max="8449" width="9.109375" style="219"/>
    <col min="8450" max="8450" width="28.33203125" style="219" customWidth="1"/>
    <col min="8451" max="8451" width="40.44140625" style="219" customWidth="1"/>
    <col min="8452" max="8452" width="20.44140625" style="219" customWidth="1"/>
    <col min="8453" max="8453" width="5.88671875" style="219" customWidth="1"/>
    <col min="8454" max="8454" width="9.5546875" style="219" customWidth="1"/>
    <col min="8455" max="8455" width="12" style="219" customWidth="1"/>
    <col min="8456" max="8456" width="14.44140625" style="219" customWidth="1"/>
    <col min="8457" max="8457" width="11.6640625" style="219" customWidth="1"/>
    <col min="8458" max="8458" width="16.33203125" style="219" customWidth="1"/>
    <col min="8459" max="8459" width="26.109375" style="219" customWidth="1"/>
    <col min="8460" max="8460" width="23.6640625" style="219" customWidth="1"/>
    <col min="8461" max="8462" width="22" style="219" customWidth="1"/>
    <col min="8463" max="8463" width="23.33203125" style="219" customWidth="1"/>
    <col min="8464" max="8464" width="13.33203125" style="219" customWidth="1"/>
    <col min="8465" max="8465" width="10.109375" style="219" customWidth="1"/>
    <col min="8466" max="8466" width="19" style="219" customWidth="1"/>
    <col min="8467" max="8467" width="9.6640625" style="219" customWidth="1"/>
    <col min="8468" max="8468" width="13.33203125" style="219" customWidth="1"/>
    <col min="8469" max="8469" width="11.6640625" style="219" customWidth="1"/>
    <col min="8470" max="8470" width="14.44140625" style="219" customWidth="1"/>
    <col min="8471" max="8471" width="15.5546875" style="219" customWidth="1"/>
    <col min="8472" max="8472" width="15.44140625" style="219" customWidth="1"/>
    <col min="8473" max="8473" width="9.88671875" style="219" customWidth="1"/>
    <col min="8474" max="8705" width="9.109375" style="219"/>
    <col min="8706" max="8706" width="28.33203125" style="219" customWidth="1"/>
    <col min="8707" max="8707" width="40.44140625" style="219" customWidth="1"/>
    <col min="8708" max="8708" width="20.44140625" style="219" customWidth="1"/>
    <col min="8709" max="8709" width="5.88671875" style="219" customWidth="1"/>
    <col min="8710" max="8710" width="9.5546875" style="219" customWidth="1"/>
    <col min="8711" max="8711" width="12" style="219" customWidth="1"/>
    <col min="8712" max="8712" width="14.44140625" style="219" customWidth="1"/>
    <col min="8713" max="8713" width="11.6640625" style="219" customWidth="1"/>
    <col min="8714" max="8714" width="16.33203125" style="219" customWidth="1"/>
    <col min="8715" max="8715" width="26.109375" style="219" customWidth="1"/>
    <col min="8716" max="8716" width="23.6640625" style="219" customWidth="1"/>
    <col min="8717" max="8718" width="22" style="219" customWidth="1"/>
    <col min="8719" max="8719" width="23.33203125" style="219" customWidth="1"/>
    <col min="8720" max="8720" width="13.33203125" style="219" customWidth="1"/>
    <col min="8721" max="8721" width="10.109375" style="219" customWidth="1"/>
    <col min="8722" max="8722" width="19" style="219" customWidth="1"/>
    <col min="8723" max="8723" width="9.6640625" style="219" customWidth="1"/>
    <col min="8724" max="8724" width="13.33203125" style="219" customWidth="1"/>
    <col min="8725" max="8725" width="11.6640625" style="219" customWidth="1"/>
    <col min="8726" max="8726" width="14.44140625" style="219" customWidth="1"/>
    <col min="8727" max="8727" width="15.5546875" style="219" customWidth="1"/>
    <col min="8728" max="8728" width="15.44140625" style="219" customWidth="1"/>
    <col min="8729" max="8729" width="9.88671875" style="219" customWidth="1"/>
    <col min="8730" max="8961" width="9.109375" style="219"/>
    <col min="8962" max="8962" width="28.33203125" style="219" customWidth="1"/>
    <col min="8963" max="8963" width="40.44140625" style="219" customWidth="1"/>
    <col min="8964" max="8964" width="20.44140625" style="219" customWidth="1"/>
    <col min="8965" max="8965" width="5.88671875" style="219" customWidth="1"/>
    <col min="8966" max="8966" width="9.5546875" style="219" customWidth="1"/>
    <col min="8967" max="8967" width="12" style="219" customWidth="1"/>
    <col min="8968" max="8968" width="14.44140625" style="219" customWidth="1"/>
    <col min="8969" max="8969" width="11.6640625" style="219" customWidth="1"/>
    <col min="8970" max="8970" width="16.33203125" style="219" customWidth="1"/>
    <col min="8971" max="8971" width="26.109375" style="219" customWidth="1"/>
    <col min="8972" max="8972" width="23.6640625" style="219" customWidth="1"/>
    <col min="8973" max="8974" width="22" style="219" customWidth="1"/>
    <col min="8975" max="8975" width="23.33203125" style="219" customWidth="1"/>
    <col min="8976" max="8976" width="13.33203125" style="219" customWidth="1"/>
    <col min="8977" max="8977" width="10.109375" style="219" customWidth="1"/>
    <col min="8978" max="8978" width="19" style="219" customWidth="1"/>
    <col min="8979" max="8979" width="9.6640625" style="219" customWidth="1"/>
    <col min="8980" max="8980" width="13.33203125" style="219" customWidth="1"/>
    <col min="8981" max="8981" width="11.6640625" style="219" customWidth="1"/>
    <col min="8982" max="8982" width="14.44140625" style="219" customWidth="1"/>
    <col min="8983" max="8983" width="15.5546875" style="219" customWidth="1"/>
    <col min="8984" max="8984" width="15.44140625" style="219" customWidth="1"/>
    <col min="8985" max="8985" width="9.88671875" style="219" customWidth="1"/>
    <col min="8986" max="9217" width="9.109375" style="219"/>
    <col min="9218" max="9218" width="28.33203125" style="219" customWidth="1"/>
    <col min="9219" max="9219" width="40.44140625" style="219" customWidth="1"/>
    <col min="9220" max="9220" width="20.44140625" style="219" customWidth="1"/>
    <col min="9221" max="9221" width="5.88671875" style="219" customWidth="1"/>
    <col min="9222" max="9222" width="9.5546875" style="219" customWidth="1"/>
    <col min="9223" max="9223" width="12" style="219" customWidth="1"/>
    <col min="9224" max="9224" width="14.44140625" style="219" customWidth="1"/>
    <col min="9225" max="9225" width="11.6640625" style="219" customWidth="1"/>
    <col min="9226" max="9226" width="16.33203125" style="219" customWidth="1"/>
    <col min="9227" max="9227" width="26.109375" style="219" customWidth="1"/>
    <col min="9228" max="9228" width="23.6640625" style="219" customWidth="1"/>
    <col min="9229" max="9230" width="22" style="219" customWidth="1"/>
    <col min="9231" max="9231" width="23.33203125" style="219" customWidth="1"/>
    <col min="9232" max="9232" width="13.33203125" style="219" customWidth="1"/>
    <col min="9233" max="9233" width="10.109375" style="219" customWidth="1"/>
    <col min="9234" max="9234" width="19" style="219" customWidth="1"/>
    <col min="9235" max="9235" width="9.6640625" style="219" customWidth="1"/>
    <col min="9236" max="9236" width="13.33203125" style="219" customWidth="1"/>
    <col min="9237" max="9237" width="11.6640625" style="219" customWidth="1"/>
    <col min="9238" max="9238" width="14.44140625" style="219" customWidth="1"/>
    <col min="9239" max="9239" width="15.5546875" style="219" customWidth="1"/>
    <col min="9240" max="9240" width="15.44140625" style="219" customWidth="1"/>
    <col min="9241" max="9241" width="9.88671875" style="219" customWidth="1"/>
    <col min="9242" max="9473" width="9.109375" style="219"/>
    <col min="9474" max="9474" width="28.33203125" style="219" customWidth="1"/>
    <col min="9475" max="9475" width="40.44140625" style="219" customWidth="1"/>
    <col min="9476" max="9476" width="20.44140625" style="219" customWidth="1"/>
    <col min="9477" max="9477" width="5.88671875" style="219" customWidth="1"/>
    <col min="9478" max="9478" width="9.5546875" style="219" customWidth="1"/>
    <col min="9479" max="9479" width="12" style="219" customWidth="1"/>
    <col min="9480" max="9480" width="14.44140625" style="219" customWidth="1"/>
    <col min="9481" max="9481" width="11.6640625" style="219" customWidth="1"/>
    <col min="9482" max="9482" width="16.33203125" style="219" customWidth="1"/>
    <col min="9483" max="9483" width="26.109375" style="219" customWidth="1"/>
    <col min="9484" max="9484" width="23.6640625" style="219" customWidth="1"/>
    <col min="9485" max="9486" width="22" style="219" customWidth="1"/>
    <col min="9487" max="9487" width="23.33203125" style="219" customWidth="1"/>
    <col min="9488" max="9488" width="13.33203125" style="219" customWidth="1"/>
    <col min="9489" max="9489" width="10.109375" style="219" customWidth="1"/>
    <col min="9490" max="9490" width="19" style="219" customWidth="1"/>
    <col min="9491" max="9491" width="9.6640625" style="219" customWidth="1"/>
    <col min="9492" max="9492" width="13.33203125" style="219" customWidth="1"/>
    <col min="9493" max="9493" width="11.6640625" style="219" customWidth="1"/>
    <col min="9494" max="9494" width="14.44140625" style="219" customWidth="1"/>
    <col min="9495" max="9495" width="15.5546875" style="219" customWidth="1"/>
    <col min="9496" max="9496" width="15.44140625" style="219" customWidth="1"/>
    <col min="9497" max="9497" width="9.88671875" style="219" customWidth="1"/>
    <col min="9498" max="9729" width="9.109375" style="219"/>
    <col min="9730" max="9730" width="28.33203125" style="219" customWidth="1"/>
    <col min="9731" max="9731" width="40.44140625" style="219" customWidth="1"/>
    <col min="9732" max="9732" width="20.44140625" style="219" customWidth="1"/>
    <col min="9733" max="9733" width="5.88671875" style="219" customWidth="1"/>
    <col min="9734" max="9734" width="9.5546875" style="219" customWidth="1"/>
    <col min="9735" max="9735" width="12" style="219" customWidth="1"/>
    <col min="9736" max="9736" width="14.44140625" style="219" customWidth="1"/>
    <col min="9737" max="9737" width="11.6640625" style="219" customWidth="1"/>
    <col min="9738" max="9738" width="16.33203125" style="219" customWidth="1"/>
    <col min="9739" max="9739" width="26.109375" style="219" customWidth="1"/>
    <col min="9740" max="9740" width="23.6640625" style="219" customWidth="1"/>
    <col min="9741" max="9742" width="22" style="219" customWidth="1"/>
    <col min="9743" max="9743" width="23.33203125" style="219" customWidth="1"/>
    <col min="9744" max="9744" width="13.33203125" style="219" customWidth="1"/>
    <col min="9745" max="9745" width="10.109375" style="219" customWidth="1"/>
    <col min="9746" max="9746" width="19" style="219" customWidth="1"/>
    <col min="9747" max="9747" width="9.6640625" style="219" customWidth="1"/>
    <col min="9748" max="9748" width="13.33203125" style="219" customWidth="1"/>
    <col min="9749" max="9749" width="11.6640625" style="219" customWidth="1"/>
    <col min="9750" max="9750" width="14.44140625" style="219" customWidth="1"/>
    <col min="9751" max="9751" width="15.5546875" style="219" customWidth="1"/>
    <col min="9752" max="9752" width="15.44140625" style="219" customWidth="1"/>
    <col min="9753" max="9753" width="9.88671875" style="219" customWidth="1"/>
    <col min="9754" max="9985" width="9.109375" style="219"/>
    <col min="9986" max="9986" width="28.33203125" style="219" customWidth="1"/>
    <col min="9987" max="9987" width="40.44140625" style="219" customWidth="1"/>
    <col min="9988" max="9988" width="20.44140625" style="219" customWidth="1"/>
    <col min="9989" max="9989" width="5.88671875" style="219" customWidth="1"/>
    <col min="9990" max="9990" width="9.5546875" style="219" customWidth="1"/>
    <col min="9991" max="9991" width="12" style="219" customWidth="1"/>
    <col min="9992" max="9992" width="14.44140625" style="219" customWidth="1"/>
    <col min="9993" max="9993" width="11.6640625" style="219" customWidth="1"/>
    <col min="9994" max="9994" width="16.33203125" style="219" customWidth="1"/>
    <col min="9995" max="9995" width="26.109375" style="219" customWidth="1"/>
    <col min="9996" max="9996" width="23.6640625" style="219" customWidth="1"/>
    <col min="9997" max="9998" width="22" style="219" customWidth="1"/>
    <col min="9999" max="9999" width="23.33203125" style="219" customWidth="1"/>
    <col min="10000" max="10000" width="13.33203125" style="219" customWidth="1"/>
    <col min="10001" max="10001" width="10.109375" style="219" customWidth="1"/>
    <col min="10002" max="10002" width="19" style="219" customWidth="1"/>
    <col min="10003" max="10003" width="9.6640625" style="219" customWidth="1"/>
    <col min="10004" max="10004" width="13.33203125" style="219" customWidth="1"/>
    <col min="10005" max="10005" width="11.6640625" style="219" customWidth="1"/>
    <col min="10006" max="10006" width="14.44140625" style="219" customWidth="1"/>
    <col min="10007" max="10007" width="15.5546875" style="219" customWidth="1"/>
    <col min="10008" max="10008" width="15.44140625" style="219" customWidth="1"/>
    <col min="10009" max="10009" width="9.88671875" style="219" customWidth="1"/>
    <col min="10010" max="10241" width="9.109375" style="219"/>
    <col min="10242" max="10242" width="28.33203125" style="219" customWidth="1"/>
    <col min="10243" max="10243" width="40.44140625" style="219" customWidth="1"/>
    <col min="10244" max="10244" width="20.44140625" style="219" customWidth="1"/>
    <col min="10245" max="10245" width="5.88671875" style="219" customWidth="1"/>
    <col min="10246" max="10246" width="9.5546875" style="219" customWidth="1"/>
    <col min="10247" max="10247" width="12" style="219" customWidth="1"/>
    <col min="10248" max="10248" width="14.44140625" style="219" customWidth="1"/>
    <col min="10249" max="10249" width="11.6640625" style="219" customWidth="1"/>
    <col min="10250" max="10250" width="16.33203125" style="219" customWidth="1"/>
    <col min="10251" max="10251" width="26.109375" style="219" customWidth="1"/>
    <col min="10252" max="10252" width="23.6640625" style="219" customWidth="1"/>
    <col min="10253" max="10254" width="22" style="219" customWidth="1"/>
    <col min="10255" max="10255" width="23.33203125" style="219" customWidth="1"/>
    <col min="10256" max="10256" width="13.33203125" style="219" customWidth="1"/>
    <col min="10257" max="10257" width="10.109375" style="219" customWidth="1"/>
    <col min="10258" max="10258" width="19" style="219" customWidth="1"/>
    <col min="10259" max="10259" width="9.6640625" style="219" customWidth="1"/>
    <col min="10260" max="10260" width="13.33203125" style="219" customWidth="1"/>
    <col min="10261" max="10261" width="11.6640625" style="219" customWidth="1"/>
    <col min="10262" max="10262" width="14.44140625" style="219" customWidth="1"/>
    <col min="10263" max="10263" width="15.5546875" style="219" customWidth="1"/>
    <col min="10264" max="10264" width="15.44140625" style="219" customWidth="1"/>
    <col min="10265" max="10265" width="9.88671875" style="219" customWidth="1"/>
    <col min="10266" max="10497" width="9.109375" style="219"/>
    <col min="10498" max="10498" width="28.33203125" style="219" customWidth="1"/>
    <col min="10499" max="10499" width="40.44140625" style="219" customWidth="1"/>
    <col min="10500" max="10500" width="20.44140625" style="219" customWidth="1"/>
    <col min="10501" max="10501" width="5.88671875" style="219" customWidth="1"/>
    <col min="10502" max="10502" width="9.5546875" style="219" customWidth="1"/>
    <col min="10503" max="10503" width="12" style="219" customWidth="1"/>
    <col min="10504" max="10504" width="14.44140625" style="219" customWidth="1"/>
    <col min="10505" max="10505" width="11.6640625" style="219" customWidth="1"/>
    <col min="10506" max="10506" width="16.33203125" style="219" customWidth="1"/>
    <col min="10507" max="10507" width="26.109375" style="219" customWidth="1"/>
    <col min="10508" max="10508" width="23.6640625" style="219" customWidth="1"/>
    <col min="10509" max="10510" width="22" style="219" customWidth="1"/>
    <col min="10511" max="10511" width="23.33203125" style="219" customWidth="1"/>
    <col min="10512" max="10512" width="13.33203125" style="219" customWidth="1"/>
    <col min="10513" max="10513" width="10.109375" style="219" customWidth="1"/>
    <col min="10514" max="10514" width="19" style="219" customWidth="1"/>
    <col min="10515" max="10515" width="9.6640625" style="219" customWidth="1"/>
    <col min="10516" max="10516" width="13.33203125" style="219" customWidth="1"/>
    <col min="10517" max="10517" width="11.6640625" style="219" customWidth="1"/>
    <col min="10518" max="10518" width="14.44140625" style="219" customWidth="1"/>
    <col min="10519" max="10519" width="15.5546875" style="219" customWidth="1"/>
    <col min="10520" max="10520" width="15.44140625" style="219" customWidth="1"/>
    <col min="10521" max="10521" width="9.88671875" style="219" customWidth="1"/>
    <col min="10522" max="10753" width="9.109375" style="219"/>
    <col min="10754" max="10754" width="28.33203125" style="219" customWidth="1"/>
    <col min="10755" max="10755" width="40.44140625" style="219" customWidth="1"/>
    <col min="10756" max="10756" width="20.44140625" style="219" customWidth="1"/>
    <col min="10757" max="10757" width="5.88671875" style="219" customWidth="1"/>
    <col min="10758" max="10758" width="9.5546875" style="219" customWidth="1"/>
    <col min="10759" max="10759" width="12" style="219" customWidth="1"/>
    <col min="10760" max="10760" width="14.44140625" style="219" customWidth="1"/>
    <col min="10761" max="10761" width="11.6640625" style="219" customWidth="1"/>
    <col min="10762" max="10762" width="16.33203125" style="219" customWidth="1"/>
    <col min="10763" max="10763" width="26.109375" style="219" customWidth="1"/>
    <col min="10764" max="10764" width="23.6640625" style="219" customWidth="1"/>
    <col min="10765" max="10766" width="22" style="219" customWidth="1"/>
    <col min="10767" max="10767" width="23.33203125" style="219" customWidth="1"/>
    <col min="10768" max="10768" width="13.33203125" style="219" customWidth="1"/>
    <col min="10769" max="10769" width="10.109375" style="219" customWidth="1"/>
    <col min="10770" max="10770" width="19" style="219" customWidth="1"/>
    <col min="10771" max="10771" width="9.6640625" style="219" customWidth="1"/>
    <col min="10772" max="10772" width="13.33203125" style="219" customWidth="1"/>
    <col min="10773" max="10773" width="11.6640625" style="219" customWidth="1"/>
    <col min="10774" max="10774" width="14.44140625" style="219" customWidth="1"/>
    <col min="10775" max="10775" width="15.5546875" style="219" customWidth="1"/>
    <col min="10776" max="10776" width="15.44140625" style="219" customWidth="1"/>
    <col min="10777" max="10777" width="9.88671875" style="219" customWidth="1"/>
    <col min="10778" max="11009" width="9.109375" style="219"/>
    <col min="11010" max="11010" width="28.33203125" style="219" customWidth="1"/>
    <col min="11011" max="11011" width="40.44140625" style="219" customWidth="1"/>
    <col min="11012" max="11012" width="20.44140625" style="219" customWidth="1"/>
    <col min="11013" max="11013" width="5.88671875" style="219" customWidth="1"/>
    <col min="11014" max="11014" width="9.5546875" style="219" customWidth="1"/>
    <col min="11015" max="11015" width="12" style="219" customWidth="1"/>
    <col min="11016" max="11016" width="14.44140625" style="219" customWidth="1"/>
    <col min="11017" max="11017" width="11.6640625" style="219" customWidth="1"/>
    <col min="11018" max="11018" width="16.33203125" style="219" customWidth="1"/>
    <col min="11019" max="11019" width="26.109375" style="219" customWidth="1"/>
    <col min="11020" max="11020" width="23.6640625" style="219" customWidth="1"/>
    <col min="11021" max="11022" width="22" style="219" customWidth="1"/>
    <col min="11023" max="11023" width="23.33203125" style="219" customWidth="1"/>
    <col min="11024" max="11024" width="13.33203125" style="219" customWidth="1"/>
    <col min="11025" max="11025" width="10.109375" style="219" customWidth="1"/>
    <col min="11026" max="11026" width="19" style="219" customWidth="1"/>
    <col min="11027" max="11027" width="9.6640625" style="219" customWidth="1"/>
    <col min="11028" max="11028" width="13.33203125" style="219" customWidth="1"/>
    <col min="11029" max="11029" width="11.6640625" style="219" customWidth="1"/>
    <col min="11030" max="11030" width="14.44140625" style="219" customWidth="1"/>
    <col min="11031" max="11031" width="15.5546875" style="219" customWidth="1"/>
    <col min="11032" max="11032" width="15.44140625" style="219" customWidth="1"/>
    <col min="11033" max="11033" width="9.88671875" style="219" customWidth="1"/>
    <col min="11034" max="11265" width="9.109375" style="219"/>
    <col min="11266" max="11266" width="28.33203125" style="219" customWidth="1"/>
    <col min="11267" max="11267" width="40.44140625" style="219" customWidth="1"/>
    <col min="11268" max="11268" width="20.44140625" style="219" customWidth="1"/>
    <col min="11269" max="11269" width="5.88671875" style="219" customWidth="1"/>
    <col min="11270" max="11270" width="9.5546875" style="219" customWidth="1"/>
    <col min="11271" max="11271" width="12" style="219" customWidth="1"/>
    <col min="11272" max="11272" width="14.44140625" style="219" customWidth="1"/>
    <col min="11273" max="11273" width="11.6640625" style="219" customWidth="1"/>
    <col min="11274" max="11274" width="16.33203125" style="219" customWidth="1"/>
    <col min="11275" max="11275" width="26.109375" style="219" customWidth="1"/>
    <col min="11276" max="11276" width="23.6640625" style="219" customWidth="1"/>
    <col min="11277" max="11278" width="22" style="219" customWidth="1"/>
    <col min="11279" max="11279" width="23.33203125" style="219" customWidth="1"/>
    <col min="11280" max="11280" width="13.33203125" style="219" customWidth="1"/>
    <col min="11281" max="11281" width="10.109375" style="219" customWidth="1"/>
    <col min="11282" max="11282" width="19" style="219" customWidth="1"/>
    <col min="11283" max="11283" width="9.6640625" style="219" customWidth="1"/>
    <col min="11284" max="11284" width="13.33203125" style="219" customWidth="1"/>
    <col min="11285" max="11285" width="11.6640625" style="219" customWidth="1"/>
    <col min="11286" max="11286" width="14.44140625" style="219" customWidth="1"/>
    <col min="11287" max="11287" width="15.5546875" style="219" customWidth="1"/>
    <col min="11288" max="11288" width="15.44140625" style="219" customWidth="1"/>
    <col min="11289" max="11289" width="9.88671875" style="219" customWidth="1"/>
    <col min="11290" max="11521" width="9.109375" style="219"/>
    <col min="11522" max="11522" width="28.33203125" style="219" customWidth="1"/>
    <col min="11523" max="11523" width="40.44140625" style="219" customWidth="1"/>
    <col min="11524" max="11524" width="20.44140625" style="219" customWidth="1"/>
    <col min="11525" max="11525" width="5.88671875" style="219" customWidth="1"/>
    <col min="11526" max="11526" width="9.5546875" style="219" customWidth="1"/>
    <col min="11527" max="11527" width="12" style="219" customWidth="1"/>
    <col min="11528" max="11528" width="14.44140625" style="219" customWidth="1"/>
    <col min="11529" max="11529" width="11.6640625" style="219" customWidth="1"/>
    <col min="11530" max="11530" width="16.33203125" style="219" customWidth="1"/>
    <col min="11531" max="11531" width="26.109375" style="219" customWidth="1"/>
    <col min="11532" max="11532" width="23.6640625" style="219" customWidth="1"/>
    <col min="11533" max="11534" width="22" style="219" customWidth="1"/>
    <col min="11535" max="11535" width="23.33203125" style="219" customWidth="1"/>
    <col min="11536" max="11536" width="13.33203125" style="219" customWidth="1"/>
    <col min="11537" max="11537" width="10.109375" style="219" customWidth="1"/>
    <col min="11538" max="11538" width="19" style="219" customWidth="1"/>
    <col min="11539" max="11539" width="9.6640625" style="219" customWidth="1"/>
    <col min="11540" max="11540" width="13.33203125" style="219" customWidth="1"/>
    <col min="11541" max="11541" width="11.6640625" style="219" customWidth="1"/>
    <col min="11542" max="11542" width="14.44140625" style="219" customWidth="1"/>
    <col min="11543" max="11543" width="15.5546875" style="219" customWidth="1"/>
    <col min="11544" max="11544" width="15.44140625" style="219" customWidth="1"/>
    <col min="11545" max="11545" width="9.88671875" style="219" customWidth="1"/>
    <col min="11546" max="11777" width="9.109375" style="219"/>
    <col min="11778" max="11778" width="28.33203125" style="219" customWidth="1"/>
    <col min="11779" max="11779" width="40.44140625" style="219" customWidth="1"/>
    <col min="11780" max="11780" width="20.44140625" style="219" customWidth="1"/>
    <col min="11781" max="11781" width="5.88671875" style="219" customWidth="1"/>
    <col min="11782" max="11782" width="9.5546875" style="219" customWidth="1"/>
    <col min="11783" max="11783" width="12" style="219" customWidth="1"/>
    <col min="11784" max="11784" width="14.44140625" style="219" customWidth="1"/>
    <col min="11785" max="11785" width="11.6640625" style="219" customWidth="1"/>
    <col min="11786" max="11786" width="16.33203125" style="219" customWidth="1"/>
    <col min="11787" max="11787" width="26.109375" style="219" customWidth="1"/>
    <col min="11788" max="11788" width="23.6640625" style="219" customWidth="1"/>
    <col min="11789" max="11790" width="22" style="219" customWidth="1"/>
    <col min="11791" max="11791" width="23.33203125" style="219" customWidth="1"/>
    <col min="11792" max="11792" width="13.33203125" style="219" customWidth="1"/>
    <col min="11793" max="11793" width="10.109375" style="219" customWidth="1"/>
    <col min="11794" max="11794" width="19" style="219" customWidth="1"/>
    <col min="11795" max="11795" width="9.6640625" style="219" customWidth="1"/>
    <col min="11796" max="11796" width="13.33203125" style="219" customWidth="1"/>
    <col min="11797" max="11797" width="11.6640625" style="219" customWidth="1"/>
    <col min="11798" max="11798" width="14.44140625" style="219" customWidth="1"/>
    <col min="11799" max="11799" width="15.5546875" style="219" customWidth="1"/>
    <col min="11800" max="11800" width="15.44140625" style="219" customWidth="1"/>
    <col min="11801" max="11801" width="9.88671875" style="219" customWidth="1"/>
    <col min="11802" max="12033" width="9.109375" style="219"/>
    <col min="12034" max="12034" width="28.33203125" style="219" customWidth="1"/>
    <col min="12035" max="12035" width="40.44140625" style="219" customWidth="1"/>
    <col min="12036" max="12036" width="20.44140625" style="219" customWidth="1"/>
    <col min="12037" max="12037" width="5.88671875" style="219" customWidth="1"/>
    <col min="12038" max="12038" width="9.5546875" style="219" customWidth="1"/>
    <col min="12039" max="12039" width="12" style="219" customWidth="1"/>
    <col min="12040" max="12040" width="14.44140625" style="219" customWidth="1"/>
    <col min="12041" max="12041" width="11.6640625" style="219" customWidth="1"/>
    <col min="12042" max="12042" width="16.33203125" style="219" customWidth="1"/>
    <col min="12043" max="12043" width="26.109375" style="219" customWidth="1"/>
    <col min="12044" max="12044" width="23.6640625" style="219" customWidth="1"/>
    <col min="12045" max="12046" width="22" style="219" customWidth="1"/>
    <col min="12047" max="12047" width="23.33203125" style="219" customWidth="1"/>
    <col min="12048" max="12048" width="13.33203125" style="219" customWidth="1"/>
    <col min="12049" max="12049" width="10.109375" style="219" customWidth="1"/>
    <col min="12050" max="12050" width="19" style="219" customWidth="1"/>
    <col min="12051" max="12051" width="9.6640625" style="219" customWidth="1"/>
    <col min="12052" max="12052" width="13.33203125" style="219" customWidth="1"/>
    <col min="12053" max="12053" width="11.6640625" style="219" customWidth="1"/>
    <col min="12054" max="12054" width="14.44140625" style="219" customWidth="1"/>
    <col min="12055" max="12055" width="15.5546875" style="219" customWidth="1"/>
    <col min="12056" max="12056" width="15.44140625" style="219" customWidth="1"/>
    <col min="12057" max="12057" width="9.88671875" style="219" customWidth="1"/>
    <col min="12058" max="12289" width="9.109375" style="219"/>
    <col min="12290" max="12290" width="28.33203125" style="219" customWidth="1"/>
    <col min="12291" max="12291" width="40.44140625" style="219" customWidth="1"/>
    <col min="12292" max="12292" width="20.44140625" style="219" customWidth="1"/>
    <col min="12293" max="12293" width="5.88671875" style="219" customWidth="1"/>
    <col min="12294" max="12294" width="9.5546875" style="219" customWidth="1"/>
    <col min="12295" max="12295" width="12" style="219" customWidth="1"/>
    <col min="12296" max="12296" width="14.44140625" style="219" customWidth="1"/>
    <col min="12297" max="12297" width="11.6640625" style="219" customWidth="1"/>
    <col min="12298" max="12298" width="16.33203125" style="219" customWidth="1"/>
    <col min="12299" max="12299" width="26.109375" style="219" customWidth="1"/>
    <col min="12300" max="12300" width="23.6640625" style="219" customWidth="1"/>
    <col min="12301" max="12302" width="22" style="219" customWidth="1"/>
    <col min="12303" max="12303" width="23.33203125" style="219" customWidth="1"/>
    <col min="12304" max="12304" width="13.33203125" style="219" customWidth="1"/>
    <col min="12305" max="12305" width="10.109375" style="219" customWidth="1"/>
    <col min="12306" max="12306" width="19" style="219" customWidth="1"/>
    <col min="12307" max="12307" width="9.6640625" style="219" customWidth="1"/>
    <col min="12308" max="12308" width="13.33203125" style="219" customWidth="1"/>
    <col min="12309" max="12309" width="11.6640625" style="219" customWidth="1"/>
    <col min="12310" max="12310" width="14.44140625" style="219" customWidth="1"/>
    <col min="12311" max="12311" width="15.5546875" style="219" customWidth="1"/>
    <col min="12312" max="12312" width="15.44140625" style="219" customWidth="1"/>
    <col min="12313" max="12313" width="9.88671875" style="219" customWidth="1"/>
    <col min="12314" max="12545" width="9.109375" style="219"/>
    <col min="12546" max="12546" width="28.33203125" style="219" customWidth="1"/>
    <col min="12547" max="12547" width="40.44140625" style="219" customWidth="1"/>
    <col min="12548" max="12548" width="20.44140625" style="219" customWidth="1"/>
    <col min="12549" max="12549" width="5.88671875" style="219" customWidth="1"/>
    <col min="12550" max="12550" width="9.5546875" style="219" customWidth="1"/>
    <col min="12551" max="12551" width="12" style="219" customWidth="1"/>
    <col min="12552" max="12552" width="14.44140625" style="219" customWidth="1"/>
    <col min="12553" max="12553" width="11.6640625" style="219" customWidth="1"/>
    <col min="12554" max="12554" width="16.33203125" style="219" customWidth="1"/>
    <col min="12555" max="12555" width="26.109375" style="219" customWidth="1"/>
    <col min="12556" max="12556" width="23.6640625" style="219" customWidth="1"/>
    <col min="12557" max="12558" width="22" style="219" customWidth="1"/>
    <col min="12559" max="12559" width="23.33203125" style="219" customWidth="1"/>
    <col min="12560" max="12560" width="13.33203125" style="219" customWidth="1"/>
    <col min="12561" max="12561" width="10.109375" style="219" customWidth="1"/>
    <col min="12562" max="12562" width="19" style="219" customWidth="1"/>
    <col min="12563" max="12563" width="9.6640625" style="219" customWidth="1"/>
    <col min="12564" max="12564" width="13.33203125" style="219" customWidth="1"/>
    <col min="12565" max="12565" width="11.6640625" style="219" customWidth="1"/>
    <col min="12566" max="12566" width="14.44140625" style="219" customWidth="1"/>
    <col min="12567" max="12567" width="15.5546875" style="219" customWidth="1"/>
    <col min="12568" max="12568" width="15.44140625" style="219" customWidth="1"/>
    <col min="12569" max="12569" width="9.88671875" style="219" customWidth="1"/>
    <col min="12570" max="12801" width="9.109375" style="219"/>
    <col min="12802" max="12802" width="28.33203125" style="219" customWidth="1"/>
    <col min="12803" max="12803" width="40.44140625" style="219" customWidth="1"/>
    <col min="12804" max="12804" width="20.44140625" style="219" customWidth="1"/>
    <col min="12805" max="12805" width="5.88671875" style="219" customWidth="1"/>
    <col min="12806" max="12806" width="9.5546875" style="219" customWidth="1"/>
    <col min="12807" max="12807" width="12" style="219" customWidth="1"/>
    <col min="12808" max="12808" width="14.44140625" style="219" customWidth="1"/>
    <col min="12809" max="12809" width="11.6640625" style="219" customWidth="1"/>
    <col min="12810" max="12810" width="16.33203125" style="219" customWidth="1"/>
    <col min="12811" max="12811" width="26.109375" style="219" customWidth="1"/>
    <col min="12812" max="12812" width="23.6640625" style="219" customWidth="1"/>
    <col min="12813" max="12814" width="22" style="219" customWidth="1"/>
    <col min="12815" max="12815" width="23.33203125" style="219" customWidth="1"/>
    <col min="12816" max="12816" width="13.33203125" style="219" customWidth="1"/>
    <col min="12817" max="12817" width="10.109375" style="219" customWidth="1"/>
    <col min="12818" max="12818" width="19" style="219" customWidth="1"/>
    <col min="12819" max="12819" width="9.6640625" style="219" customWidth="1"/>
    <col min="12820" max="12820" width="13.33203125" style="219" customWidth="1"/>
    <col min="12821" max="12821" width="11.6640625" style="219" customWidth="1"/>
    <col min="12822" max="12822" width="14.44140625" style="219" customWidth="1"/>
    <col min="12823" max="12823" width="15.5546875" style="219" customWidth="1"/>
    <col min="12824" max="12824" width="15.44140625" style="219" customWidth="1"/>
    <col min="12825" max="12825" width="9.88671875" style="219" customWidth="1"/>
    <col min="12826" max="13057" width="9.109375" style="219"/>
    <col min="13058" max="13058" width="28.33203125" style="219" customWidth="1"/>
    <col min="13059" max="13059" width="40.44140625" style="219" customWidth="1"/>
    <col min="13060" max="13060" width="20.44140625" style="219" customWidth="1"/>
    <col min="13061" max="13061" width="5.88671875" style="219" customWidth="1"/>
    <col min="13062" max="13062" width="9.5546875" style="219" customWidth="1"/>
    <col min="13063" max="13063" width="12" style="219" customWidth="1"/>
    <col min="13064" max="13064" width="14.44140625" style="219" customWidth="1"/>
    <col min="13065" max="13065" width="11.6640625" style="219" customWidth="1"/>
    <col min="13066" max="13066" width="16.33203125" style="219" customWidth="1"/>
    <col min="13067" max="13067" width="26.109375" style="219" customWidth="1"/>
    <col min="13068" max="13068" width="23.6640625" style="219" customWidth="1"/>
    <col min="13069" max="13070" width="22" style="219" customWidth="1"/>
    <col min="13071" max="13071" width="23.33203125" style="219" customWidth="1"/>
    <col min="13072" max="13072" width="13.33203125" style="219" customWidth="1"/>
    <col min="13073" max="13073" width="10.109375" style="219" customWidth="1"/>
    <col min="13074" max="13074" width="19" style="219" customWidth="1"/>
    <col min="13075" max="13075" width="9.6640625" style="219" customWidth="1"/>
    <col min="13076" max="13076" width="13.33203125" style="219" customWidth="1"/>
    <col min="13077" max="13077" width="11.6640625" style="219" customWidth="1"/>
    <col min="13078" max="13078" width="14.44140625" style="219" customWidth="1"/>
    <col min="13079" max="13079" width="15.5546875" style="219" customWidth="1"/>
    <col min="13080" max="13080" width="15.44140625" style="219" customWidth="1"/>
    <col min="13081" max="13081" width="9.88671875" style="219" customWidth="1"/>
    <col min="13082" max="13313" width="9.109375" style="219"/>
    <col min="13314" max="13314" width="28.33203125" style="219" customWidth="1"/>
    <col min="13315" max="13315" width="40.44140625" style="219" customWidth="1"/>
    <col min="13316" max="13316" width="20.44140625" style="219" customWidth="1"/>
    <col min="13317" max="13317" width="5.88671875" style="219" customWidth="1"/>
    <col min="13318" max="13318" width="9.5546875" style="219" customWidth="1"/>
    <col min="13319" max="13319" width="12" style="219" customWidth="1"/>
    <col min="13320" max="13320" width="14.44140625" style="219" customWidth="1"/>
    <col min="13321" max="13321" width="11.6640625" style="219" customWidth="1"/>
    <col min="13322" max="13322" width="16.33203125" style="219" customWidth="1"/>
    <col min="13323" max="13323" width="26.109375" style="219" customWidth="1"/>
    <col min="13324" max="13324" width="23.6640625" style="219" customWidth="1"/>
    <col min="13325" max="13326" width="22" style="219" customWidth="1"/>
    <col min="13327" max="13327" width="23.33203125" style="219" customWidth="1"/>
    <col min="13328" max="13328" width="13.33203125" style="219" customWidth="1"/>
    <col min="13329" max="13329" width="10.109375" style="219" customWidth="1"/>
    <col min="13330" max="13330" width="19" style="219" customWidth="1"/>
    <col min="13331" max="13331" width="9.6640625" style="219" customWidth="1"/>
    <col min="13332" max="13332" width="13.33203125" style="219" customWidth="1"/>
    <col min="13333" max="13333" width="11.6640625" style="219" customWidth="1"/>
    <col min="13334" max="13334" width="14.44140625" style="219" customWidth="1"/>
    <col min="13335" max="13335" width="15.5546875" style="219" customWidth="1"/>
    <col min="13336" max="13336" width="15.44140625" style="219" customWidth="1"/>
    <col min="13337" max="13337" width="9.88671875" style="219" customWidth="1"/>
    <col min="13338" max="13569" width="9.109375" style="219"/>
    <col min="13570" max="13570" width="28.33203125" style="219" customWidth="1"/>
    <col min="13571" max="13571" width="40.44140625" style="219" customWidth="1"/>
    <col min="13572" max="13572" width="20.44140625" style="219" customWidth="1"/>
    <col min="13573" max="13573" width="5.88671875" style="219" customWidth="1"/>
    <col min="13574" max="13574" width="9.5546875" style="219" customWidth="1"/>
    <col min="13575" max="13575" width="12" style="219" customWidth="1"/>
    <col min="13576" max="13576" width="14.44140625" style="219" customWidth="1"/>
    <col min="13577" max="13577" width="11.6640625" style="219" customWidth="1"/>
    <col min="13578" max="13578" width="16.33203125" style="219" customWidth="1"/>
    <col min="13579" max="13579" width="26.109375" style="219" customWidth="1"/>
    <col min="13580" max="13580" width="23.6640625" style="219" customWidth="1"/>
    <col min="13581" max="13582" width="22" style="219" customWidth="1"/>
    <col min="13583" max="13583" width="23.33203125" style="219" customWidth="1"/>
    <col min="13584" max="13584" width="13.33203125" style="219" customWidth="1"/>
    <col min="13585" max="13585" width="10.109375" style="219" customWidth="1"/>
    <col min="13586" max="13586" width="19" style="219" customWidth="1"/>
    <col min="13587" max="13587" width="9.6640625" style="219" customWidth="1"/>
    <col min="13588" max="13588" width="13.33203125" style="219" customWidth="1"/>
    <col min="13589" max="13589" width="11.6640625" style="219" customWidth="1"/>
    <col min="13590" max="13590" width="14.44140625" style="219" customWidth="1"/>
    <col min="13591" max="13591" width="15.5546875" style="219" customWidth="1"/>
    <col min="13592" max="13592" width="15.44140625" style="219" customWidth="1"/>
    <col min="13593" max="13593" width="9.88671875" style="219" customWidth="1"/>
    <col min="13594" max="13825" width="9.109375" style="219"/>
    <col min="13826" max="13826" width="28.33203125" style="219" customWidth="1"/>
    <col min="13827" max="13827" width="40.44140625" style="219" customWidth="1"/>
    <col min="13828" max="13828" width="20.44140625" style="219" customWidth="1"/>
    <col min="13829" max="13829" width="5.88671875" style="219" customWidth="1"/>
    <col min="13830" max="13830" width="9.5546875" style="219" customWidth="1"/>
    <col min="13831" max="13831" width="12" style="219" customWidth="1"/>
    <col min="13832" max="13832" width="14.44140625" style="219" customWidth="1"/>
    <col min="13833" max="13833" width="11.6640625" style="219" customWidth="1"/>
    <col min="13834" max="13834" width="16.33203125" style="219" customWidth="1"/>
    <col min="13835" max="13835" width="26.109375" style="219" customWidth="1"/>
    <col min="13836" max="13836" width="23.6640625" style="219" customWidth="1"/>
    <col min="13837" max="13838" width="22" style="219" customWidth="1"/>
    <col min="13839" max="13839" width="23.33203125" style="219" customWidth="1"/>
    <col min="13840" max="13840" width="13.33203125" style="219" customWidth="1"/>
    <col min="13841" max="13841" width="10.109375" style="219" customWidth="1"/>
    <col min="13842" max="13842" width="19" style="219" customWidth="1"/>
    <col min="13843" max="13843" width="9.6640625" style="219" customWidth="1"/>
    <col min="13844" max="13844" width="13.33203125" style="219" customWidth="1"/>
    <col min="13845" max="13845" width="11.6640625" style="219" customWidth="1"/>
    <col min="13846" max="13846" width="14.44140625" style="219" customWidth="1"/>
    <col min="13847" max="13847" width="15.5546875" style="219" customWidth="1"/>
    <col min="13848" max="13848" width="15.44140625" style="219" customWidth="1"/>
    <col min="13849" max="13849" width="9.88671875" style="219" customWidth="1"/>
    <col min="13850" max="14081" width="9.109375" style="219"/>
    <col min="14082" max="14082" width="28.33203125" style="219" customWidth="1"/>
    <col min="14083" max="14083" width="40.44140625" style="219" customWidth="1"/>
    <col min="14084" max="14084" width="20.44140625" style="219" customWidth="1"/>
    <col min="14085" max="14085" width="5.88671875" style="219" customWidth="1"/>
    <col min="14086" max="14086" width="9.5546875" style="219" customWidth="1"/>
    <col min="14087" max="14087" width="12" style="219" customWidth="1"/>
    <col min="14088" max="14088" width="14.44140625" style="219" customWidth="1"/>
    <col min="14089" max="14089" width="11.6640625" style="219" customWidth="1"/>
    <col min="14090" max="14090" width="16.33203125" style="219" customWidth="1"/>
    <col min="14091" max="14091" width="26.109375" style="219" customWidth="1"/>
    <col min="14092" max="14092" width="23.6640625" style="219" customWidth="1"/>
    <col min="14093" max="14094" width="22" style="219" customWidth="1"/>
    <col min="14095" max="14095" width="23.33203125" style="219" customWidth="1"/>
    <col min="14096" max="14096" width="13.33203125" style="219" customWidth="1"/>
    <col min="14097" max="14097" width="10.109375" style="219" customWidth="1"/>
    <col min="14098" max="14098" width="19" style="219" customWidth="1"/>
    <col min="14099" max="14099" width="9.6640625" style="219" customWidth="1"/>
    <col min="14100" max="14100" width="13.33203125" style="219" customWidth="1"/>
    <col min="14101" max="14101" width="11.6640625" style="219" customWidth="1"/>
    <col min="14102" max="14102" width="14.44140625" style="219" customWidth="1"/>
    <col min="14103" max="14103" width="15.5546875" style="219" customWidth="1"/>
    <col min="14104" max="14104" width="15.44140625" style="219" customWidth="1"/>
    <col min="14105" max="14105" width="9.88671875" style="219" customWidth="1"/>
    <col min="14106" max="14337" width="9.109375" style="219"/>
    <col min="14338" max="14338" width="28.33203125" style="219" customWidth="1"/>
    <col min="14339" max="14339" width="40.44140625" style="219" customWidth="1"/>
    <col min="14340" max="14340" width="20.44140625" style="219" customWidth="1"/>
    <col min="14341" max="14341" width="5.88671875" style="219" customWidth="1"/>
    <col min="14342" max="14342" width="9.5546875" style="219" customWidth="1"/>
    <col min="14343" max="14343" width="12" style="219" customWidth="1"/>
    <col min="14344" max="14344" width="14.44140625" style="219" customWidth="1"/>
    <col min="14345" max="14345" width="11.6640625" style="219" customWidth="1"/>
    <col min="14346" max="14346" width="16.33203125" style="219" customWidth="1"/>
    <col min="14347" max="14347" width="26.109375" style="219" customWidth="1"/>
    <col min="14348" max="14348" width="23.6640625" style="219" customWidth="1"/>
    <col min="14349" max="14350" width="22" style="219" customWidth="1"/>
    <col min="14351" max="14351" width="23.33203125" style="219" customWidth="1"/>
    <col min="14352" max="14352" width="13.33203125" style="219" customWidth="1"/>
    <col min="14353" max="14353" width="10.109375" style="219" customWidth="1"/>
    <col min="14354" max="14354" width="19" style="219" customWidth="1"/>
    <col min="14355" max="14355" width="9.6640625" style="219" customWidth="1"/>
    <col min="14356" max="14356" width="13.33203125" style="219" customWidth="1"/>
    <col min="14357" max="14357" width="11.6640625" style="219" customWidth="1"/>
    <col min="14358" max="14358" width="14.44140625" style="219" customWidth="1"/>
    <col min="14359" max="14359" width="15.5546875" style="219" customWidth="1"/>
    <col min="14360" max="14360" width="15.44140625" style="219" customWidth="1"/>
    <col min="14361" max="14361" width="9.88671875" style="219" customWidth="1"/>
    <col min="14362" max="14593" width="9.109375" style="219"/>
    <col min="14594" max="14594" width="28.33203125" style="219" customWidth="1"/>
    <col min="14595" max="14595" width="40.44140625" style="219" customWidth="1"/>
    <col min="14596" max="14596" width="20.44140625" style="219" customWidth="1"/>
    <col min="14597" max="14597" width="5.88671875" style="219" customWidth="1"/>
    <col min="14598" max="14598" width="9.5546875" style="219" customWidth="1"/>
    <col min="14599" max="14599" width="12" style="219" customWidth="1"/>
    <col min="14600" max="14600" width="14.44140625" style="219" customWidth="1"/>
    <col min="14601" max="14601" width="11.6640625" style="219" customWidth="1"/>
    <col min="14602" max="14602" width="16.33203125" style="219" customWidth="1"/>
    <col min="14603" max="14603" width="26.109375" style="219" customWidth="1"/>
    <col min="14604" max="14604" width="23.6640625" style="219" customWidth="1"/>
    <col min="14605" max="14606" width="22" style="219" customWidth="1"/>
    <col min="14607" max="14607" width="23.33203125" style="219" customWidth="1"/>
    <col min="14608" max="14608" width="13.33203125" style="219" customWidth="1"/>
    <col min="14609" max="14609" width="10.109375" style="219" customWidth="1"/>
    <col min="14610" max="14610" width="19" style="219" customWidth="1"/>
    <col min="14611" max="14611" width="9.6640625" style="219" customWidth="1"/>
    <col min="14612" max="14612" width="13.33203125" style="219" customWidth="1"/>
    <col min="14613" max="14613" width="11.6640625" style="219" customWidth="1"/>
    <col min="14614" max="14614" width="14.44140625" style="219" customWidth="1"/>
    <col min="14615" max="14615" width="15.5546875" style="219" customWidth="1"/>
    <col min="14616" max="14616" width="15.44140625" style="219" customWidth="1"/>
    <col min="14617" max="14617" width="9.88671875" style="219" customWidth="1"/>
    <col min="14618" max="14849" width="9.109375" style="219"/>
    <col min="14850" max="14850" width="28.33203125" style="219" customWidth="1"/>
    <col min="14851" max="14851" width="40.44140625" style="219" customWidth="1"/>
    <col min="14852" max="14852" width="20.44140625" style="219" customWidth="1"/>
    <col min="14853" max="14853" width="5.88671875" style="219" customWidth="1"/>
    <col min="14854" max="14854" width="9.5546875" style="219" customWidth="1"/>
    <col min="14855" max="14855" width="12" style="219" customWidth="1"/>
    <col min="14856" max="14856" width="14.44140625" style="219" customWidth="1"/>
    <col min="14857" max="14857" width="11.6640625" style="219" customWidth="1"/>
    <col min="14858" max="14858" width="16.33203125" style="219" customWidth="1"/>
    <col min="14859" max="14859" width="26.109375" style="219" customWidth="1"/>
    <col min="14860" max="14860" width="23.6640625" style="219" customWidth="1"/>
    <col min="14861" max="14862" width="22" style="219" customWidth="1"/>
    <col min="14863" max="14863" width="23.33203125" style="219" customWidth="1"/>
    <col min="14864" max="14864" width="13.33203125" style="219" customWidth="1"/>
    <col min="14865" max="14865" width="10.109375" style="219" customWidth="1"/>
    <col min="14866" max="14866" width="19" style="219" customWidth="1"/>
    <col min="14867" max="14867" width="9.6640625" style="219" customWidth="1"/>
    <col min="14868" max="14868" width="13.33203125" style="219" customWidth="1"/>
    <col min="14869" max="14869" width="11.6640625" style="219" customWidth="1"/>
    <col min="14870" max="14870" width="14.44140625" style="219" customWidth="1"/>
    <col min="14871" max="14871" width="15.5546875" style="219" customWidth="1"/>
    <col min="14872" max="14872" width="15.44140625" style="219" customWidth="1"/>
    <col min="14873" max="14873" width="9.88671875" style="219" customWidth="1"/>
    <col min="14874" max="15105" width="9.109375" style="219"/>
    <col min="15106" max="15106" width="28.33203125" style="219" customWidth="1"/>
    <col min="15107" max="15107" width="40.44140625" style="219" customWidth="1"/>
    <col min="15108" max="15108" width="20.44140625" style="219" customWidth="1"/>
    <col min="15109" max="15109" width="5.88671875" style="219" customWidth="1"/>
    <col min="15110" max="15110" width="9.5546875" style="219" customWidth="1"/>
    <col min="15111" max="15111" width="12" style="219" customWidth="1"/>
    <col min="15112" max="15112" width="14.44140625" style="219" customWidth="1"/>
    <col min="15113" max="15113" width="11.6640625" style="219" customWidth="1"/>
    <col min="15114" max="15114" width="16.33203125" style="219" customWidth="1"/>
    <col min="15115" max="15115" width="26.109375" style="219" customWidth="1"/>
    <col min="15116" max="15116" width="23.6640625" style="219" customWidth="1"/>
    <col min="15117" max="15118" width="22" style="219" customWidth="1"/>
    <col min="15119" max="15119" width="23.33203125" style="219" customWidth="1"/>
    <col min="15120" max="15120" width="13.33203125" style="219" customWidth="1"/>
    <col min="15121" max="15121" width="10.109375" style="219" customWidth="1"/>
    <col min="15122" max="15122" width="19" style="219" customWidth="1"/>
    <col min="15123" max="15123" width="9.6640625" style="219" customWidth="1"/>
    <col min="15124" max="15124" width="13.33203125" style="219" customWidth="1"/>
    <col min="15125" max="15125" width="11.6640625" style="219" customWidth="1"/>
    <col min="15126" max="15126" width="14.44140625" style="219" customWidth="1"/>
    <col min="15127" max="15127" width="15.5546875" style="219" customWidth="1"/>
    <col min="15128" max="15128" width="15.44140625" style="219" customWidth="1"/>
    <col min="15129" max="15129" width="9.88671875" style="219" customWidth="1"/>
    <col min="15130" max="15361" width="9.109375" style="219"/>
    <col min="15362" max="15362" width="28.33203125" style="219" customWidth="1"/>
    <col min="15363" max="15363" width="40.44140625" style="219" customWidth="1"/>
    <col min="15364" max="15364" width="20.44140625" style="219" customWidth="1"/>
    <col min="15365" max="15365" width="5.88671875" style="219" customWidth="1"/>
    <col min="15366" max="15366" width="9.5546875" style="219" customWidth="1"/>
    <col min="15367" max="15367" width="12" style="219" customWidth="1"/>
    <col min="15368" max="15368" width="14.44140625" style="219" customWidth="1"/>
    <col min="15369" max="15369" width="11.6640625" style="219" customWidth="1"/>
    <col min="15370" max="15370" width="16.33203125" style="219" customWidth="1"/>
    <col min="15371" max="15371" width="26.109375" style="219" customWidth="1"/>
    <col min="15372" max="15372" width="23.6640625" style="219" customWidth="1"/>
    <col min="15373" max="15374" width="22" style="219" customWidth="1"/>
    <col min="15375" max="15375" width="23.33203125" style="219" customWidth="1"/>
    <col min="15376" max="15376" width="13.33203125" style="219" customWidth="1"/>
    <col min="15377" max="15377" width="10.109375" style="219" customWidth="1"/>
    <col min="15378" max="15378" width="19" style="219" customWidth="1"/>
    <col min="15379" max="15379" width="9.6640625" style="219" customWidth="1"/>
    <col min="15380" max="15380" width="13.33203125" style="219" customWidth="1"/>
    <col min="15381" max="15381" width="11.6640625" style="219" customWidth="1"/>
    <col min="15382" max="15382" width="14.44140625" style="219" customWidth="1"/>
    <col min="15383" max="15383" width="15.5546875" style="219" customWidth="1"/>
    <col min="15384" max="15384" width="15.44140625" style="219" customWidth="1"/>
    <col min="15385" max="15385" width="9.88671875" style="219" customWidth="1"/>
    <col min="15386" max="15617" width="9.109375" style="219"/>
    <col min="15618" max="15618" width="28.33203125" style="219" customWidth="1"/>
    <col min="15619" max="15619" width="40.44140625" style="219" customWidth="1"/>
    <col min="15620" max="15620" width="20.44140625" style="219" customWidth="1"/>
    <col min="15621" max="15621" width="5.88671875" style="219" customWidth="1"/>
    <col min="15622" max="15622" width="9.5546875" style="219" customWidth="1"/>
    <col min="15623" max="15623" width="12" style="219" customWidth="1"/>
    <col min="15624" max="15624" width="14.44140625" style="219" customWidth="1"/>
    <col min="15625" max="15625" width="11.6640625" style="219" customWidth="1"/>
    <col min="15626" max="15626" width="16.33203125" style="219" customWidth="1"/>
    <col min="15627" max="15627" width="26.109375" style="219" customWidth="1"/>
    <col min="15628" max="15628" width="23.6640625" style="219" customWidth="1"/>
    <col min="15629" max="15630" width="22" style="219" customWidth="1"/>
    <col min="15631" max="15631" width="23.33203125" style="219" customWidth="1"/>
    <col min="15632" max="15632" width="13.33203125" style="219" customWidth="1"/>
    <col min="15633" max="15633" width="10.109375" style="219" customWidth="1"/>
    <col min="15634" max="15634" width="19" style="219" customWidth="1"/>
    <col min="15635" max="15635" width="9.6640625" style="219" customWidth="1"/>
    <col min="15636" max="15636" width="13.33203125" style="219" customWidth="1"/>
    <col min="15637" max="15637" width="11.6640625" style="219" customWidth="1"/>
    <col min="15638" max="15638" width="14.44140625" style="219" customWidth="1"/>
    <col min="15639" max="15639" width="15.5546875" style="219" customWidth="1"/>
    <col min="15640" max="15640" width="15.44140625" style="219" customWidth="1"/>
    <col min="15641" max="15641" width="9.88671875" style="219" customWidth="1"/>
    <col min="15642" max="15873" width="9.109375" style="219"/>
    <col min="15874" max="15874" width="28.33203125" style="219" customWidth="1"/>
    <col min="15875" max="15875" width="40.44140625" style="219" customWidth="1"/>
    <col min="15876" max="15876" width="20.44140625" style="219" customWidth="1"/>
    <col min="15877" max="15877" width="5.88671875" style="219" customWidth="1"/>
    <col min="15878" max="15878" width="9.5546875" style="219" customWidth="1"/>
    <col min="15879" max="15879" width="12" style="219" customWidth="1"/>
    <col min="15880" max="15880" width="14.44140625" style="219" customWidth="1"/>
    <col min="15881" max="15881" width="11.6640625" style="219" customWidth="1"/>
    <col min="15882" max="15882" width="16.33203125" style="219" customWidth="1"/>
    <col min="15883" max="15883" width="26.109375" style="219" customWidth="1"/>
    <col min="15884" max="15884" width="23.6640625" style="219" customWidth="1"/>
    <col min="15885" max="15886" width="22" style="219" customWidth="1"/>
    <col min="15887" max="15887" width="23.33203125" style="219" customWidth="1"/>
    <col min="15888" max="15888" width="13.33203125" style="219" customWidth="1"/>
    <col min="15889" max="15889" width="10.109375" style="219" customWidth="1"/>
    <col min="15890" max="15890" width="19" style="219" customWidth="1"/>
    <col min="15891" max="15891" width="9.6640625" style="219" customWidth="1"/>
    <col min="15892" max="15892" width="13.33203125" style="219" customWidth="1"/>
    <col min="15893" max="15893" width="11.6640625" style="219" customWidth="1"/>
    <col min="15894" max="15894" width="14.44140625" style="219" customWidth="1"/>
    <col min="15895" max="15895" width="15.5546875" style="219" customWidth="1"/>
    <col min="15896" max="15896" width="15.44140625" style="219" customWidth="1"/>
    <col min="15897" max="15897" width="9.88671875" style="219" customWidth="1"/>
    <col min="15898" max="16129" width="9.109375" style="219"/>
    <col min="16130" max="16130" width="28.33203125" style="219" customWidth="1"/>
    <col min="16131" max="16131" width="40.44140625" style="219" customWidth="1"/>
    <col min="16132" max="16132" width="20.44140625" style="219" customWidth="1"/>
    <col min="16133" max="16133" width="5.88671875" style="219" customWidth="1"/>
    <col min="16134" max="16134" width="9.5546875" style="219" customWidth="1"/>
    <col min="16135" max="16135" width="12" style="219" customWidth="1"/>
    <col min="16136" max="16136" width="14.44140625" style="219" customWidth="1"/>
    <col min="16137" max="16137" width="11.6640625" style="219" customWidth="1"/>
    <col min="16138" max="16138" width="16.33203125" style="219" customWidth="1"/>
    <col min="16139" max="16139" width="26.109375" style="219" customWidth="1"/>
    <col min="16140" max="16140" width="23.6640625" style="219" customWidth="1"/>
    <col min="16141" max="16142" width="22" style="219" customWidth="1"/>
    <col min="16143" max="16143" width="23.33203125" style="219" customWidth="1"/>
    <col min="16144" max="16144" width="13.33203125" style="219" customWidth="1"/>
    <col min="16145" max="16145" width="10.109375" style="219" customWidth="1"/>
    <col min="16146" max="16146" width="19" style="219" customWidth="1"/>
    <col min="16147" max="16147" width="9.6640625" style="219" customWidth="1"/>
    <col min="16148" max="16148" width="13.33203125" style="219" customWidth="1"/>
    <col min="16149" max="16149" width="11.6640625" style="219" customWidth="1"/>
    <col min="16150" max="16150" width="14.44140625" style="219" customWidth="1"/>
    <col min="16151" max="16151" width="15.5546875" style="219" customWidth="1"/>
    <col min="16152" max="16152" width="15.44140625" style="219" customWidth="1"/>
    <col min="16153" max="16153" width="9.88671875" style="219" customWidth="1"/>
    <col min="16154" max="16384" width="9.109375" style="219"/>
  </cols>
  <sheetData>
    <row r="2" spans="1:26">
      <c r="A2" s="220"/>
      <c r="B2" s="221"/>
      <c r="C2" s="222"/>
      <c r="D2" s="223" t="s">
        <v>537</v>
      </c>
      <c r="E2" s="224"/>
      <c r="F2" s="225"/>
      <c r="G2" s="225"/>
      <c r="H2" s="225"/>
      <c r="I2" s="225"/>
      <c r="J2" s="225"/>
      <c r="K2" s="257"/>
      <c r="L2" s="222"/>
      <c r="M2" s="258"/>
      <c r="N2" s="258"/>
      <c r="O2" s="222"/>
      <c r="P2" s="222"/>
      <c r="Q2" s="222"/>
      <c r="R2" s="222"/>
      <c r="S2" s="222"/>
      <c r="T2" s="274"/>
      <c r="U2" s="274"/>
      <c r="V2" s="274"/>
      <c r="W2" s="274"/>
      <c r="X2" s="222"/>
      <c r="Y2" s="274"/>
      <c r="Z2" s="278"/>
    </row>
    <row r="3" spans="1:26" s="210" customFormat="1" ht="43.2">
      <c r="A3" s="226" t="s">
        <v>538</v>
      </c>
      <c r="B3" s="227"/>
      <c r="C3" s="226" t="s">
        <v>539</v>
      </c>
      <c r="D3" s="226" t="s">
        <v>540</v>
      </c>
      <c r="E3" s="228" t="s">
        <v>541</v>
      </c>
      <c r="F3" s="229" t="s">
        <v>34</v>
      </c>
      <c r="G3" s="229" t="s">
        <v>542</v>
      </c>
      <c r="H3" s="229" t="s">
        <v>543</v>
      </c>
      <c r="I3" s="229" t="s">
        <v>544</v>
      </c>
      <c r="J3" s="229" t="s">
        <v>545</v>
      </c>
      <c r="K3" s="259" t="s">
        <v>6</v>
      </c>
      <c r="L3" s="226" t="s">
        <v>546</v>
      </c>
      <c r="M3" s="260" t="s">
        <v>547</v>
      </c>
      <c r="N3" s="260" t="s">
        <v>548</v>
      </c>
      <c r="O3" s="226" t="s">
        <v>549</v>
      </c>
      <c r="P3" s="230" t="s">
        <v>550</v>
      </c>
      <c r="Q3" s="230"/>
      <c r="R3" s="230"/>
      <c r="S3" s="230"/>
      <c r="T3" s="230" t="s">
        <v>551</v>
      </c>
      <c r="U3" s="230"/>
      <c r="V3" s="230"/>
      <c r="W3" s="230" t="s">
        <v>552</v>
      </c>
      <c r="X3" s="230"/>
      <c r="Y3" s="230" t="s">
        <v>553</v>
      </c>
      <c r="Z3" s="230"/>
    </row>
    <row r="4" spans="1:26" s="210" customFormat="1" ht="28.8">
      <c r="A4" s="230" t="s">
        <v>554</v>
      </c>
      <c r="B4" s="230" t="s">
        <v>554</v>
      </c>
      <c r="C4" s="230" t="s">
        <v>554</v>
      </c>
      <c r="D4" s="230" t="s">
        <v>554</v>
      </c>
      <c r="E4" s="228" t="s">
        <v>554</v>
      </c>
      <c r="F4" s="231" t="s">
        <v>554</v>
      </c>
      <c r="G4" s="231"/>
      <c r="H4" s="231" t="s">
        <v>554</v>
      </c>
      <c r="I4" s="231"/>
      <c r="J4" s="231"/>
      <c r="K4" s="230" t="s">
        <v>554</v>
      </c>
      <c r="L4" s="230" t="s">
        <v>554</v>
      </c>
      <c r="M4" s="230" t="s">
        <v>554</v>
      </c>
      <c r="N4" s="230" t="s">
        <v>554</v>
      </c>
      <c r="O4" s="230" t="s">
        <v>554</v>
      </c>
      <c r="P4" s="230" t="s">
        <v>555</v>
      </c>
      <c r="Q4" s="230" t="s">
        <v>556</v>
      </c>
      <c r="R4" s="230" t="s">
        <v>557</v>
      </c>
      <c r="S4" s="230" t="s">
        <v>558</v>
      </c>
      <c r="T4" s="230" t="s">
        <v>559</v>
      </c>
      <c r="U4" s="230" t="s">
        <v>560</v>
      </c>
      <c r="V4" s="230" t="s">
        <v>561</v>
      </c>
      <c r="W4" s="230" t="s">
        <v>562</v>
      </c>
      <c r="X4" s="230" t="s">
        <v>563</v>
      </c>
      <c r="Y4" s="230" t="s">
        <v>554</v>
      </c>
      <c r="Z4" s="230" t="s">
        <v>554</v>
      </c>
    </row>
    <row r="5" spans="1:26" s="210" customFormat="1">
      <c r="A5" s="230"/>
      <c r="B5" s="230"/>
      <c r="C5" s="226" t="s">
        <v>564</v>
      </c>
      <c r="D5" s="230"/>
      <c r="E5" s="228"/>
      <c r="F5" s="232"/>
      <c r="G5" s="231"/>
      <c r="H5" s="231"/>
      <c r="I5" s="231"/>
      <c r="J5" s="261">
        <v>146000</v>
      </c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</row>
    <row r="6" spans="1:26" ht="15.75" customHeight="1">
      <c r="A6" s="233" t="s">
        <v>565</v>
      </c>
      <c r="B6" s="233" t="s">
        <v>566</v>
      </c>
      <c r="C6" s="234" t="s">
        <v>567</v>
      </c>
      <c r="D6" s="233" t="s">
        <v>568</v>
      </c>
      <c r="E6" s="235">
        <v>1</v>
      </c>
      <c r="F6" s="236">
        <v>5000</v>
      </c>
      <c r="G6" s="237"/>
      <c r="H6" s="237">
        <f t="shared" ref="H6:H50" si="0">(F6+G6)*E6</f>
        <v>5000</v>
      </c>
      <c r="I6" s="237">
        <f t="shared" ref="I6:I17" si="1">H6*18%</f>
        <v>900</v>
      </c>
      <c r="J6" s="237">
        <f>H6+I6</f>
        <v>5900</v>
      </c>
      <c r="K6" s="243" t="s">
        <v>569</v>
      </c>
      <c r="L6" s="233" t="s">
        <v>569</v>
      </c>
      <c r="M6" s="233"/>
      <c r="N6" s="262"/>
      <c r="O6" s="233"/>
      <c r="P6" s="233"/>
      <c r="Q6" s="233"/>
      <c r="R6" s="233"/>
      <c r="S6" s="233"/>
      <c r="T6" s="262"/>
      <c r="U6" s="262"/>
      <c r="V6" s="262"/>
      <c r="W6" s="262"/>
      <c r="X6" s="233"/>
      <c r="Y6" s="262"/>
      <c r="Z6" s="262"/>
    </row>
    <row r="7" spans="1:26" ht="31.5" customHeight="1">
      <c r="A7" s="233" t="s">
        <v>570</v>
      </c>
      <c r="B7" s="233" t="s">
        <v>566</v>
      </c>
      <c r="C7" s="234" t="s">
        <v>571</v>
      </c>
      <c r="D7" s="233" t="s">
        <v>572</v>
      </c>
      <c r="E7" s="235">
        <v>1</v>
      </c>
      <c r="F7" s="238">
        <v>12500</v>
      </c>
      <c r="G7" s="237"/>
      <c r="H7" s="237">
        <f t="shared" si="0"/>
        <v>12500</v>
      </c>
      <c r="I7" s="237">
        <f t="shared" si="1"/>
        <v>2250</v>
      </c>
      <c r="J7" s="237">
        <f>H7+I7</f>
        <v>14750</v>
      </c>
      <c r="K7" s="243" t="s">
        <v>569</v>
      </c>
      <c r="L7" s="233" t="s">
        <v>569</v>
      </c>
      <c r="M7" s="233"/>
      <c r="N7" s="262"/>
      <c r="O7" s="262"/>
      <c r="P7" s="262"/>
      <c r="Q7" s="233"/>
      <c r="R7" s="233"/>
      <c r="S7" s="233"/>
      <c r="T7" s="262"/>
      <c r="U7" s="262"/>
      <c r="V7" s="262"/>
      <c r="W7" s="262"/>
      <c r="X7" s="233"/>
      <c r="Y7" s="262"/>
      <c r="Z7" s="262"/>
    </row>
    <row r="8" spans="1:26" s="211" customFormat="1" ht="28.8">
      <c r="A8" s="233" t="s">
        <v>573</v>
      </c>
      <c r="B8" s="233" t="s">
        <v>566</v>
      </c>
      <c r="C8" s="239" t="s">
        <v>574</v>
      </c>
      <c r="D8" s="233" t="s">
        <v>575</v>
      </c>
      <c r="E8" s="240">
        <v>1</v>
      </c>
      <c r="F8" s="241">
        <v>26271.19</v>
      </c>
      <c r="G8" s="241">
        <v>0</v>
      </c>
      <c r="H8" s="237">
        <f t="shared" si="0"/>
        <v>26271.19</v>
      </c>
      <c r="I8" s="263">
        <f t="shared" si="1"/>
        <v>4728.8141999999998</v>
      </c>
      <c r="J8" s="237">
        <f>H8+I8</f>
        <v>31000.004199999999</v>
      </c>
      <c r="K8" s="243" t="s">
        <v>576</v>
      </c>
      <c r="L8" s="243" t="s">
        <v>577</v>
      </c>
      <c r="M8" s="264" t="s">
        <v>578</v>
      </c>
      <c r="N8" s="265" t="s">
        <v>579</v>
      </c>
      <c r="O8" s="243"/>
      <c r="P8" s="243" t="s">
        <v>580</v>
      </c>
      <c r="Q8" s="243">
        <v>0.375</v>
      </c>
      <c r="R8" s="243">
        <v>0.375</v>
      </c>
      <c r="S8" s="243" t="s">
        <v>581</v>
      </c>
      <c r="T8" s="262"/>
      <c r="U8" s="262" t="s">
        <v>582</v>
      </c>
      <c r="V8" s="262" t="s">
        <v>583</v>
      </c>
      <c r="W8" s="262"/>
      <c r="X8" s="233"/>
      <c r="Y8" s="262"/>
      <c r="Z8" s="262"/>
    </row>
    <row r="9" spans="1:26" s="211" customFormat="1" ht="28.8">
      <c r="A9" s="233" t="s">
        <v>584</v>
      </c>
      <c r="B9" s="233" t="s">
        <v>566</v>
      </c>
      <c r="C9" s="239" t="s">
        <v>585</v>
      </c>
      <c r="D9" s="233" t="s">
        <v>586</v>
      </c>
      <c r="E9" s="240">
        <v>1</v>
      </c>
      <c r="F9" s="242">
        <v>39000</v>
      </c>
      <c r="G9" s="241">
        <v>500</v>
      </c>
      <c r="H9" s="237">
        <f t="shared" si="0"/>
        <v>39500</v>
      </c>
      <c r="I9" s="241">
        <f t="shared" si="1"/>
        <v>7110</v>
      </c>
      <c r="J9" s="237">
        <f>H9+I9</f>
        <v>46610</v>
      </c>
      <c r="K9" s="243" t="s">
        <v>587</v>
      </c>
      <c r="L9" s="243" t="s">
        <v>588</v>
      </c>
      <c r="M9" s="264" t="s">
        <v>589</v>
      </c>
      <c r="N9" s="265" t="s">
        <v>590</v>
      </c>
      <c r="O9" s="243" t="s">
        <v>591</v>
      </c>
      <c r="P9" s="243"/>
      <c r="Q9" s="243">
        <v>1</v>
      </c>
      <c r="R9" s="243">
        <v>1</v>
      </c>
      <c r="S9" s="243" t="s">
        <v>581</v>
      </c>
      <c r="T9" s="262"/>
      <c r="U9" s="262"/>
      <c r="V9" s="262"/>
      <c r="W9" s="262"/>
      <c r="X9" s="233"/>
      <c r="Y9" s="262"/>
      <c r="Z9" s="262"/>
    </row>
    <row r="10" spans="1:26" ht="47.25" customHeight="1">
      <c r="A10" s="233" t="s">
        <v>592</v>
      </c>
      <c r="B10" s="233" t="s">
        <v>566</v>
      </c>
      <c r="C10" s="234" t="s">
        <v>593</v>
      </c>
      <c r="D10" s="243" t="s">
        <v>594</v>
      </c>
      <c r="E10" s="240">
        <v>1</v>
      </c>
      <c r="F10" s="236">
        <v>18500</v>
      </c>
      <c r="G10" s="241"/>
      <c r="H10" s="237">
        <f t="shared" si="0"/>
        <v>18500</v>
      </c>
      <c r="I10" s="237">
        <f t="shared" si="1"/>
        <v>3330</v>
      </c>
      <c r="J10" s="237">
        <f t="shared" ref="J10:J50" si="2">H10+I10</f>
        <v>21830</v>
      </c>
      <c r="K10" s="243" t="s">
        <v>569</v>
      </c>
      <c r="L10" s="243" t="s">
        <v>569</v>
      </c>
      <c r="M10" s="243"/>
      <c r="N10" s="266"/>
      <c r="O10" s="262"/>
      <c r="P10" s="262"/>
      <c r="Q10" s="233"/>
      <c r="R10" s="233"/>
      <c r="S10" s="233"/>
      <c r="T10" s="262"/>
      <c r="U10" s="262"/>
      <c r="V10" s="262"/>
      <c r="W10" s="262"/>
      <c r="X10" s="233"/>
      <c r="Y10" s="262"/>
      <c r="Z10" s="262"/>
    </row>
    <row r="11" spans="1:26" ht="15.75" customHeight="1">
      <c r="A11" s="233" t="s">
        <v>595</v>
      </c>
      <c r="B11" s="233" t="s">
        <v>566</v>
      </c>
      <c r="C11" s="239" t="s">
        <v>596</v>
      </c>
      <c r="D11" s="243" t="s">
        <v>597</v>
      </c>
      <c r="E11" s="244">
        <v>1</v>
      </c>
      <c r="F11" s="242">
        <v>0</v>
      </c>
      <c r="G11" s="241"/>
      <c r="H11" s="237">
        <f t="shared" si="0"/>
        <v>0</v>
      </c>
      <c r="I11" s="237">
        <f t="shared" si="1"/>
        <v>0</v>
      </c>
      <c r="J11" s="237">
        <f t="shared" si="2"/>
        <v>0</v>
      </c>
      <c r="K11" s="243" t="s">
        <v>569</v>
      </c>
      <c r="L11" s="243" t="s">
        <v>569</v>
      </c>
      <c r="M11" s="243"/>
      <c r="N11" s="266"/>
      <c r="O11" s="262"/>
      <c r="P11" s="262"/>
      <c r="Q11" s="233"/>
      <c r="R11" s="233"/>
      <c r="S11" s="233"/>
      <c r="T11" s="262"/>
      <c r="U11" s="262"/>
      <c r="V11" s="262"/>
      <c r="W11" s="262"/>
      <c r="X11" s="233"/>
      <c r="Y11" s="262"/>
      <c r="Z11" s="262"/>
    </row>
    <row r="12" spans="1:26" ht="15.75" customHeight="1">
      <c r="A12" s="233" t="s">
        <v>598</v>
      </c>
      <c r="B12" s="233" t="s">
        <v>566</v>
      </c>
      <c r="C12" s="239" t="s">
        <v>596</v>
      </c>
      <c r="D12" s="243" t="s">
        <v>597</v>
      </c>
      <c r="E12" s="244">
        <v>1</v>
      </c>
      <c r="F12" s="242">
        <v>0</v>
      </c>
      <c r="G12" s="241"/>
      <c r="H12" s="237">
        <f t="shared" si="0"/>
        <v>0</v>
      </c>
      <c r="I12" s="237">
        <f t="shared" si="1"/>
        <v>0</v>
      </c>
      <c r="J12" s="237">
        <f t="shared" si="2"/>
        <v>0</v>
      </c>
      <c r="K12" s="243" t="s">
        <v>569</v>
      </c>
      <c r="L12" s="243" t="s">
        <v>569</v>
      </c>
      <c r="M12" s="243"/>
      <c r="N12" s="266"/>
      <c r="O12" s="262"/>
      <c r="P12" s="262"/>
      <c r="Q12" s="233"/>
      <c r="R12" s="233"/>
      <c r="S12" s="233"/>
      <c r="T12" s="262"/>
      <c r="U12" s="262"/>
      <c r="V12" s="262"/>
      <c r="W12" s="262"/>
      <c r="X12" s="233"/>
      <c r="Y12" s="262"/>
      <c r="Z12" s="262"/>
    </row>
    <row r="13" spans="1:26" ht="15.75" customHeight="1">
      <c r="A13" s="233" t="s">
        <v>599</v>
      </c>
      <c r="B13" s="233" t="s">
        <v>566</v>
      </c>
      <c r="C13" s="239" t="s">
        <v>600</v>
      </c>
      <c r="D13" s="243" t="s">
        <v>601</v>
      </c>
      <c r="E13" s="244">
        <v>1</v>
      </c>
      <c r="F13" s="241">
        <v>9000</v>
      </c>
      <c r="G13" s="241"/>
      <c r="H13" s="237">
        <f t="shared" si="0"/>
        <v>9000</v>
      </c>
      <c r="I13" s="237">
        <f t="shared" si="1"/>
        <v>1620</v>
      </c>
      <c r="J13" s="237">
        <f t="shared" si="2"/>
        <v>10620</v>
      </c>
      <c r="K13" s="243" t="s">
        <v>569</v>
      </c>
      <c r="L13" s="243" t="s">
        <v>569</v>
      </c>
      <c r="M13" s="243"/>
      <c r="N13" s="266"/>
      <c r="O13" s="266"/>
      <c r="P13" s="262"/>
      <c r="Q13" s="233"/>
      <c r="R13" s="233"/>
      <c r="S13" s="233"/>
      <c r="T13" s="266"/>
      <c r="U13" s="266"/>
      <c r="V13" s="266"/>
      <c r="W13" s="266">
        <v>70000</v>
      </c>
      <c r="X13" s="243">
        <v>1</v>
      </c>
      <c r="Y13" s="262"/>
      <c r="Z13" s="262"/>
    </row>
    <row r="14" spans="1:26" ht="15.75" customHeight="1">
      <c r="A14" s="233" t="s">
        <v>602</v>
      </c>
      <c r="B14" s="233" t="s">
        <v>566</v>
      </c>
      <c r="C14" s="239" t="s">
        <v>603</v>
      </c>
      <c r="D14" s="243" t="s">
        <v>604</v>
      </c>
      <c r="E14" s="244">
        <v>1</v>
      </c>
      <c r="F14" s="241">
        <v>4000</v>
      </c>
      <c r="G14" s="241"/>
      <c r="H14" s="237">
        <f t="shared" si="0"/>
        <v>4000</v>
      </c>
      <c r="I14" s="237">
        <f t="shared" si="1"/>
        <v>720</v>
      </c>
      <c r="J14" s="237">
        <f t="shared" si="2"/>
        <v>4720</v>
      </c>
      <c r="K14" s="243" t="s">
        <v>569</v>
      </c>
      <c r="L14" s="243" t="s">
        <v>569</v>
      </c>
      <c r="M14" s="243"/>
      <c r="N14" s="266"/>
      <c r="O14" s="262"/>
      <c r="P14" s="262"/>
      <c r="Q14" s="233"/>
      <c r="R14" s="233"/>
      <c r="S14" s="233"/>
      <c r="T14" s="262"/>
      <c r="U14" s="262"/>
      <c r="V14" s="262"/>
      <c r="W14" s="262"/>
      <c r="X14" s="233"/>
      <c r="Y14" s="262"/>
      <c r="Z14" s="262"/>
    </row>
    <row r="15" spans="1:26" ht="28.8">
      <c r="A15" s="233" t="s">
        <v>605</v>
      </c>
      <c r="B15" s="233" t="s">
        <v>606</v>
      </c>
      <c r="C15" s="245" t="s">
        <v>607</v>
      </c>
      <c r="D15" s="246" t="s">
        <v>608</v>
      </c>
      <c r="E15" s="247">
        <v>1</v>
      </c>
      <c r="F15" s="248">
        <v>13000</v>
      </c>
      <c r="G15" s="241">
        <v>500</v>
      </c>
      <c r="H15" s="237">
        <f t="shared" si="0"/>
        <v>13500</v>
      </c>
      <c r="I15" s="241">
        <f t="shared" si="1"/>
        <v>2430</v>
      </c>
      <c r="J15" s="237">
        <f t="shared" si="2"/>
        <v>15930</v>
      </c>
      <c r="K15" s="267" t="s">
        <v>587</v>
      </c>
      <c r="L15" s="267" t="s">
        <v>609</v>
      </c>
      <c r="M15" s="264" t="s">
        <v>589</v>
      </c>
      <c r="N15" s="265" t="s">
        <v>590</v>
      </c>
      <c r="O15" s="267" t="s">
        <v>610</v>
      </c>
      <c r="P15" s="243"/>
      <c r="Q15" s="243"/>
      <c r="R15" s="243"/>
      <c r="S15" s="243"/>
      <c r="T15" s="262"/>
      <c r="U15" s="262"/>
      <c r="V15" s="262"/>
      <c r="W15" s="262"/>
      <c r="X15" s="233"/>
      <c r="Y15" s="262"/>
      <c r="Z15" s="262"/>
    </row>
    <row r="16" spans="1:26" ht="63" customHeight="1">
      <c r="A16" s="233" t="s">
        <v>611</v>
      </c>
      <c r="B16" s="233" t="s">
        <v>566</v>
      </c>
      <c r="C16" s="234" t="s">
        <v>612</v>
      </c>
      <c r="D16" s="243" t="s">
        <v>613</v>
      </c>
      <c r="E16" s="240">
        <v>1</v>
      </c>
      <c r="F16" s="241">
        <v>84000</v>
      </c>
      <c r="G16" s="241"/>
      <c r="H16" s="237">
        <f t="shared" si="0"/>
        <v>84000</v>
      </c>
      <c r="I16" s="237">
        <f t="shared" si="1"/>
        <v>15120</v>
      </c>
      <c r="J16" s="237">
        <f t="shared" si="2"/>
        <v>99120</v>
      </c>
      <c r="K16" s="243" t="s">
        <v>569</v>
      </c>
      <c r="L16" s="243" t="s">
        <v>569</v>
      </c>
      <c r="M16" s="243"/>
      <c r="N16" s="266"/>
      <c r="O16" s="266"/>
      <c r="P16" s="233" t="s">
        <v>614</v>
      </c>
      <c r="Q16" s="233" t="s">
        <v>615</v>
      </c>
      <c r="R16" s="233">
        <v>2.56</v>
      </c>
      <c r="S16" s="233" t="s">
        <v>616</v>
      </c>
      <c r="T16" s="262"/>
      <c r="U16" s="262"/>
      <c r="V16" s="262"/>
      <c r="W16" s="262"/>
      <c r="X16" s="233"/>
      <c r="Y16" s="262"/>
      <c r="Z16" s="262"/>
    </row>
    <row r="17" spans="1:26" ht="31.5" customHeight="1">
      <c r="A17" s="233" t="s">
        <v>617</v>
      </c>
      <c r="B17" s="233" t="s">
        <v>566</v>
      </c>
      <c r="C17" s="234" t="s">
        <v>618</v>
      </c>
      <c r="D17" s="233" t="s">
        <v>619</v>
      </c>
      <c r="E17" s="235">
        <v>1</v>
      </c>
      <c r="F17" s="236">
        <v>20500</v>
      </c>
      <c r="G17" s="237"/>
      <c r="H17" s="237">
        <f t="shared" si="0"/>
        <v>20500</v>
      </c>
      <c r="I17" s="237">
        <f t="shared" si="1"/>
        <v>3690</v>
      </c>
      <c r="J17" s="237">
        <f t="shared" si="2"/>
        <v>24190</v>
      </c>
      <c r="K17" s="243" t="s">
        <v>569</v>
      </c>
      <c r="L17" s="233" t="s">
        <v>569</v>
      </c>
      <c r="M17" s="233"/>
      <c r="N17" s="262"/>
      <c r="O17" s="262"/>
      <c r="P17" s="262"/>
      <c r="Q17" s="233"/>
      <c r="R17" s="233"/>
      <c r="S17" s="233"/>
      <c r="T17" s="262"/>
      <c r="U17" s="262"/>
      <c r="V17" s="262"/>
      <c r="W17" s="262"/>
      <c r="X17" s="233"/>
      <c r="Y17" s="262"/>
      <c r="Z17" s="262"/>
    </row>
    <row r="18" spans="1:26" s="212" customFormat="1" ht="15.75" customHeight="1">
      <c r="A18" s="249" t="s">
        <v>620</v>
      </c>
      <c r="B18" s="249" t="s">
        <v>566</v>
      </c>
      <c r="C18" s="249" t="s">
        <v>621</v>
      </c>
      <c r="D18" s="249"/>
      <c r="E18" s="250">
        <v>0</v>
      </c>
      <c r="F18" s="251">
        <v>20500</v>
      </c>
      <c r="G18" s="251"/>
      <c r="H18" s="237">
        <f t="shared" si="0"/>
        <v>0</v>
      </c>
      <c r="I18" s="251"/>
      <c r="J18" s="237">
        <f t="shared" si="2"/>
        <v>0</v>
      </c>
      <c r="K18" s="249"/>
      <c r="L18" s="249"/>
      <c r="M18" s="249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49"/>
      <c r="Y18" s="268"/>
      <c r="Z18" s="268"/>
    </row>
    <row r="19" spans="1:26" ht="15.75" customHeight="1">
      <c r="A19" s="233" t="s">
        <v>622</v>
      </c>
      <c r="B19" s="233" t="s">
        <v>566</v>
      </c>
      <c r="C19" s="234" t="s">
        <v>623</v>
      </c>
      <c r="D19" s="243" t="s">
        <v>624</v>
      </c>
      <c r="E19" s="240">
        <v>2</v>
      </c>
      <c r="F19" s="236">
        <v>4000</v>
      </c>
      <c r="G19" s="241"/>
      <c r="H19" s="237">
        <f t="shared" si="0"/>
        <v>8000</v>
      </c>
      <c r="I19" s="237">
        <f>H19*18%</f>
        <v>1440</v>
      </c>
      <c r="J19" s="237">
        <f t="shared" si="2"/>
        <v>9440</v>
      </c>
      <c r="K19" s="243" t="s">
        <v>569</v>
      </c>
      <c r="L19" s="243" t="s">
        <v>569</v>
      </c>
      <c r="M19" s="243"/>
      <c r="N19" s="243"/>
      <c r="O19" s="243"/>
      <c r="P19" s="243"/>
      <c r="Q19" s="233"/>
      <c r="R19" s="233"/>
      <c r="S19" s="233"/>
      <c r="T19" s="262"/>
      <c r="U19" s="262"/>
      <c r="V19" s="262"/>
      <c r="W19" s="262"/>
      <c r="X19" s="233"/>
      <c r="Y19" s="262"/>
      <c r="Z19" s="262"/>
    </row>
    <row r="20" spans="1:26" ht="15.75" customHeight="1">
      <c r="A20" s="233" t="s">
        <v>625</v>
      </c>
      <c r="B20" s="233" t="s">
        <v>566</v>
      </c>
      <c r="C20" s="239" t="s">
        <v>626</v>
      </c>
      <c r="D20" s="243" t="s">
        <v>627</v>
      </c>
      <c r="E20" s="240">
        <v>1</v>
      </c>
      <c r="F20" s="241">
        <v>0</v>
      </c>
      <c r="G20" s="241"/>
      <c r="H20" s="237">
        <f t="shared" si="0"/>
        <v>0</v>
      </c>
      <c r="I20" s="237">
        <f>H20*18%</f>
        <v>0</v>
      </c>
      <c r="J20" s="237">
        <f t="shared" si="2"/>
        <v>0</v>
      </c>
      <c r="K20" s="243" t="s">
        <v>569</v>
      </c>
      <c r="L20" s="243" t="s">
        <v>569</v>
      </c>
      <c r="M20" s="243"/>
      <c r="N20" s="243"/>
      <c r="O20" s="243"/>
      <c r="P20" s="243"/>
      <c r="Q20" s="243"/>
      <c r="R20" s="243"/>
      <c r="S20" s="243"/>
      <c r="T20" s="266" t="s">
        <v>582</v>
      </c>
      <c r="U20" s="262" t="s">
        <v>582</v>
      </c>
      <c r="V20" s="262" t="s">
        <v>583</v>
      </c>
      <c r="W20" s="262"/>
      <c r="X20" s="233"/>
      <c r="Y20" s="262"/>
      <c r="Z20" s="262"/>
    </row>
    <row r="21" spans="1:26" s="212" customFormat="1" ht="15.75" customHeight="1">
      <c r="A21" s="249" t="s">
        <v>628</v>
      </c>
      <c r="B21" s="249" t="s">
        <v>566</v>
      </c>
      <c r="C21" s="249" t="s">
        <v>621</v>
      </c>
      <c r="D21" s="252"/>
      <c r="E21" s="250">
        <v>0</v>
      </c>
      <c r="F21" s="241"/>
      <c r="G21" s="241"/>
      <c r="H21" s="237">
        <f t="shared" si="0"/>
        <v>0</v>
      </c>
      <c r="I21" s="241"/>
      <c r="J21" s="237">
        <f t="shared" si="2"/>
        <v>0</v>
      </c>
      <c r="K21" s="249"/>
      <c r="L21" s="252"/>
      <c r="M21" s="252"/>
      <c r="N21" s="269"/>
      <c r="O21" s="269"/>
      <c r="P21" s="249"/>
      <c r="Q21" s="249"/>
      <c r="R21" s="249"/>
      <c r="S21" s="249"/>
      <c r="T21" s="268"/>
      <c r="U21" s="268"/>
      <c r="V21" s="268"/>
      <c r="W21" s="268"/>
      <c r="X21" s="249"/>
      <c r="Y21" s="268"/>
      <c r="Z21" s="268"/>
    </row>
    <row r="22" spans="1:26" s="212" customFormat="1" ht="15.75" customHeight="1">
      <c r="A22" s="249" t="s">
        <v>629</v>
      </c>
      <c r="B22" s="249" t="s">
        <v>566</v>
      </c>
      <c r="C22" s="249" t="s">
        <v>621</v>
      </c>
      <c r="D22" s="249"/>
      <c r="E22" s="250">
        <v>0</v>
      </c>
      <c r="F22" s="237"/>
      <c r="G22" s="237"/>
      <c r="H22" s="237">
        <f t="shared" si="0"/>
        <v>0</v>
      </c>
      <c r="I22" s="237"/>
      <c r="J22" s="237">
        <f t="shared" si="2"/>
        <v>0</v>
      </c>
      <c r="K22" s="249"/>
      <c r="L22" s="249"/>
      <c r="M22" s="249"/>
      <c r="N22" s="268"/>
      <c r="O22" s="268"/>
      <c r="P22" s="249"/>
      <c r="Q22" s="249"/>
      <c r="R22" s="249"/>
      <c r="S22" s="249"/>
      <c r="T22" s="268"/>
      <c r="U22" s="268"/>
      <c r="V22" s="268"/>
      <c r="W22" s="268"/>
      <c r="X22" s="249"/>
      <c r="Y22" s="268"/>
      <c r="Z22" s="268"/>
    </row>
    <row r="23" spans="1:26" ht="15.75" customHeight="1">
      <c r="A23" s="233" t="s">
        <v>630</v>
      </c>
      <c r="B23" s="233" t="s">
        <v>631</v>
      </c>
      <c r="C23" s="239" t="s">
        <v>632</v>
      </c>
      <c r="D23" s="243" t="s">
        <v>633</v>
      </c>
      <c r="E23" s="244">
        <v>1</v>
      </c>
      <c r="F23" s="241">
        <v>0</v>
      </c>
      <c r="G23" s="241"/>
      <c r="H23" s="237">
        <f t="shared" si="0"/>
        <v>0</v>
      </c>
      <c r="I23" s="237">
        <f>H23*18%</f>
        <v>0</v>
      </c>
      <c r="J23" s="237">
        <f t="shared" si="2"/>
        <v>0</v>
      </c>
      <c r="K23" s="243" t="s">
        <v>569</v>
      </c>
      <c r="L23" s="243" t="s">
        <v>569</v>
      </c>
      <c r="M23" s="243"/>
      <c r="N23" s="243"/>
      <c r="O23" s="270"/>
      <c r="P23" s="243" t="s">
        <v>634</v>
      </c>
      <c r="Q23" s="243">
        <v>2.25</v>
      </c>
      <c r="R23" s="243">
        <v>2.25</v>
      </c>
      <c r="S23" s="243" t="s">
        <v>635</v>
      </c>
      <c r="T23" s="262"/>
      <c r="U23" s="262"/>
      <c r="V23" s="262"/>
      <c r="W23" s="262"/>
      <c r="X23" s="233"/>
      <c r="Y23" s="262"/>
      <c r="Z23" s="262"/>
    </row>
    <row r="24" spans="1:26" ht="15.75" customHeight="1">
      <c r="A24" s="233" t="s">
        <v>636</v>
      </c>
      <c r="B24" s="233" t="s">
        <v>631</v>
      </c>
      <c r="C24" s="239" t="s">
        <v>637</v>
      </c>
      <c r="D24" s="243" t="s">
        <v>638</v>
      </c>
      <c r="E24" s="240">
        <v>1</v>
      </c>
      <c r="F24" s="236">
        <v>21000</v>
      </c>
      <c r="G24" s="241"/>
      <c r="H24" s="237">
        <f t="shared" si="0"/>
        <v>21000</v>
      </c>
      <c r="I24" s="237">
        <f>H24*18%</f>
        <v>3780</v>
      </c>
      <c r="J24" s="237">
        <f t="shared" si="2"/>
        <v>24780</v>
      </c>
      <c r="K24" s="243" t="s">
        <v>569</v>
      </c>
      <c r="L24" s="243" t="s">
        <v>569</v>
      </c>
      <c r="M24" s="243"/>
      <c r="N24" s="243"/>
      <c r="O24" s="243"/>
      <c r="P24" s="243"/>
      <c r="Q24" s="243"/>
      <c r="R24" s="243"/>
      <c r="S24" s="243"/>
      <c r="T24" s="266" t="s">
        <v>582</v>
      </c>
      <c r="U24" s="262" t="s">
        <v>582</v>
      </c>
      <c r="V24" s="262" t="s">
        <v>583</v>
      </c>
      <c r="W24" s="262"/>
      <c r="X24" s="233"/>
      <c r="Y24" s="262"/>
      <c r="Z24" s="262"/>
    </row>
    <row r="25" spans="1:26" ht="15.75" customHeight="1">
      <c r="A25" s="233" t="s">
        <v>639</v>
      </c>
      <c r="B25" s="233" t="s">
        <v>631</v>
      </c>
      <c r="C25" s="234" t="s">
        <v>640</v>
      </c>
      <c r="D25" s="233" t="s">
        <v>641</v>
      </c>
      <c r="E25" s="253">
        <v>1</v>
      </c>
      <c r="F25" s="236">
        <v>8000</v>
      </c>
      <c r="G25" s="237"/>
      <c r="H25" s="237">
        <f t="shared" si="0"/>
        <v>8000</v>
      </c>
      <c r="I25" s="237">
        <f>H25*18%</f>
        <v>1440</v>
      </c>
      <c r="J25" s="237">
        <f t="shared" si="2"/>
        <v>9440</v>
      </c>
      <c r="K25" s="243" t="s">
        <v>569</v>
      </c>
      <c r="L25" s="233" t="s">
        <v>569</v>
      </c>
      <c r="M25" s="233"/>
      <c r="N25" s="233"/>
      <c r="O25" s="233"/>
      <c r="P25" s="233"/>
      <c r="Q25" s="233"/>
      <c r="R25" s="233"/>
      <c r="S25" s="233"/>
      <c r="T25" s="262"/>
      <c r="U25" s="262"/>
      <c r="V25" s="262"/>
      <c r="W25" s="275"/>
      <c r="X25" s="233"/>
      <c r="Y25" s="262"/>
      <c r="Z25" s="262"/>
    </row>
    <row r="26" spans="1:26" ht="15.75" customHeight="1">
      <c r="A26" s="233" t="s">
        <v>642</v>
      </c>
      <c r="B26" s="233" t="s">
        <v>631</v>
      </c>
      <c r="C26" s="234" t="s">
        <v>643</v>
      </c>
      <c r="D26" s="233" t="s">
        <v>644</v>
      </c>
      <c r="E26" s="235">
        <v>1</v>
      </c>
      <c r="F26" s="236">
        <v>68000</v>
      </c>
      <c r="G26" s="237"/>
      <c r="H26" s="237">
        <f t="shared" si="0"/>
        <v>68000</v>
      </c>
      <c r="I26" s="237">
        <f>H26*18%</f>
        <v>12240</v>
      </c>
      <c r="J26" s="237">
        <f t="shared" si="2"/>
        <v>80240</v>
      </c>
      <c r="K26" s="243" t="s">
        <v>569</v>
      </c>
      <c r="L26" s="233" t="s">
        <v>569</v>
      </c>
      <c r="M26" s="233"/>
      <c r="N26" s="233"/>
      <c r="O26" s="233"/>
      <c r="P26" s="233" t="s">
        <v>580</v>
      </c>
      <c r="Q26" s="233">
        <v>0.373</v>
      </c>
      <c r="R26" s="233">
        <v>0.373</v>
      </c>
      <c r="S26" s="233" t="s">
        <v>616</v>
      </c>
      <c r="T26" s="262"/>
      <c r="U26" s="262"/>
      <c r="V26" s="262"/>
      <c r="W26" s="262"/>
      <c r="X26" s="233"/>
      <c r="Y26" s="262"/>
      <c r="Z26" s="262"/>
    </row>
    <row r="27" spans="1:26" s="212" customFormat="1" ht="15.75" customHeight="1">
      <c r="A27" s="249" t="s">
        <v>645</v>
      </c>
      <c r="B27" s="249" t="s">
        <v>631</v>
      </c>
      <c r="C27" s="249" t="s">
        <v>621</v>
      </c>
      <c r="D27" s="249"/>
      <c r="E27" s="250">
        <v>0</v>
      </c>
      <c r="F27" s="237"/>
      <c r="G27" s="237"/>
      <c r="H27" s="237">
        <f t="shared" si="0"/>
        <v>0</v>
      </c>
      <c r="I27" s="237"/>
      <c r="J27" s="237">
        <f t="shared" si="2"/>
        <v>0</v>
      </c>
      <c r="K27" s="249"/>
      <c r="L27" s="249"/>
      <c r="M27" s="249"/>
      <c r="N27" s="249"/>
      <c r="O27" s="249"/>
      <c r="P27" s="249"/>
      <c r="Q27" s="249"/>
      <c r="R27" s="249"/>
      <c r="S27" s="249"/>
      <c r="T27" s="269"/>
      <c r="U27" s="268"/>
      <c r="V27" s="268"/>
      <c r="W27" s="276"/>
      <c r="X27" s="249"/>
      <c r="Y27" s="268"/>
      <c r="Z27" s="268"/>
    </row>
    <row r="28" spans="1:26" ht="15.75" customHeight="1">
      <c r="A28" s="233" t="s">
        <v>646</v>
      </c>
      <c r="B28" s="233" t="s">
        <v>631</v>
      </c>
      <c r="C28" s="239" t="s">
        <v>647</v>
      </c>
      <c r="D28" s="243" t="s">
        <v>648</v>
      </c>
      <c r="E28" s="240">
        <v>1</v>
      </c>
      <c r="F28" s="236">
        <v>22500</v>
      </c>
      <c r="G28" s="241"/>
      <c r="H28" s="237">
        <f t="shared" si="0"/>
        <v>22500</v>
      </c>
      <c r="I28" s="237">
        <f t="shared" ref="I28:I62" si="3">H28*18%</f>
        <v>4050</v>
      </c>
      <c r="J28" s="237">
        <f t="shared" si="2"/>
        <v>26550</v>
      </c>
      <c r="K28" s="243" t="s">
        <v>569</v>
      </c>
      <c r="L28" s="243" t="s">
        <v>569</v>
      </c>
      <c r="M28" s="243"/>
      <c r="N28" s="243"/>
      <c r="O28" s="262"/>
      <c r="P28" s="233"/>
      <c r="Q28" s="233"/>
      <c r="R28" s="233"/>
      <c r="S28" s="233"/>
      <c r="T28" s="266" t="s">
        <v>582</v>
      </c>
      <c r="U28" s="262" t="s">
        <v>582</v>
      </c>
      <c r="V28" s="262" t="s">
        <v>583</v>
      </c>
      <c r="W28" s="262"/>
      <c r="X28" s="233"/>
      <c r="Y28" s="262"/>
      <c r="Z28" s="262"/>
    </row>
    <row r="29" spans="1:26" ht="15.75" customHeight="1">
      <c r="A29" s="233" t="s">
        <v>649</v>
      </c>
      <c r="B29" s="233" t="s">
        <v>631</v>
      </c>
      <c r="C29" s="234" t="s">
        <v>650</v>
      </c>
      <c r="D29" s="233" t="s">
        <v>651</v>
      </c>
      <c r="E29" s="253">
        <v>1</v>
      </c>
      <c r="F29" s="236">
        <v>12000</v>
      </c>
      <c r="G29" s="237"/>
      <c r="H29" s="237">
        <f t="shared" si="0"/>
        <v>12000</v>
      </c>
      <c r="I29" s="237">
        <f t="shared" si="3"/>
        <v>2160</v>
      </c>
      <c r="J29" s="237">
        <f t="shared" si="2"/>
        <v>14160</v>
      </c>
      <c r="K29" s="243" t="s">
        <v>569</v>
      </c>
      <c r="L29" s="243" t="s">
        <v>569</v>
      </c>
      <c r="M29" s="243"/>
      <c r="N29" s="243"/>
      <c r="O29" s="262"/>
      <c r="P29" s="233"/>
      <c r="Q29" s="233"/>
      <c r="R29" s="233"/>
      <c r="S29" s="233"/>
      <c r="T29" s="262"/>
      <c r="U29" s="262"/>
      <c r="V29" s="262"/>
      <c r="W29" s="262"/>
      <c r="X29" s="233"/>
      <c r="Y29" s="262"/>
      <c r="Z29" s="262"/>
    </row>
    <row r="30" spans="1:26" ht="15.75" customHeight="1">
      <c r="A30" s="233" t="s">
        <v>652</v>
      </c>
      <c r="B30" s="233" t="s">
        <v>631</v>
      </c>
      <c r="C30" s="234" t="s">
        <v>650</v>
      </c>
      <c r="D30" s="233" t="s">
        <v>651</v>
      </c>
      <c r="E30" s="253">
        <v>1</v>
      </c>
      <c r="F30" s="236">
        <v>12000</v>
      </c>
      <c r="G30" s="237"/>
      <c r="H30" s="237">
        <f t="shared" si="0"/>
        <v>12000</v>
      </c>
      <c r="I30" s="237">
        <f t="shared" si="3"/>
        <v>2160</v>
      </c>
      <c r="J30" s="237">
        <f t="shared" si="2"/>
        <v>14160</v>
      </c>
      <c r="K30" s="243" t="s">
        <v>569</v>
      </c>
      <c r="L30" s="233" t="s">
        <v>569</v>
      </c>
      <c r="M30" s="233"/>
      <c r="N30" s="233"/>
      <c r="O30" s="233"/>
      <c r="P30" s="233"/>
      <c r="Q30" s="233"/>
      <c r="R30" s="233"/>
      <c r="S30" s="233"/>
      <c r="T30" s="262"/>
      <c r="U30" s="262"/>
      <c r="V30" s="262"/>
      <c r="W30" s="262"/>
      <c r="X30" s="233"/>
      <c r="Y30" s="262"/>
      <c r="Z30" s="262"/>
    </row>
    <row r="31" spans="1:26" ht="15.75" customHeight="1">
      <c r="A31" s="233" t="s">
        <v>653</v>
      </c>
      <c r="B31" s="233" t="s">
        <v>631</v>
      </c>
      <c r="C31" s="234" t="s">
        <v>654</v>
      </c>
      <c r="D31" s="233" t="s">
        <v>655</v>
      </c>
      <c r="E31" s="253">
        <v>2</v>
      </c>
      <c r="F31" s="236">
        <v>5000</v>
      </c>
      <c r="G31" s="237"/>
      <c r="H31" s="237">
        <f t="shared" si="0"/>
        <v>10000</v>
      </c>
      <c r="I31" s="237">
        <f t="shared" si="3"/>
        <v>1800</v>
      </c>
      <c r="J31" s="237">
        <f t="shared" si="2"/>
        <v>11800</v>
      </c>
      <c r="K31" s="243" t="s">
        <v>569</v>
      </c>
      <c r="L31" s="233" t="s">
        <v>569</v>
      </c>
      <c r="M31" s="233"/>
      <c r="N31" s="233"/>
      <c r="O31" s="233"/>
      <c r="P31" s="233"/>
      <c r="Q31" s="233"/>
      <c r="R31" s="233"/>
      <c r="S31" s="233"/>
      <c r="T31" s="262"/>
      <c r="U31" s="266"/>
      <c r="V31" s="262"/>
      <c r="W31" s="262"/>
      <c r="X31" s="233"/>
      <c r="Y31" s="262"/>
      <c r="Z31" s="262"/>
    </row>
    <row r="32" spans="1:26" ht="15.75" customHeight="1">
      <c r="A32" s="233" t="s">
        <v>656</v>
      </c>
      <c r="B32" s="233" t="s">
        <v>631</v>
      </c>
      <c r="C32" s="234" t="s">
        <v>657</v>
      </c>
      <c r="D32" s="243" t="s">
        <v>658</v>
      </c>
      <c r="E32" s="240">
        <v>1</v>
      </c>
      <c r="F32" s="236">
        <v>16000</v>
      </c>
      <c r="G32" s="241"/>
      <c r="H32" s="237">
        <f t="shared" si="0"/>
        <v>16000</v>
      </c>
      <c r="I32" s="237">
        <f t="shared" si="3"/>
        <v>2880</v>
      </c>
      <c r="J32" s="237">
        <f t="shared" si="2"/>
        <v>18880</v>
      </c>
      <c r="K32" s="243" t="s">
        <v>569</v>
      </c>
      <c r="L32" s="243" t="s">
        <v>569</v>
      </c>
      <c r="M32" s="243"/>
      <c r="N32" s="266"/>
      <c r="O32" s="266"/>
      <c r="P32" s="233"/>
      <c r="Q32" s="233"/>
      <c r="R32" s="233"/>
      <c r="S32" s="233"/>
      <c r="T32" s="262"/>
      <c r="U32" s="262"/>
      <c r="V32" s="262"/>
      <c r="W32" s="262"/>
      <c r="X32" s="233"/>
      <c r="Y32" s="262"/>
      <c r="Z32" s="262"/>
    </row>
    <row r="33" spans="1:26" ht="31.5" customHeight="1">
      <c r="A33" s="233" t="s">
        <v>659</v>
      </c>
      <c r="B33" s="233" t="s">
        <v>631</v>
      </c>
      <c r="C33" s="234" t="s">
        <v>660</v>
      </c>
      <c r="D33" s="233" t="s">
        <v>661</v>
      </c>
      <c r="E33" s="253">
        <v>3</v>
      </c>
      <c r="F33" s="236">
        <v>26000</v>
      </c>
      <c r="G33" s="237"/>
      <c r="H33" s="237">
        <f t="shared" si="0"/>
        <v>78000</v>
      </c>
      <c r="I33" s="237">
        <f t="shared" si="3"/>
        <v>14040</v>
      </c>
      <c r="J33" s="237">
        <f t="shared" si="2"/>
        <v>92040</v>
      </c>
      <c r="K33" s="243" t="s">
        <v>569</v>
      </c>
      <c r="L33" s="233" t="s">
        <v>569</v>
      </c>
      <c r="M33" s="233"/>
      <c r="N33" s="233"/>
      <c r="O33" s="233"/>
      <c r="P33" s="233"/>
      <c r="Q33" s="233"/>
      <c r="R33" s="233"/>
      <c r="S33" s="233"/>
      <c r="T33" s="262"/>
      <c r="U33" s="262" t="s">
        <v>582</v>
      </c>
      <c r="V33" s="262"/>
      <c r="W33" s="233">
        <v>70000</v>
      </c>
      <c r="X33" s="233">
        <v>2</v>
      </c>
      <c r="Y33" s="262"/>
      <c r="Z33" s="262"/>
    </row>
    <row r="34" spans="1:26" ht="31.5" customHeight="1">
      <c r="A34" s="233" t="s">
        <v>662</v>
      </c>
      <c r="B34" s="233" t="s">
        <v>631</v>
      </c>
      <c r="C34" s="234" t="s">
        <v>663</v>
      </c>
      <c r="D34" s="233" t="s">
        <v>664</v>
      </c>
      <c r="E34" s="253">
        <v>1</v>
      </c>
      <c r="F34" s="236">
        <v>11500</v>
      </c>
      <c r="G34" s="237"/>
      <c r="H34" s="237">
        <f t="shared" si="0"/>
        <v>11500</v>
      </c>
      <c r="I34" s="237">
        <f t="shared" si="3"/>
        <v>2070</v>
      </c>
      <c r="J34" s="237">
        <f t="shared" si="2"/>
        <v>13570</v>
      </c>
      <c r="K34" s="243" t="s">
        <v>569</v>
      </c>
      <c r="L34" s="233" t="s">
        <v>569</v>
      </c>
      <c r="M34" s="233"/>
      <c r="N34" s="233"/>
      <c r="O34" s="233"/>
      <c r="P34" s="233"/>
      <c r="Q34" s="233"/>
      <c r="R34" s="233"/>
      <c r="S34" s="233"/>
      <c r="T34" s="262"/>
      <c r="U34" s="262"/>
      <c r="V34" s="262"/>
      <c r="W34" s="262"/>
      <c r="X34" s="233"/>
      <c r="Y34" s="262"/>
      <c r="Z34" s="262"/>
    </row>
    <row r="35" spans="1:26" ht="31.5" customHeight="1">
      <c r="A35" s="233" t="s">
        <v>665</v>
      </c>
      <c r="B35" s="233" t="s">
        <v>631</v>
      </c>
      <c r="C35" s="234" t="s">
        <v>666</v>
      </c>
      <c r="D35" s="243" t="s">
        <v>667</v>
      </c>
      <c r="E35" s="240">
        <v>1</v>
      </c>
      <c r="F35" s="241">
        <v>0</v>
      </c>
      <c r="G35" s="241"/>
      <c r="H35" s="237">
        <f t="shared" si="0"/>
        <v>0</v>
      </c>
      <c r="I35" s="237">
        <f t="shared" si="3"/>
        <v>0</v>
      </c>
      <c r="J35" s="237">
        <f t="shared" si="2"/>
        <v>0</v>
      </c>
      <c r="K35" s="243" t="s">
        <v>569</v>
      </c>
      <c r="L35" s="243" t="s">
        <v>569</v>
      </c>
      <c r="M35" s="243"/>
      <c r="N35" s="243"/>
      <c r="O35" s="243"/>
      <c r="P35" s="243"/>
      <c r="Q35" s="243" t="s">
        <v>668</v>
      </c>
      <c r="R35" s="243">
        <v>6</v>
      </c>
      <c r="S35" s="243" t="s">
        <v>581</v>
      </c>
      <c r="T35" s="262"/>
      <c r="U35" s="262"/>
      <c r="V35" s="262"/>
      <c r="W35" s="262"/>
      <c r="X35" s="233"/>
      <c r="Y35" s="262"/>
      <c r="Z35" s="262"/>
    </row>
    <row r="36" spans="1:26" ht="31.5" customHeight="1">
      <c r="A36" s="233" t="s">
        <v>669</v>
      </c>
      <c r="B36" s="233" t="s">
        <v>631</v>
      </c>
      <c r="C36" s="234" t="s">
        <v>670</v>
      </c>
      <c r="D36" s="233" t="s">
        <v>671</v>
      </c>
      <c r="E36" s="253">
        <v>1</v>
      </c>
      <c r="F36" s="236">
        <v>3600</v>
      </c>
      <c r="G36" s="237"/>
      <c r="H36" s="237">
        <f t="shared" si="0"/>
        <v>3600</v>
      </c>
      <c r="I36" s="237">
        <f t="shared" si="3"/>
        <v>648</v>
      </c>
      <c r="J36" s="237">
        <f t="shared" si="2"/>
        <v>4248</v>
      </c>
      <c r="K36" s="243" t="s">
        <v>569</v>
      </c>
      <c r="L36" s="233" t="s">
        <v>569</v>
      </c>
      <c r="M36" s="233"/>
      <c r="N36" s="233"/>
      <c r="O36" s="233"/>
      <c r="P36" s="233"/>
      <c r="Q36" s="233"/>
      <c r="R36" s="233"/>
      <c r="S36" s="233"/>
      <c r="T36" s="262"/>
      <c r="U36" s="262"/>
      <c r="V36" s="262"/>
      <c r="W36" s="275">
        <v>70000</v>
      </c>
      <c r="X36" s="233">
        <v>3</v>
      </c>
      <c r="Y36" s="262"/>
      <c r="Z36" s="262"/>
    </row>
    <row r="37" spans="1:26" ht="15.75" customHeight="1">
      <c r="A37" s="233" t="s">
        <v>672</v>
      </c>
      <c r="B37" s="233" t="s">
        <v>631</v>
      </c>
      <c r="C37" s="239" t="s">
        <v>626</v>
      </c>
      <c r="D37" s="243" t="s">
        <v>627</v>
      </c>
      <c r="E37" s="240">
        <v>1</v>
      </c>
      <c r="F37" s="241">
        <v>0</v>
      </c>
      <c r="G37" s="241"/>
      <c r="H37" s="237">
        <f t="shared" si="0"/>
        <v>0</v>
      </c>
      <c r="I37" s="237">
        <f t="shared" si="3"/>
        <v>0</v>
      </c>
      <c r="J37" s="237">
        <f t="shared" si="2"/>
        <v>0</v>
      </c>
      <c r="K37" s="243" t="s">
        <v>569</v>
      </c>
      <c r="L37" s="243" t="s">
        <v>569</v>
      </c>
      <c r="M37" s="243"/>
      <c r="N37" s="243"/>
      <c r="O37" s="243"/>
      <c r="P37" s="243"/>
      <c r="Q37" s="243"/>
      <c r="R37" s="243"/>
      <c r="S37" s="243"/>
      <c r="T37" s="266" t="s">
        <v>582</v>
      </c>
      <c r="U37" s="262" t="s">
        <v>582</v>
      </c>
      <c r="V37" s="262" t="s">
        <v>583</v>
      </c>
      <c r="W37" s="262"/>
      <c r="X37" s="262"/>
      <c r="Y37" s="262"/>
      <c r="Z37" s="262"/>
    </row>
    <row r="38" spans="1:26">
      <c r="A38" s="233" t="s">
        <v>673</v>
      </c>
      <c r="B38" s="233" t="s">
        <v>631</v>
      </c>
      <c r="C38" s="234" t="s">
        <v>674</v>
      </c>
      <c r="D38" s="233" t="s">
        <v>675</v>
      </c>
      <c r="E38" s="235">
        <v>2</v>
      </c>
      <c r="F38" s="237">
        <v>8000</v>
      </c>
      <c r="G38" s="237">
        <v>1000</v>
      </c>
      <c r="H38" s="237">
        <f t="shared" si="0"/>
        <v>18000</v>
      </c>
      <c r="I38" s="241">
        <f t="shared" si="3"/>
        <v>3240</v>
      </c>
      <c r="J38" s="237">
        <f t="shared" si="2"/>
        <v>21240</v>
      </c>
      <c r="K38" s="243" t="s">
        <v>587</v>
      </c>
      <c r="L38" s="233" t="s">
        <v>676</v>
      </c>
      <c r="M38" s="254"/>
      <c r="N38" s="271"/>
      <c r="O38" s="233"/>
      <c r="P38" s="233" t="s">
        <v>677</v>
      </c>
      <c r="Q38" s="233">
        <v>0.75</v>
      </c>
      <c r="R38" s="233">
        <v>0.75</v>
      </c>
      <c r="S38" s="233" t="s">
        <v>581</v>
      </c>
      <c r="T38" s="262"/>
      <c r="U38" s="262"/>
      <c r="V38" s="262"/>
      <c r="W38" s="262"/>
      <c r="X38" s="262"/>
      <c r="Y38" s="262"/>
      <c r="Z38" s="262"/>
    </row>
    <row r="39" spans="1:26" ht="15.75" customHeight="1">
      <c r="A39" s="233" t="s">
        <v>678</v>
      </c>
      <c r="B39" s="233" t="s">
        <v>631</v>
      </c>
      <c r="C39" s="234" t="s">
        <v>679</v>
      </c>
      <c r="D39" s="243" t="s">
        <v>680</v>
      </c>
      <c r="E39" s="244">
        <v>1</v>
      </c>
      <c r="F39" s="241">
        <v>0</v>
      </c>
      <c r="G39" s="241"/>
      <c r="H39" s="237">
        <f t="shared" si="0"/>
        <v>0</v>
      </c>
      <c r="I39" s="237">
        <f t="shared" si="3"/>
        <v>0</v>
      </c>
      <c r="J39" s="237">
        <f t="shared" si="2"/>
        <v>0</v>
      </c>
      <c r="K39" s="243" t="s">
        <v>569</v>
      </c>
      <c r="L39" s="243" t="s">
        <v>569</v>
      </c>
      <c r="M39" s="243"/>
      <c r="N39" s="243"/>
      <c r="O39" s="243"/>
      <c r="P39" s="243"/>
      <c r="Q39" s="233"/>
      <c r="R39" s="233"/>
      <c r="S39" s="233"/>
      <c r="T39" s="233"/>
      <c r="U39" s="262"/>
      <c r="V39" s="262"/>
      <c r="W39" s="262"/>
      <c r="X39" s="262"/>
      <c r="Y39" s="262"/>
      <c r="Z39" s="262"/>
    </row>
    <row r="40" spans="1:26" ht="15.75" customHeight="1">
      <c r="A40" s="233" t="s">
        <v>681</v>
      </c>
      <c r="B40" s="233" t="s">
        <v>631</v>
      </c>
      <c r="C40" s="239" t="s">
        <v>682</v>
      </c>
      <c r="D40" s="243" t="s">
        <v>683</v>
      </c>
      <c r="E40" s="244">
        <v>1</v>
      </c>
      <c r="F40" s="241">
        <v>16000</v>
      </c>
      <c r="G40" s="241"/>
      <c r="H40" s="237">
        <f t="shared" si="0"/>
        <v>16000</v>
      </c>
      <c r="I40" s="237">
        <f t="shared" si="3"/>
        <v>2880</v>
      </c>
      <c r="J40" s="237">
        <f t="shared" si="2"/>
        <v>18880</v>
      </c>
      <c r="K40" s="243" t="s">
        <v>569</v>
      </c>
      <c r="L40" s="243" t="s">
        <v>569</v>
      </c>
      <c r="M40" s="243"/>
      <c r="N40" s="243"/>
      <c r="O40" s="243"/>
      <c r="P40" s="243"/>
      <c r="Q40" s="243" t="s">
        <v>684</v>
      </c>
      <c r="R40" s="243">
        <v>3</v>
      </c>
      <c r="S40" s="233" t="s">
        <v>581</v>
      </c>
      <c r="T40" s="262"/>
      <c r="U40" s="262"/>
      <c r="V40" s="262"/>
      <c r="W40" s="262"/>
      <c r="X40" s="262"/>
      <c r="Y40" s="262"/>
      <c r="Z40" s="262"/>
    </row>
    <row r="41" spans="1:26" ht="47.25" customHeight="1">
      <c r="A41" s="233" t="s">
        <v>685</v>
      </c>
      <c r="B41" s="233" t="s">
        <v>631</v>
      </c>
      <c r="C41" s="234" t="s">
        <v>686</v>
      </c>
      <c r="D41" s="233" t="s">
        <v>687</v>
      </c>
      <c r="E41" s="240">
        <v>1</v>
      </c>
      <c r="F41" s="236">
        <v>74000</v>
      </c>
      <c r="G41" s="241"/>
      <c r="H41" s="237">
        <f t="shared" si="0"/>
        <v>74000</v>
      </c>
      <c r="I41" s="237">
        <f t="shared" si="3"/>
        <v>13320</v>
      </c>
      <c r="J41" s="237">
        <f t="shared" si="2"/>
        <v>87320</v>
      </c>
      <c r="K41" s="243" t="s">
        <v>569</v>
      </c>
      <c r="L41" s="243" t="s">
        <v>569</v>
      </c>
      <c r="M41" s="243"/>
      <c r="N41" s="243"/>
      <c r="O41" s="243"/>
      <c r="P41" s="243" t="s">
        <v>580</v>
      </c>
      <c r="Q41" s="233">
        <v>0.373</v>
      </c>
      <c r="R41" s="233">
        <v>0.373</v>
      </c>
      <c r="S41" s="233" t="s">
        <v>616</v>
      </c>
      <c r="T41" s="262"/>
      <c r="U41" s="262"/>
      <c r="V41" s="262"/>
      <c r="W41" s="262"/>
      <c r="X41" s="233"/>
      <c r="Y41" s="262"/>
      <c r="Z41" s="262"/>
    </row>
    <row r="42" spans="1:26" ht="28.8">
      <c r="A42" s="233" t="s">
        <v>688</v>
      </c>
      <c r="B42" s="233" t="s">
        <v>631</v>
      </c>
      <c r="C42" s="234" t="s">
        <v>689</v>
      </c>
      <c r="D42" s="233"/>
      <c r="E42" s="253">
        <v>1</v>
      </c>
      <c r="F42" s="237">
        <v>14398</v>
      </c>
      <c r="G42" s="237">
        <v>0</v>
      </c>
      <c r="H42" s="237">
        <f t="shared" si="0"/>
        <v>14398</v>
      </c>
      <c r="I42" s="272">
        <f t="shared" si="3"/>
        <v>2591.64</v>
      </c>
      <c r="J42" s="237">
        <f t="shared" si="2"/>
        <v>16989.64</v>
      </c>
      <c r="K42" s="243" t="s">
        <v>576</v>
      </c>
      <c r="L42" s="233" t="s">
        <v>577</v>
      </c>
      <c r="M42" s="254" t="s">
        <v>690</v>
      </c>
      <c r="N42" s="265" t="s">
        <v>691</v>
      </c>
      <c r="O42" s="262"/>
      <c r="P42" s="262"/>
      <c r="Q42" s="233"/>
      <c r="R42" s="233"/>
      <c r="S42" s="233" t="s">
        <v>581</v>
      </c>
      <c r="T42" s="262"/>
      <c r="U42" s="262"/>
      <c r="V42" s="262"/>
      <c r="W42" s="233"/>
      <c r="X42" s="233"/>
      <c r="Y42" s="262"/>
      <c r="Z42" s="262"/>
    </row>
    <row r="43" spans="1:26" ht="15.75" customHeight="1">
      <c r="A43" s="233" t="s">
        <v>692</v>
      </c>
      <c r="B43" s="233" t="s">
        <v>631</v>
      </c>
      <c r="C43" s="239" t="s">
        <v>693</v>
      </c>
      <c r="D43" s="243" t="s">
        <v>694</v>
      </c>
      <c r="E43" s="244">
        <v>1</v>
      </c>
      <c r="F43" s="236">
        <v>28000</v>
      </c>
      <c r="G43" s="241"/>
      <c r="H43" s="237">
        <f t="shared" si="0"/>
        <v>28000</v>
      </c>
      <c r="I43" s="237">
        <f t="shared" si="3"/>
        <v>5040</v>
      </c>
      <c r="J43" s="237">
        <f t="shared" si="2"/>
        <v>33040</v>
      </c>
      <c r="K43" s="243" t="s">
        <v>569</v>
      </c>
      <c r="L43" s="233" t="s">
        <v>569</v>
      </c>
      <c r="M43" s="233"/>
      <c r="N43" s="233"/>
      <c r="O43" s="243"/>
      <c r="P43" s="243"/>
      <c r="Q43" s="243" t="s">
        <v>695</v>
      </c>
      <c r="R43" s="243">
        <v>1.5</v>
      </c>
      <c r="S43" s="243" t="s">
        <v>581</v>
      </c>
      <c r="T43" s="233"/>
      <c r="U43" s="262"/>
      <c r="V43" s="262"/>
      <c r="W43" s="262"/>
      <c r="X43" s="233"/>
      <c r="Y43" s="262"/>
      <c r="Z43" s="262"/>
    </row>
    <row r="44" spans="1:26" ht="15.75" customHeight="1">
      <c r="A44" s="233" t="s">
        <v>696</v>
      </c>
      <c r="B44" s="233" t="s">
        <v>631</v>
      </c>
      <c r="C44" s="239" t="s">
        <v>697</v>
      </c>
      <c r="D44" s="243" t="s">
        <v>698</v>
      </c>
      <c r="E44" s="240">
        <v>1</v>
      </c>
      <c r="F44" s="236">
        <v>11000</v>
      </c>
      <c r="G44" s="241"/>
      <c r="H44" s="237">
        <f t="shared" si="0"/>
        <v>11000</v>
      </c>
      <c r="I44" s="237">
        <f t="shared" si="3"/>
        <v>1980</v>
      </c>
      <c r="J44" s="237">
        <f t="shared" si="2"/>
        <v>12980</v>
      </c>
      <c r="K44" s="243" t="s">
        <v>569</v>
      </c>
      <c r="L44" s="243" t="s">
        <v>569</v>
      </c>
      <c r="M44" s="243"/>
      <c r="N44" s="243"/>
      <c r="O44" s="233"/>
      <c r="P44" s="233"/>
      <c r="Q44" s="233"/>
      <c r="R44" s="233"/>
      <c r="S44" s="233"/>
      <c r="T44" s="262"/>
      <c r="U44" s="262"/>
      <c r="V44" s="262"/>
      <c r="W44" s="233"/>
      <c r="X44" s="233"/>
      <c r="Y44" s="262"/>
      <c r="Z44" s="262"/>
    </row>
    <row r="45" spans="1:26" ht="63" customHeight="1">
      <c r="A45" s="233" t="s">
        <v>699</v>
      </c>
      <c r="B45" s="233" t="s">
        <v>631</v>
      </c>
      <c r="C45" s="234" t="s">
        <v>700</v>
      </c>
      <c r="D45" s="233" t="s">
        <v>701</v>
      </c>
      <c r="E45" s="240">
        <v>1</v>
      </c>
      <c r="F45" s="236">
        <v>84000</v>
      </c>
      <c r="G45" s="241"/>
      <c r="H45" s="237">
        <f t="shared" si="0"/>
        <v>84000</v>
      </c>
      <c r="I45" s="237">
        <f t="shared" si="3"/>
        <v>15120</v>
      </c>
      <c r="J45" s="237">
        <f t="shared" si="2"/>
        <v>99120</v>
      </c>
      <c r="K45" s="243" t="s">
        <v>569</v>
      </c>
      <c r="L45" s="243" t="s">
        <v>569</v>
      </c>
      <c r="M45" s="243"/>
      <c r="N45" s="266"/>
      <c r="O45" s="266"/>
      <c r="P45" s="233" t="s">
        <v>614</v>
      </c>
      <c r="Q45" s="233" t="s">
        <v>615</v>
      </c>
      <c r="R45" s="233">
        <v>2.56</v>
      </c>
      <c r="S45" s="233" t="s">
        <v>616</v>
      </c>
      <c r="T45" s="262"/>
      <c r="U45" s="262"/>
      <c r="V45" s="262"/>
      <c r="W45" s="233"/>
      <c r="X45" s="233"/>
      <c r="Y45" s="262"/>
      <c r="Z45" s="262"/>
    </row>
    <row r="46" spans="1:26" ht="15.75" customHeight="1">
      <c r="A46" s="233" t="s">
        <v>702</v>
      </c>
      <c r="B46" s="233" t="s">
        <v>631</v>
      </c>
      <c r="C46" s="234" t="s">
        <v>703</v>
      </c>
      <c r="D46" s="233" t="s">
        <v>704</v>
      </c>
      <c r="E46" s="253">
        <v>1</v>
      </c>
      <c r="F46" s="236">
        <v>19000</v>
      </c>
      <c r="G46" s="237"/>
      <c r="H46" s="237">
        <f t="shared" si="0"/>
        <v>19000</v>
      </c>
      <c r="I46" s="237">
        <f t="shared" si="3"/>
        <v>3420</v>
      </c>
      <c r="J46" s="237">
        <f t="shared" si="2"/>
        <v>22420</v>
      </c>
      <c r="K46" s="243" t="s">
        <v>569</v>
      </c>
      <c r="L46" s="233" t="s">
        <v>569</v>
      </c>
      <c r="M46" s="233"/>
      <c r="N46" s="233"/>
      <c r="O46" s="243"/>
      <c r="P46" s="243"/>
      <c r="Q46" s="233"/>
      <c r="R46" s="233"/>
      <c r="S46" s="233"/>
      <c r="T46" s="262"/>
      <c r="U46" s="262"/>
      <c r="V46" s="262"/>
      <c r="W46" s="233"/>
      <c r="X46" s="233"/>
      <c r="Y46" s="262"/>
      <c r="Z46" s="262"/>
    </row>
    <row r="47" spans="1:26" ht="28.8">
      <c r="A47" s="233" t="s">
        <v>705</v>
      </c>
      <c r="B47" s="233" t="s">
        <v>631</v>
      </c>
      <c r="C47" s="234" t="s">
        <v>706</v>
      </c>
      <c r="D47" s="233" t="s">
        <v>707</v>
      </c>
      <c r="E47" s="235">
        <v>1</v>
      </c>
      <c r="F47" s="237">
        <v>25882</v>
      </c>
      <c r="G47" s="237">
        <v>0</v>
      </c>
      <c r="H47" s="237">
        <f t="shared" si="0"/>
        <v>25882</v>
      </c>
      <c r="I47" s="272">
        <f t="shared" si="3"/>
        <v>4658.76</v>
      </c>
      <c r="J47" s="237">
        <f t="shared" si="2"/>
        <v>30540.760000000002</v>
      </c>
      <c r="K47" s="243" t="s">
        <v>576</v>
      </c>
      <c r="L47" s="233" t="s">
        <v>708</v>
      </c>
      <c r="M47" s="254" t="s">
        <v>690</v>
      </c>
      <c r="N47" s="265" t="s">
        <v>691</v>
      </c>
      <c r="O47" s="233" t="s">
        <v>709</v>
      </c>
      <c r="P47" s="233" t="s">
        <v>580</v>
      </c>
      <c r="Q47" s="233">
        <v>0.375</v>
      </c>
      <c r="R47" s="233">
        <v>0.375</v>
      </c>
      <c r="S47" s="233" t="s">
        <v>581</v>
      </c>
      <c r="T47" s="262"/>
      <c r="U47" s="262"/>
      <c r="V47" s="262"/>
      <c r="W47" s="262"/>
      <c r="X47" s="233"/>
      <c r="Y47" s="262"/>
      <c r="Z47" s="262"/>
    </row>
    <row r="48" spans="1:26" ht="15.75" customHeight="1">
      <c r="A48" s="233" t="s">
        <v>710</v>
      </c>
      <c r="B48" s="233" t="s">
        <v>631</v>
      </c>
      <c r="C48" s="239" t="s">
        <v>711</v>
      </c>
      <c r="D48" s="243" t="s">
        <v>712</v>
      </c>
      <c r="E48" s="244">
        <v>1</v>
      </c>
      <c r="F48" s="236">
        <v>29500</v>
      </c>
      <c r="G48" s="241"/>
      <c r="H48" s="237">
        <f t="shared" si="0"/>
        <v>29500</v>
      </c>
      <c r="I48" s="237">
        <f t="shared" si="3"/>
        <v>5310</v>
      </c>
      <c r="J48" s="237">
        <f t="shared" si="2"/>
        <v>34810</v>
      </c>
      <c r="K48" s="243" t="s">
        <v>569</v>
      </c>
      <c r="L48" s="233" t="s">
        <v>569</v>
      </c>
      <c r="M48" s="233"/>
      <c r="N48" s="233"/>
      <c r="O48" s="243"/>
      <c r="P48" s="243"/>
      <c r="Q48" s="243"/>
      <c r="R48" s="243"/>
      <c r="S48" s="243"/>
      <c r="T48" s="262"/>
      <c r="U48" s="262"/>
      <c r="V48" s="262"/>
      <c r="W48" s="233"/>
      <c r="X48" s="233"/>
      <c r="Y48" s="262"/>
      <c r="Z48" s="262"/>
    </row>
    <row r="49" spans="1:26" ht="15.75" customHeight="1">
      <c r="A49" s="233" t="s">
        <v>713</v>
      </c>
      <c r="B49" s="233" t="s">
        <v>631</v>
      </c>
      <c r="C49" s="239" t="s">
        <v>711</v>
      </c>
      <c r="D49" s="243" t="s">
        <v>712</v>
      </c>
      <c r="E49" s="244">
        <v>1</v>
      </c>
      <c r="F49" s="236">
        <v>29500</v>
      </c>
      <c r="G49" s="241"/>
      <c r="H49" s="237">
        <f t="shared" si="0"/>
        <v>29500</v>
      </c>
      <c r="I49" s="237">
        <f t="shared" si="3"/>
        <v>5310</v>
      </c>
      <c r="J49" s="237">
        <f t="shared" si="2"/>
        <v>34810</v>
      </c>
      <c r="K49" s="243" t="s">
        <v>569</v>
      </c>
      <c r="L49" s="233" t="s">
        <v>569</v>
      </c>
      <c r="M49" s="233"/>
      <c r="N49" s="233"/>
      <c r="O49" s="233"/>
      <c r="P49" s="233"/>
      <c r="Q49" s="233"/>
      <c r="R49" s="233"/>
      <c r="S49" s="233"/>
      <c r="T49" s="262"/>
      <c r="U49" s="262"/>
      <c r="V49" s="262"/>
      <c r="W49" s="262"/>
      <c r="X49" s="233"/>
      <c r="Y49" s="262"/>
      <c r="Z49" s="262"/>
    </row>
    <row r="50" spans="1:26" ht="28.8">
      <c r="A50" s="233" t="s">
        <v>714</v>
      </c>
      <c r="B50" s="233" t="s">
        <v>631</v>
      </c>
      <c r="C50" s="234" t="s">
        <v>715</v>
      </c>
      <c r="D50" s="233" t="s">
        <v>716</v>
      </c>
      <c r="E50" s="235">
        <v>1</v>
      </c>
      <c r="F50" s="237">
        <v>14925</v>
      </c>
      <c r="G50" s="237">
        <v>914</v>
      </c>
      <c r="H50" s="237">
        <f t="shared" si="0"/>
        <v>15839</v>
      </c>
      <c r="I50" s="237">
        <f t="shared" si="3"/>
        <v>2851.02</v>
      </c>
      <c r="J50" s="237">
        <f t="shared" si="2"/>
        <v>18690.02</v>
      </c>
      <c r="K50" s="243" t="s">
        <v>587</v>
      </c>
      <c r="L50" s="233" t="s">
        <v>676</v>
      </c>
      <c r="M50" s="254" t="s">
        <v>717</v>
      </c>
      <c r="N50" s="265" t="s">
        <v>718</v>
      </c>
      <c r="O50" s="233" t="s">
        <v>719</v>
      </c>
      <c r="P50" s="233" t="s">
        <v>720</v>
      </c>
      <c r="Q50" s="233">
        <v>0.375</v>
      </c>
      <c r="R50" s="233">
        <v>0.375</v>
      </c>
      <c r="S50" s="233" t="s">
        <v>581</v>
      </c>
      <c r="T50" s="262"/>
      <c r="U50" s="262"/>
      <c r="V50" s="262"/>
      <c r="W50" s="262"/>
      <c r="X50" s="262"/>
      <c r="Y50" s="262"/>
      <c r="Z50" s="262"/>
    </row>
    <row r="51" spans="1:26" ht="28.8">
      <c r="A51" s="254" t="s">
        <v>721</v>
      </c>
      <c r="B51" s="233" t="s">
        <v>631</v>
      </c>
      <c r="C51" s="234" t="s">
        <v>722</v>
      </c>
      <c r="D51" s="254" t="s">
        <v>723</v>
      </c>
      <c r="E51" s="255">
        <v>3</v>
      </c>
      <c r="F51" s="241">
        <v>45000</v>
      </c>
      <c r="G51" s="241">
        <f>36000/3</f>
        <v>12000</v>
      </c>
      <c r="H51" s="237">
        <f t="shared" ref="H51:H74" si="4">(F51+G51)*E51</f>
        <v>171000</v>
      </c>
      <c r="I51" s="241">
        <f t="shared" si="3"/>
        <v>30780</v>
      </c>
      <c r="J51" s="237">
        <f t="shared" ref="J51:J64" si="5">H51+I51</f>
        <v>201780</v>
      </c>
      <c r="K51" s="264" t="s">
        <v>724</v>
      </c>
      <c r="L51" s="243" t="s">
        <v>725</v>
      </c>
      <c r="M51" s="264" t="s">
        <v>726</v>
      </c>
      <c r="N51" s="265" t="s">
        <v>727</v>
      </c>
      <c r="O51" s="273"/>
      <c r="P51" s="273"/>
      <c r="Q51" s="254"/>
      <c r="R51" s="254"/>
      <c r="S51" s="254"/>
      <c r="T51" s="273"/>
      <c r="U51" s="273"/>
      <c r="V51" s="273"/>
      <c r="W51" s="277">
        <v>100000</v>
      </c>
      <c r="X51" s="264">
        <v>1</v>
      </c>
      <c r="Y51" s="273"/>
      <c r="Z51" s="273"/>
    </row>
    <row r="52" spans="1:26" ht="15.75" customHeight="1">
      <c r="A52" s="233" t="s">
        <v>728</v>
      </c>
      <c r="B52" s="233" t="s">
        <v>631</v>
      </c>
      <c r="C52" s="234" t="s">
        <v>643</v>
      </c>
      <c r="D52" s="233" t="s">
        <v>644</v>
      </c>
      <c r="E52" s="235">
        <v>1</v>
      </c>
      <c r="F52" s="236">
        <v>68000</v>
      </c>
      <c r="G52" s="237"/>
      <c r="H52" s="237">
        <f t="shared" si="4"/>
        <v>68000</v>
      </c>
      <c r="I52" s="237">
        <f t="shared" si="3"/>
        <v>12240</v>
      </c>
      <c r="J52" s="237">
        <f t="shared" si="5"/>
        <v>80240</v>
      </c>
      <c r="K52" s="270" t="s">
        <v>729</v>
      </c>
      <c r="L52" s="270" t="s">
        <v>729</v>
      </c>
      <c r="M52" s="233"/>
      <c r="N52" s="233"/>
      <c r="O52" s="233"/>
      <c r="P52" s="233" t="s">
        <v>580</v>
      </c>
      <c r="Q52" s="233">
        <v>0.373</v>
      </c>
      <c r="R52" s="233">
        <v>0.373</v>
      </c>
      <c r="S52" s="233" t="s">
        <v>616</v>
      </c>
      <c r="T52" s="262"/>
      <c r="U52" s="262"/>
      <c r="V52" s="262"/>
      <c r="W52" s="262"/>
      <c r="X52" s="233"/>
      <c r="Y52" s="262"/>
      <c r="Z52" s="262"/>
    </row>
    <row r="53" spans="1:26" ht="15.75" customHeight="1">
      <c r="A53" s="233" t="s">
        <v>730</v>
      </c>
      <c r="B53" s="233" t="s">
        <v>631</v>
      </c>
      <c r="C53" s="239" t="s">
        <v>731</v>
      </c>
      <c r="D53" s="243" t="s">
        <v>644</v>
      </c>
      <c r="E53" s="244">
        <v>1</v>
      </c>
      <c r="F53" s="236">
        <v>64000</v>
      </c>
      <c r="G53" s="241"/>
      <c r="H53" s="237">
        <f t="shared" si="4"/>
        <v>64000</v>
      </c>
      <c r="I53" s="237">
        <f t="shared" si="3"/>
        <v>11520</v>
      </c>
      <c r="J53" s="237">
        <f t="shared" si="5"/>
        <v>75520</v>
      </c>
      <c r="K53" s="270" t="s">
        <v>729</v>
      </c>
      <c r="L53" s="270" t="s">
        <v>729</v>
      </c>
      <c r="M53" s="233"/>
      <c r="N53" s="233"/>
      <c r="O53" s="243"/>
      <c r="P53" s="243" t="s">
        <v>580</v>
      </c>
      <c r="Q53" s="233">
        <v>0.373</v>
      </c>
      <c r="R53" s="233">
        <v>0.373</v>
      </c>
      <c r="S53" s="233" t="s">
        <v>616</v>
      </c>
      <c r="T53" s="262"/>
      <c r="U53" s="262"/>
      <c r="V53" s="262"/>
      <c r="W53" s="262"/>
      <c r="X53" s="233"/>
      <c r="Y53" s="262"/>
      <c r="Z53" s="262"/>
    </row>
    <row r="54" spans="1:26" ht="31.5" customHeight="1">
      <c r="A54" s="233" t="s">
        <v>732</v>
      </c>
      <c r="B54" s="256" t="s">
        <v>733</v>
      </c>
      <c r="C54" s="234" t="s">
        <v>734</v>
      </c>
      <c r="D54" s="233" t="s">
        <v>735</v>
      </c>
      <c r="E54" s="253">
        <v>1</v>
      </c>
      <c r="F54" s="236">
        <v>18000</v>
      </c>
      <c r="G54" s="237"/>
      <c r="H54" s="237">
        <f t="shared" si="4"/>
        <v>18000</v>
      </c>
      <c r="I54" s="237">
        <f t="shared" si="3"/>
        <v>3240</v>
      </c>
      <c r="J54" s="237">
        <f t="shared" si="5"/>
        <v>21240</v>
      </c>
      <c r="K54" s="243" t="s">
        <v>569</v>
      </c>
      <c r="L54" s="233" t="s">
        <v>569</v>
      </c>
      <c r="M54" s="233"/>
      <c r="N54" s="233"/>
      <c r="O54" s="233"/>
      <c r="P54" s="233"/>
      <c r="Q54" s="233"/>
      <c r="R54" s="233"/>
      <c r="S54" s="233"/>
      <c r="T54" s="262"/>
      <c r="U54" s="262"/>
      <c r="V54" s="262" t="s">
        <v>583</v>
      </c>
      <c r="W54" s="233"/>
      <c r="X54" s="233"/>
      <c r="Y54" s="262"/>
      <c r="Z54" s="262"/>
    </row>
    <row r="55" spans="1:26" ht="15.75" customHeight="1">
      <c r="A55" s="233" t="s">
        <v>736</v>
      </c>
      <c r="B55" s="256" t="s">
        <v>733</v>
      </c>
      <c r="C55" s="239" t="s">
        <v>654</v>
      </c>
      <c r="D55" s="243" t="s">
        <v>737</v>
      </c>
      <c r="E55" s="240">
        <v>2</v>
      </c>
      <c r="F55" s="236">
        <v>5000</v>
      </c>
      <c r="G55" s="241"/>
      <c r="H55" s="237">
        <f t="shared" si="4"/>
        <v>10000</v>
      </c>
      <c r="I55" s="237">
        <f t="shared" si="3"/>
        <v>1800</v>
      </c>
      <c r="J55" s="237">
        <f t="shared" si="5"/>
        <v>11800</v>
      </c>
      <c r="K55" s="243" t="s">
        <v>569</v>
      </c>
      <c r="L55" s="243" t="s">
        <v>569</v>
      </c>
      <c r="M55" s="243"/>
      <c r="N55" s="243"/>
      <c r="O55" s="233"/>
      <c r="P55" s="233"/>
      <c r="Q55" s="233"/>
      <c r="R55" s="233"/>
      <c r="S55" s="233"/>
      <c r="T55" s="262"/>
      <c r="U55" s="262"/>
      <c r="V55" s="262"/>
      <c r="W55" s="233"/>
      <c r="X55" s="233"/>
      <c r="Y55" s="262"/>
      <c r="Z55" s="262"/>
    </row>
    <row r="56" spans="1:26" ht="31.5" customHeight="1">
      <c r="A56" s="233" t="s">
        <v>738</v>
      </c>
      <c r="B56" s="256" t="s">
        <v>733</v>
      </c>
      <c r="C56" s="234" t="s">
        <v>739</v>
      </c>
      <c r="D56" s="233" t="s">
        <v>740</v>
      </c>
      <c r="E56" s="253">
        <v>1</v>
      </c>
      <c r="F56" s="237">
        <v>0</v>
      </c>
      <c r="G56" s="237"/>
      <c r="H56" s="237">
        <f t="shared" si="4"/>
        <v>0</v>
      </c>
      <c r="I56" s="237">
        <f t="shared" si="3"/>
        <v>0</v>
      </c>
      <c r="J56" s="237">
        <f t="shared" si="5"/>
        <v>0</v>
      </c>
      <c r="K56" s="243" t="s">
        <v>569</v>
      </c>
      <c r="L56" s="233" t="s">
        <v>569</v>
      </c>
      <c r="M56" s="233"/>
      <c r="N56" s="233"/>
      <c r="O56" s="233"/>
      <c r="P56" s="233"/>
      <c r="Q56" s="233"/>
      <c r="R56" s="233"/>
      <c r="S56" s="233"/>
      <c r="T56" s="266" t="s">
        <v>582</v>
      </c>
      <c r="U56" s="262" t="s">
        <v>582</v>
      </c>
      <c r="V56" s="262" t="s">
        <v>583</v>
      </c>
      <c r="W56" s="233"/>
      <c r="X56" s="233"/>
      <c r="Y56" s="262"/>
      <c r="Z56" s="262"/>
    </row>
    <row r="57" spans="1:26" ht="28.8">
      <c r="A57" s="254" t="s">
        <v>741</v>
      </c>
      <c r="B57" s="256" t="s">
        <v>733</v>
      </c>
      <c r="C57" s="254" t="s">
        <v>722</v>
      </c>
      <c r="D57" s="254" t="s">
        <v>723</v>
      </c>
      <c r="E57" s="255">
        <v>0</v>
      </c>
      <c r="F57" s="241">
        <v>45000</v>
      </c>
      <c r="G57" s="241">
        <f>36000/3</f>
        <v>12000</v>
      </c>
      <c r="H57" s="237">
        <f t="shared" si="4"/>
        <v>0</v>
      </c>
      <c r="I57" s="241">
        <f t="shared" si="3"/>
        <v>0</v>
      </c>
      <c r="J57" s="237">
        <f t="shared" si="5"/>
        <v>0</v>
      </c>
      <c r="K57" s="264" t="s">
        <v>724</v>
      </c>
      <c r="L57" s="243" t="s">
        <v>725</v>
      </c>
      <c r="M57" s="264" t="s">
        <v>726</v>
      </c>
      <c r="N57" s="265" t="s">
        <v>727</v>
      </c>
      <c r="O57" s="273"/>
      <c r="P57" s="273"/>
      <c r="Q57" s="254"/>
      <c r="R57" s="254"/>
      <c r="S57" s="254"/>
      <c r="T57" s="273"/>
      <c r="U57" s="273"/>
      <c r="V57" s="273"/>
      <c r="W57" s="277">
        <v>100000</v>
      </c>
      <c r="X57" s="264">
        <v>1</v>
      </c>
      <c r="Y57" s="273"/>
      <c r="Z57" s="273"/>
    </row>
    <row r="58" spans="1:26" ht="15.75" customHeight="1">
      <c r="A58" s="233" t="s">
        <v>742</v>
      </c>
      <c r="B58" s="256" t="s">
        <v>733</v>
      </c>
      <c r="C58" s="234" t="s">
        <v>654</v>
      </c>
      <c r="D58" s="233" t="s">
        <v>743</v>
      </c>
      <c r="E58" s="235">
        <v>1</v>
      </c>
      <c r="F58" s="237">
        <v>6000</v>
      </c>
      <c r="G58" s="237"/>
      <c r="H58" s="237">
        <f t="shared" si="4"/>
        <v>6000</v>
      </c>
      <c r="I58" s="237">
        <f t="shared" si="3"/>
        <v>1080</v>
      </c>
      <c r="J58" s="237">
        <f t="shared" si="5"/>
        <v>7080</v>
      </c>
      <c r="K58" s="243" t="s">
        <v>569</v>
      </c>
      <c r="L58" s="233" t="s">
        <v>569</v>
      </c>
      <c r="M58" s="233"/>
      <c r="N58" s="233"/>
      <c r="O58" s="223"/>
      <c r="P58" s="233"/>
      <c r="Q58" s="233"/>
      <c r="R58" s="233"/>
      <c r="S58" s="233"/>
      <c r="T58" s="262"/>
      <c r="U58" s="262"/>
      <c r="V58" s="262"/>
      <c r="W58" s="262"/>
      <c r="X58" s="233"/>
      <c r="Y58" s="262"/>
      <c r="Z58" s="262"/>
    </row>
    <row r="59" spans="1:26" ht="31.5" customHeight="1">
      <c r="A59" s="233" t="s">
        <v>744</v>
      </c>
      <c r="B59" s="256" t="s">
        <v>733</v>
      </c>
      <c r="C59" s="234" t="s">
        <v>745</v>
      </c>
      <c r="D59" s="233" t="s">
        <v>746</v>
      </c>
      <c r="E59" s="253">
        <v>1</v>
      </c>
      <c r="F59" s="236">
        <v>14500</v>
      </c>
      <c r="G59" s="237"/>
      <c r="H59" s="237">
        <f t="shared" si="4"/>
        <v>14500</v>
      </c>
      <c r="I59" s="237">
        <f t="shared" si="3"/>
        <v>2610</v>
      </c>
      <c r="J59" s="237">
        <f t="shared" si="5"/>
        <v>17110</v>
      </c>
      <c r="K59" s="243" t="s">
        <v>569</v>
      </c>
      <c r="L59" s="233" t="s">
        <v>569</v>
      </c>
      <c r="M59" s="233"/>
      <c r="N59" s="233"/>
      <c r="O59" s="243"/>
      <c r="P59" s="243"/>
      <c r="Q59" s="243"/>
      <c r="R59" s="243"/>
      <c r="S59" s="243"/>
      <c r="T59" s="262"/>
      <c r="U59" s="262"/>
      <c r="V59" s="262"/>
      <c r="W59" s="262"/>
      <c r="X59" s="233"/>
      <c r="Y59" s="262"/>
      <c r="Z59" s="262"/>
    </row>
    <row r="60" spans="1:26" ht="15.75" customHeight="1">
      <c r="A60" s="233" t="s">
        <v>747</v>
      </c>
      <c r="B60" s="256" t="s">
        <v>733</v>
      </c>
      <c r="C60" s="234" t="s">
        <v>654</v>
      </c>
      <c r="D60" s="233" t="s">
        <v>748</v>
      </c>
      <c r="E60" s="253">
        <v>2</v>
      </c>
      <c r="F60" s="236">
        <v>3500</v>
      </c>
      <c r="G60" s="237"/>
      <c r="H60" s="237">
        <f t="shared" si="4"/>
        <v>7000</v>
      </c>
      <c r="I60" s="237">
        <f t="shared" si="3"/>
        <v>1260</v>
      </c>
      <c r="J60" s="237">
        <f t="shared" si="5"/>
        <v>8260</v>
      </c>
      <c r="K60" s="243" t="s">
        <v>569</v>
      </c>
      <c r="L60" s="233" t="s">
        <v>569</v>
      </c>
      <c r="M60" s="233"/>
      <c r="N60" s="233"/>
      <c r="O60" s="233"/>
      <c r="P60" s="233"/>
      <c r="Q60" s="233"/>
      <c r="R60" s="233"/>
      <c r="S60" s="233"/>
      <c r="T60" s="262"/>
      <c r="U60" s="262"/>
      <c r="V60" s="262"/>
      <c r="W60" s="233"/>
      <c r="X60" s="233"/>
      <c r="Y60" s="262"/>
      <c r="Z60" s="262"/>
    </row>
    <row r="61" spans="1:26" ht="15.75" customHeight="1">
      <c r="A61" s="233" t="s">
        <v>749</v>
      </c>
      <c r="B61" s="256" t="s">
        <v>733</v>
      </c>
      <c r="C61" s="239" t="s">
        <v>750</v>
      </c>
      <c r="D61" s="243" t="s">
        <v>751</v>
      </c>
      <c r="E61" s="240">
        <v>1</v>
      </c>
      <c r="F61" s="236">
        <v>23500</v>
      </c>
      <c r="G61" s="241"/>
      <c r="H61" s="237">
        <f t="shared" si="4"/>
        <v>23500</v>
      </c>
      <c r="I61" s="237">
        <f t="shared" si="3"/>
        <v>4230</v>
      </c>
      <c r="J61" s="237">
        <f t="shared" si="5"/>
        <v>27730</v>
      </c>
      <c r="K61" s="243" t="s">
        <v>569</v>
      </c>
      <c r="L61" s="243" t="s">
        <v>569</v>
      </c>
      <c r="M61" s="243"/>
      <c r="N61" s="243"/>
      <c r="O61" s="233"/>
      <c r="P61" s="233"/>
      <c r="Q61" s="233"/>
      <c r="R61" s="233"/>
      <c r="S61" s="233"/>
      <c r="T61" s="262"/>
      <c r="U61" s="262"/>
      <c r="V61" s="262"/>
      <c r="W61" s="262"/>
      <c r="X61" s="233"/>
      <c r="Y61" s="262"/>
      <c r="Z61" s="262"/>
    </row>
    <row r="62" spans="1:26" ht="28.8">
      <c r="A62" s="233" t="s">
        <v>752</v>
      </c>
      <c r="B62" s="233" t="s">
        <v>753</v>
      </c>
      <c r="C62" s="233" t="s">
        <v>722</v>
      </c>
      <c r="D62" s="233" t="s">
        <v>723</v>
      </c>
      <c r="E62" s="244">
        <v>1</v>
      </c>
      <c r="F62" s="241">
        <v>45000</v>
      </c>
      <c r="G62" s="241">
        <f>36000/3</f>
        <v>12000</v>
      </c>
      <c r="H62" s="237">
        <f t="shared" si="4"/>
        <v>57000</v>
      </c>
      <c r="I62" s="241">
        <f t="shared" si="3"/>
        <v>10260</v>
      </c>
      <c r="J62" s="237">
        <f t="shared" si="5"/>
        <v>67260</v>
      </c>
      <c r="K62" s="243" t="s">
        <v>724</v>
      </c>
      <c r="L62" s="243" t="s">
        <v>725</v>
      </c>
      <c r="M62" s="264" t="s">
        <v>726</v>
      </c>
      <c r="N62" s="265" t="s">
        <v>727</v>
      </c>
      <c r="O62" s="262"/>
      <c r="P62" s="262"/>
      <c r="Q62" s="233"/>
      <c r="R62" s="233"/>
      <c r="S62" s="233"/>
      <c r="T62" s="262"/>
      <c r="U62" s="262"/>
      <c r="V62" s="262"/>
      <c r="W62" s="266">
        <v>100000</v>
      </c>
      <c r="X62" s="243">
        <v>1</v>
      </c>
      <c r="Y62" s="262"/>
      <c r="Z62" s="262"/>
    </row>
    <row r="63" spans="1:26" ht="28.8">
      <c r="A63" s="233" t="s">
        <v>754</v>
      </c>
      <c r="B63" s="233" t="s">
        <v>753</v>
      </c>
      <c r="C63" s="234" t="s">
        <v>755</v>
      </c>
      <c r="D63" s="233" t="s">
        <v>756</v>
      </c>
      <c r="E63" s="253">
        <v>1</v>
      </c>
      <c r="F63" s="237"/>
      <c r="G63" s="237"/>
      <c r="H63" s="237">
        <f t="shared" si="4"/>
        <v>0</v>
      </c>
      <c r="I63" s="237"/>
      <c r="J63" s="237">
        <f t="shared" si="5"/>
        <v>0</v>
      </c>
      <c r="K63" s="243" t="s">
        <v>587</v>
      </c>
      <c r="L63" s="233" t="s">
        <v>757</v>
      </c>
      <c r="M63" s="254" t="s">
        <v>758</v>
      </c>
      <c r="N63" s="265" t="s">
        <v>759</v>
      </c>
      <c r="O63" s="233"/>
      <c r="P63" s="233"/>
      <c r="Q63" s="233">
        <v>2.5</v>
      </c>
      <c r="R63" s="233">
        <v>2.5</v>
      </c>
      <c r="S63" s="233" t="s">
        <v>581</v>
      </c>
      <c r="T63" s="262"/>
      <c r="U63" s="262"/>
      <c r="V63" s="262"/>
      <c r="W63" s="233"/>
      <c r="X63" s="233"/>
      <c r="Y63" s="262"/>
      <c r="Z63" s="262"/>
    </row>
    <row r="64" spans="1:26" ht="28.8">
      <c r="A64" s="233" t="s">
        <v>760</v>
      </c>
      <c r="B64" s="233" t="s">
        <v>753</v>
      </c>
      <c r="C64" s="234" t="s">
        <v>761</v>
      </c>
      <c r="D64" s="233" t="s">
        <v>762</v>
      </c>
      <c r="E64" s="253">
        <v>6</v>
      </c>
      <c r="F64" s="237">
        <v>4900</v>
      </c>
      <c r="G64" s="237">
        <f>1600/3</f>
        <v>533.33333333333337</v>
      </c>
      <c r="H64" s="237">
        <f t="shared" si="4"/>
        <v>32600</v>
      </c>
      <c r="I64" s="237">
        <f t="shared" ref="I64:I69" si="6">H64*18%</f>
        <v>5868</v>
      </c>
      <c r="J64" s="237">
        <f t="shared" si="5"/>
        <v>38468</v>
      </c>
      <c r="K64" s="243" t="s">
        <v>763</v>
      </c>
      <c r="L64" s="243" t="s">
        <v>569</v>
      </c>
      <c r="M64" s="264" t="s">
        <v>764</v>
      </c>
      <c r="N64" s="265" t="s">
        <v>765</v>
      </c>
      <c r="O64" s="243"/>
      <c r="P64" s="233"/>
      <c r="Q64" s="233"/>
      <c r="R64" s="233"/>
      <c r="S64" s="233"/>
      <c r="T64" s="262"/>
      <c r="U64" s="262"/>
      <c r="V64" s="262"/>
      <c r="W64" s="262"/>
      <c r="X64" s="233"/>
      <c r="Y64" s="262"/>
      <c r="Z64" s="262"/>
    </row>
    <row r="65" spans="1:26" ht="15.75" customHeight="1">
      <c r="A65" s="233" t="s">
        <v>766</v>
      </c>
      <c r="B65" s="233" t="s">
        <v>753</v>
      </c>
      <c r="C65" s="234" t="s">
        <v>643</v>
      </c>
      <c r="D65" s="233" t="s">
        <v>644</v>
      </c>
      <c r="E65" s="235">
        <v>1</v>
      </c>
      <c r="F65" s="236">
        <v>68000</v>
      </c>
      <c r="G65" s="237"/>
      <c r="H65" s="237">
        <f t="shared" si="4"/>
        <v>68000</v>
      </c>
      <c r="I65" s="237">
        <f t="shared" si="6"/>
        <v>12240</v>
      </c>
      <c r="J65" s="237">
        <f t="shared" ref="J65:J72" si="7">H65+I65</f>
        <v>80240</v>
      </c>
      <c r="K65" s="270" t="s">
        <v>729</v>
      </c>
      <c r="L65" s="270" t="s">
        <v>729</v>
      </c>
      <c r="M65" s="233"/>
      <c r="N65" s="233"/>
      <c r="O65" s="233"/>
      <c r="P65" s="233" t="s">
        <v>580</v>
      </c>
      <c r="Q65" s="233">
        <v>0.373</v>
      </c>
      <c r="R65" s="233">
        <v>0.373</v>
      </c>
      <c r="S65" s="233" t="s">
        <v>616</v>
      </c>
      <c r="T65" s="262"/>
      <c r="U65" s="262"/>
      <c r="V65" s="262"/>
      <c r="W65" s="262"/>
      <c r="X65" s="233"/>
      <c r="Y65" s="262"/>
      <c r="Z65" s="262"/>
    </row>
    <row r="66" spans="1:26" ht="15.75" customHeight="1">
      <c r="A66" s="233" t="s">
        <v>767</v>
      </c>
      <c r="B66" s="233" t="s">
        <v>768</v>
      </c>
      <c r="C66" s="234" t="s">
        <v>769</v>
      </c>
      <c r="D66" s="233" t="s">
        <v>770</v>
      </c>
      <c r="E66" s="253">
        <v>10</v>
      </c>
      <c r="F66" s="236">
        <v>1800</v>
      </c>
      <c r="G66" s="237"/>
      <c r="H66" s="237">
        <f t="shared" si="4"/>
        <v>18000</v>
      </c>
      <c r="I66" s="237">
        <f t="shared" si="6"/>
        <v>3240</v>
      </c>
      <c r="J66" s="237">
        <f t="shared" si="7"/>
        <v>21240</v>
      </c>
      <c r="K66" s="243" t="s">
        <v>569</v>
      </c>
      <c r="L66" s="233" t="s">
        <v>569</v>
      </c>
      <c r="M66" s="233"/>
      <c r="N66" s="233"/>
      <c r="O66" s="233"/>
      <c r="P66" s="233"/>
      <c r="Q66" s="233"/>
      <c r="R66" s="233"/>
      <c r="S66" s="233"/>
      <c r="T66" s="262"/>
      <c r="U66" s="262"/>
      <c r="V66" s="262"/>
      <c r="W66" s="262"/>
      <c r="X66" s="262"/>
      <c r="Y66" s="262"/>
      <c r="Z66" s="262"/>
    </row>
    <row r="67" spans="1:26" ht="15.75" customHeight="1">
      <c r="A67" s="233" t="s">
        <v>771</v>
      </c>
      <c r="B67" s="233" t="s">
        <v>772</v>
      </c>
      <c r="C67" s="234" t="s">
        <v>773</v>
      </c>
      <c r="D67" s="233" t="s">
        <v>774</v>
      </c>
      <c r="E67" s="235">
        <v>8</v>
      </c>
      <c r="F67" s="236">
        <v>1500</v>
      </c>
      <c r="G67" s="237"/>
      <c r="H67" s="237">
        <f t="shared" si="4"/>
        <v>12000</v>
      </c>
      <c r="I67" s="237">
        <f t="shared" si="6"/>
        <v>2160</v>
      </c>
      <c r="J67" s="237">
        <f t="shared" si="7"/>
        <v>14160</v>
      </c>
      <c r="K67" s="243" t="s">
        <v>569</v>
      </c>
      <c r="L67" s="233" t="s">
        <v>569</v>
      </c>
      <c r="M67" s="233"/>
      <c r="N67" s="233"/>
      <c r="O67" s="233"/>
      <c r="P67" s="233"/>
      <c r="Q67" s="233"/>
      <c r="R67" s="233"/>
      <c r="S67" s="233"/>
      <c r="T67" s="262"/>
      <c r="U67" s="262"/>
      <c r="V67" s="262"/>
      <c r="W67" s="262"/>
      <c r="X67" s="262"/>
      <c r="Y67" s="262"/>
      <c r="Z67" s="262"/>
    </row>
    <row r="68" spans="1:26" ht="28.8">
      <c r="A68" s="233" t="s">
        <v>775</v>
      </c>
      <c r="B68" s="233" t="s">
        <v>776</v>
      </c>
      <c r="C68" s="234" t="s">
        <v>777</v>
      </c>
      <c r="D68" s="233" t="s">
        <v>778</v>
      </c>
      <c r="E68" s="253">
        <v>1</v>
      </c>
      <c r="F68" s="237">
        <v>95000</v>
      </c>
      <c r="G68" s="237"/>
      <c r="H68" s="237">
        <f t="shared" si="4"/>
        <v>95000</v>
      </c>
      <c r="I68" s="237">
        <f t="shared" si="6"/>
        <v>17100</v>
      </c>
      <c r="J68" s="237">
        <f t="shared" si="7"/>
        <v>112100</v>
      </c>
      <c r="K68" s="243" t="s">
        <v>569</v>
      </c>
      <c r="L68" s="233" t="s">
        <v>569</v>
      </c>
      <c r="M68" s="233" t="s">
        <v>779</v>
      </c>
      <c r="N68" s="265" t="s">
        <v>780</v>
      </c>
      <c r="O68" s="233"/>
      <c r="P68" s="233"/>
      <c r="Q68" s="233"/>
      <c r="R68" s="233"/>
      <c r="S68" s="233"/>
      <c r="T68" s="262"/>
      <c r="U68" s="262"/>
      <c r="V68" s="262"/>
      <c r="W68" s="262"/>
      <c r="X68" s="262"/>
      <c r="Y68" s="262">
        <v>5650</v>
      </c>
      <c r="Z68" s="262"/>
    </row>
    <row r="69" spans="1:26" ht="28.8">
      <c r="A69" s="233" t="s">
        <v>781</v>
      </c>
      <c r="B69" s="233" t="s">
        <v>776</v>
      </c>
      <c r="C69" s="234" t="s">
        <v>777</v>
      </c>
      <c r="D69" s="233" t="s">
        <v>782</v>
      </c>
      <c r="E69" s="253">
        <v>1</v>
      </c>
      <c r="F69" s="237">
        <v>90000</v>
      </c>
      <c r="G69" s="237"/>
      <c r="H69" s="237">
        <f t="shared" si="4"/>
        <v>90000</v>
      </c>
      <c r="I69" s="237">
        <f t="shared" si="6"/>
        <v>16200</v>
      </c>
      <c r="J69" s="237">
        <f t="shared" si="7"/>
        <v>106200</v>
      </c>
      <c r="K69" s="243" t="s">
        <v>569</v>
      </c>
      <c r="L69" s="233" t="s">
        <v>569</v>
      </c>
      <c r="M69" s="233" t="s">
        <v>779</v>
      </c>
      <c r="N69" s="265" t="s">
        <v>780</v>
      </c>
      <c r="O69" s="233"/>
      <c r="P69" s="233"/>
      <c r="Q69" s="233"/>
      <c r="R69" s="233"/>
      <c r="S69" s="233"/>
      <c r="T69" s="262"/>
      <c r="U69" s="262"/>
      <c r="V69" s="262"/>
      <c r="W69" s="262"/>
      <c r="X69" s="262"/>
      <c r="Y69" s="262">
        <v>5400</v>
      </c>
      <c r="Z69" s="262"/>
    </row>
    <row r="70" spans="1:26" s="212" customFormat="1" ht="15.75" customHeight="1">
      <c r="A70" s="249" t="s">
        <v>783</v>
      </c>
      <c r="B70" s="249" t="s">
        <v>784</v>
      </c>
      <c r="C70" s="234" t="s">
        <v>785</v>
      </c>
      <c r="D70" s="249" t="s">
        <v>786</v>
      </c>
      <c r="E70" s="250">
        <v>1</v>
      </c>
      <c r="F70" s="279">
        <v>15000</v>
      </c>
      <c r="G70" s="279"/>
      <c r="H70" s="279">
        <f t="shared" si="4"/>
        <v>15000</v>
      </c>
      <c r="I70" s="279"/>
      <c r="J70" s="279">
        <f t="shared" si="7"/>
        <v>15000</v>
      </c>
      <c r="K70" s="249" t="s">
        <v>787</v>
      </c>
      <c r="L70" s="249" t="s">
        <v>788</v>
      </c>
      <c r="M70" s="249"/>
      <c r="N70" s="249"/>
      <c r="O70" s="249"/>
      <c r="P70" s="249" t="s">
        <v>789</v>
      </c>
      <c r="Q70" s="249" t="s">
        <v>790</v>
      </c>
      <c r="R70" s="249">
        <v>6</v>
      </c>
      <c r="S70" s="249" t="s">
        <v>581</v>
      </c>
      <c r="T70" s="268"/>
      <c r="U70" s="268"/>
      <c r="V70" s="268"/>
      <c r="W70" s="268"/>
      <c r="X70" s="268"/>
      <c r="Y70" s="268"/>
      <c r="Z70" s="268"/>
    </row>
    <row r="71" spans="1:26" ht="20.25" customHeight="1">
      <c r="A71" s="233" t="s">
        <v>791</v>
      </c>
      <c r="B71" s="233" t="s">
        <v>784</v>
      </c>
      <c r="C71" s="233" t="s">
        <v>761</v>
      </c>
      <c r="D71" s="233" t="s">
        <v>792</v>
      </c>
      <c r="E71" s="253">
        <v>0</v>
      </c>
      <c r="F71" s="237">
        <v>4900</v>
      </c>
      <c r="G71" s="237">
        <f>1600/3</f>
        <v>533.33333333333337</v>
      </c>
      <c r="H71" s="237">
        <f t="shared" si="4"/>
        <v>0</v>
      </c>
      <c r="I71" s="237">
        <f>H71*18%</f>
        <v>0</v>
      </c>
      <c r="J71" s="237">
        <f t="shared" si="7"/>
        <v>0</v>
      </c>
      <c r="K71" s="243" t="s">
        <v>763</v>
      </c>
      <c r="L71" s="243" t="s">
        <v>569</v>
      </c>
      <c r="M71" s="264" t="s">
        <v>764</v>
      </c>
      <c r="N71" s="265" t="s">
        <v>765</v>
      </c>
      <c r="O71" s="243"/>
      <c r="P71" s="233"/>
      <c r="Q71" s="233"/>
      <c r="R71" s="233"/>
      <c r="S71" s="233"/>
      <c r="T71" s="262"/>
      <c r="U71" s="262"/>
      <c r="V71" s="262"/>
      <c r="W71" s="262"/>
      <c r="X71" s="233"/>
      <c r="Y71" s="262"/>
      <c r="Z71" s="262"/>
    </row>
    <row r="72" spans="1:26" ht="28.8">
      <c r="A72" s="233" t="s">
        <v>793</v>
      </c>
      <c r="B72" s="233" t="s">
        <v>784</v>
      </c>
      <c r="C72" s="233" t="s">
        <v>761</v>
      </c>
      <c r="D72" s="233" t="s">
        <v>792</v>
      </c>
      <c r="E72" s="253">
        <v>0</v>
      </c>
      <c r="F72" s="237">
        <v>4900</v>
      </c>
      <c r="G72" s="237">
        <f>1600/3</f>
        <v>533.33333333333337</v>
      </c>
      <c r="H72" s="237">
        <f t="shared" si="4"/>
        <v>0</v>
      </c>
      <c r="I72" s="237">
        <f>H72*18%</f>
        <v>0</v>
      </c>
      <c r="J72" s="237">
        <f t="shared" si="7"/>
        <v>0</v>
      </c>
      <c r="K72" s="243" t="s">
        <v>763</v>
      </c>
      <c r="L72" s="243" t="s">
        <v>569</v>
      </c>
      <c r="M72" s="264" t="s">
        <v>764</v>
      </c>
      <c r="N72" s="265" t="s">
        <v>765</v>
      </c>
      <c r="O72" s="267"/>
      <c r="P72" s="233"/>
      <c r="Q72" s="233"/>
      <c r="R72" s="233"/>
      <c r="S72" s="233"/>
      <c r="T72" s="262"/>
      <c r="U72" s="262"/>
      <c r="V72" s="262"/>
      <c r="W72" s="262"/>
      <c r="X72" s="233"/>
      <c r="Y72" s="262"/>
      <c r="Z72" s="262"/>
    </row>
    <row r="73" spans="1:26" s="212" customFormat="1" ht="15.75" customHeight="1">
      <c r="A73" s="249" t="s">
        <v>794</v>
      </c>
      <c r="B73" s="249" t="s">
        <v>784</v>
      </c>
      <c r="C73" s="249" t="s">
        <v>795</v>
      </c>
      <c r="D73" s="249"/>
      <c r="E73" s="250">
        <v>1</v>
      </c>
      <c r="F73" s="279"/>
      <c r="G73" s="279"/>
      <c r="H73" s="279">
        <f t="shared" si="4"/>
        <v>0</v>
      </c>
      <c r="I73" s="279"/>
      <c r="J73" s="279"/>
      <c r="K73" s="249" t="s">
        <v>787</v>
      </c>
      <c r="L73" s="249" t="s">
        <v>788</v>
      </c>
      <c r="M73" s="249"/>
      <c r="N73" s="249"/>
      <c r="O73" s="249"/>
      <c r="P73" s="249"/>
      <c r="Q73" s="249"/>
      <c r="R73" s="249"/>
      <c r="S73" s="249"/>
      <c r="T73" s="268"/>
      <c r="U73" s="268"/>
      <c r="V73" s="268"/>
      <c r="W73" s="268"/>
      <c r="X73" s="268"/>
      <c r="Y73" s="268"/>
      <c r="Z73" s="268"/>
    </row>
    <row r="74" spans="1:26" s="212" customFormat="1" ht="15.75" customHeight="1">
      <c r="A74" s="249" t="s">
        <v>796</v>
      </c>
      <c r="B74" s="249" t="s">
        <v>784</v>
      </c>
      <c r="C74" s="249" t="s">
        <v>797</v>
      </c>
      <c r="D74" s="249"/>
      <c r="E74" s="250">
        <v>1</v>
      </c>
      <c r="F74" s="279"/>
      <c r="G74" s="279"/>
      <c r="H74" s="279">
        <f t="shared" si="4"/>
        <v>0</v>
      </c>
      <c r="I74" s="279"/>
      <c r="J74" s="279"/>
      <c r="K74" s="249" t="s">
        <v>787</v>
      </c>
      <c r="L74" s="249" t="s">
        <v>788</v>
      </c>
      <c r="M74" s="249"/>
      <c r="N74" s="249"/>
      <c r="O74" s="249"/>
      <c r="P74" s="249"/>
      <c r="Q74" s="249"/>
      <c r="R74" s="249"/>
      <c r="S74" s="249"/>
      <c r="T74" s="268"/>
      <c r="U74" s="268"/>
      <c r="V74" s="268"/>
      <c r="W74" s="268"/>
      <c r="X74" s="268"/>
      <c r="Y74" s="268"/>
      <c r="Z74" s="268"/>
    </row>
    <row r="75" spans="1:26" s="213" customFormat="1" ht="18">
      <c r="A75" s="280"/>
      <c r="B75" s="280"/>
      <c r="C75" s="280"/>
      <c r="D75" s="280"/>
      <c r="E75" s="281"/>
      <c r="F75" s="282"/>
      <c r="G75" s="282"/>
      <c r="H75" s="282">
        <f>SUM(H6:H74)</f>
        <v>1638090.19</v>
      </c>
      <c r="I75" s="282">
        <f>SUM(I6:I74)</f>
        <v>292156.23419999995</v>
      </c>
      <c r="J75" s="282">
        <f>SUM(J6:J74)</f>
        <v>1930246.4242</v>
      </c>
      <c r="K75" s="283"/>
      <c r="L75" s="280"/>
      <c r="M75" s="284"/>
      <c r="N75" s="284"/>
      <c r="O75" s="280"/>
      <c r="P75" s="280"/>
      <c r="Q75" s="280"/>
      <c r="R75" s="280"/>
      <c r="S75" s="280"/>
      <c r="T75" s="285"/>
      <c r="U75" s="285"/>
      <c r="V75" s="285"/>
      <c r="W75" s="285"/>
      <c r="X75" s="280"/>
      <c r="Y75" s="285"/>
      <c r="Z75" s="285"/>
    </row>
  </sheetData>
  <conditionalFormatting sqref="C6:C9">
    <cfRule type="containsText" dxfId="3" priority="3" operator="containsText" text="Elan">
      <formula>NOT(ISERROR(SEARCH("Elan",C6)))</formula>
    </cfRule>
  </conditionalFormatting>
  <conditionalFormatting sqref="C15">
    <cfRule type="containsText" dxfId="2" priority="2" operator="containsText" text="Elan">
      <formula>NOT(ISERROR(SEARCH("Elan",C15)))</formula>
    </cfRule>
  </conditionalFormatting>
  <conditionalFormatting sqref="C17">
    <cfRule type="containsText" dxfId="1" priority="1" operator="containsText" text="Elan">
      <formula>NOT(ISERROR(SEARCH("Elan",C17)))</formula>
    </cfRule>
  </conditionalFormatting>
  <conditionalFormatting sqref="C25">
    <cfRule type="containsText" dxfId="0" priority="6" operator="containsText" text="Elan">
      <formula>NOT(ISERROR(SEARCH("Elan",C25)))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I31"/>
  <sheetViews>
    <sheetView workbookViewId="0">
      <selection activeCell="D12" sqref="D12"/>
    </sheetView>
  </sheetViews>
  <sheetFormatPr defaultColWidth="9" defaultRowHeight="14.4"/>
  <cols>
    <col min="3" max="3" width="26.77734375" customWidth="1"/>
    <col min="4" max="4" width="15.88671875" customWidth="1"/>
    <col min="8" max="8" width="12.33203125" customWidth="1"/>
    <col min="9" max="9" width="35.5546875" customWidth="1"/>
  </cols>
  <sheetData>
    <row r="3" spans="2:9" ht="23.4">
      <c r="B3" s="555" t="s">
        <v>798</v>
      </c>
      <c r="C3" s="556"/>
      <c r="D3" s="556"/>
      <c r="E3" s="556"/>
      <c r="F3" s="556"/>
      <c r="G3" s="556"/>
      <c r="H3" s="556"/>
      <c r="I3" s="557"/>
    </row>
    <row r="4" spans="2:9">
      <c r="B4" s="196" t="s">
        <v>799</v>
      </c>
      <c r="C4" s="197" t="s">
        <v>800</v>
      </c>
      <c r="D4" s="197" t="s">
        <v>268</v>
      </c>
      <c r="E4" s="197" t="s">
        <v>32</v>
      </c>
      <c r="F4" s="197" t="s">
        <v>149</v>
      </c>
      <c r="G4" s="197" t="s">
        <v>33</v>
      </c>
      <c r="H4" s="197" t="s">
        <v>801</v>
      </c>
      <c r="I4" s="205" t="s">
        <v>802</v>
      </c>
    </row>
    <row r="5" spans="2:9">
      <c r="B5" s="198">
        <v>1</v>
      </c>
      <c r="C5" s="199" t="s">
        <v>803</v>
      </c>
      <c r="D5" s="186" t="s">
        <v>804</v>
      </c>
      <c r="E5" s="186" t="s">
        <v>42</v>
      </c>
      <c r="F5" s="186"/>
      <c r="G5" s="186"/>
      <c r="H5" s="186"/>
      <c r="I5" s="206" t="s">
        <v>805</v>
      </c>
    </row>
    <row r="6" spans="2:9">
      <c r="B6" s="200">
        <v>2</v>
      </c>
      <c r="C6" s="201" t="s">
        <v>806</v>
      </c>
      <c r="D6" s="148" t="s">
        <v>804</v>
      </c>
      <c r="E6" s="148" t="s">
        <v>42</v>
      </c>
      <c r="F6" s="202"/>
      <c r="G6" s="202"/>
      <c r="H6" s="202"/>
      <c r="I6" s="207" t="s">
        <v>807</v>
      </c>
    </row>
    <row r="7" spans="2:9">
      <c r="B7" s="200">
        <v>3</v>
      </c>
      <c r="C7" s="201" t="s">
        <v>808</v>
      </c>
      <c r="D7" s="148" t="s">
        <v>804</v>
      </c>
      <c r="E7" s="148" t="s">
        <v>42</v>
      </c>
      <c r="F7" s="202"/>
      <c r="G7" s="202"/>
      <c r="H7" s="202"/>
      <c r="I7" s="207" t="s">
        <v>809</v>
      </c>
    </row>
    <row r="8" spans="2:9">
      <c r="B8" s="200">
        <v>4</v>
      </c>
      <c r="C8" s="201" t="s">
        <v>808</v>
      </c>
      <c r="D8" s="148" t="s">
        <v>810</v>
      </c>
      <c r="E8" s="148" t="s">
        <v>42</v>
      </c>
      <c r="F8" s="202"/>
      <c r="G8" s="202"/>
      <c r="H8" s="202"/>
      <c r="I8" s="207" t="s">
        <v>811</v>
      </c>
    </row>
    <row r="9" spans="2:9">
      <c r="B9" s="200">
        <v>5</v>
      </c>
      <c r="C9" s="201" t="s">
        <v>812</v>
      </c>
      <c r="D9" s="148" t="s">
        <v>810</v>
      </c>
      <c r="E9" s="148" t="s">
        <v>42</v>
      </c>
      <c r="F9" s="202"/>
      <c r="G9" s="202"/>
      <c r="H9" s="202"/>
      <c r="I9" s="207" t="s">
        <v>813</v>
      </c>
    </row>
    <row r="10" spans="2:9">
      <c r="B10" s="200">
        <v>6</v>
      </c>
      <c r="C10" s="201" t="s">
        <v>814</v>
      </c>
      <c r="D10" s="148" t="s">
        <v>815</v>
      </c>
      <c r="E10" s="148" t="s">
        <v>42</v>
      </c>
      <c r="F10" s="148"/>
      <c r="G10" s="148"/>
      <c r="H10" s="148"/>
      <c r="I10" s="207" t="s">
        <v>816</v>
      </c>
    </row>
    <row r="11" spans="2:9">
      <c r="B11" s="200">
        <v>7</v>
      </c>
      <c r="C11" s="201" t="s">
        <v>812</v>
      </c>
      <c r="D11" s="148" t="s">
        <v>804</v>
      </c>
      <c r="E11" s="148" t="s">
        <v>42</v>
      </c>
      <c r="F11" s="148"/>
      <c r="G11" s="148"/>
      <c r="H11" s="148"/>
      <c r="I11" s="207" t="s">
        <v>817</v>
      </c>
    </row>
    <row r="12" spans="2:9">
      <c r="B12" s="200">
        <v>8</v>
      </c>
      <c r="C12" s="201" t="s">
        <v>818</v>
      </c>
      <c r="D12" s="148" t="s">
        <v>804</v>
      </c>
      <c r="E12" s="148" t="s">
        <v>42</v>
      </c>
      <c r="F12" s="148"/>
      <c r="G12" s="148"/>
      <c r="H12" s="148"/>
      <c r="I12" s="207" t="s">
        <v>819</v>
      </c>
    </row>
    <row r="13" spans="2:9">
      <c r="B13" s="200">
        <v>9</v>
      </c>
      <c r="C13" s="201" t="s">
        <v>820</v>
      </c>
      <c r="D13" s="148" t="s">
        <v>804</v>
      </c>
      <c r="E13" s="148" t="s">
        <v>42</v>
      </c>
      <c r="F13" s="148"/>
      <c r="G13" s="148"/>
      <c r="H13" s="148"/>
      <c r="I13" s="207" t="s">
        <v>821</v>
      </c>
    </row>
    <row r="14" spans="2:9">
      <c r="B14" s="200">
        <v>10</v>
      </c>
      <c r="C14" s="201" t="s">
        <v>822</v>
      </c>
      <c r="D14" s="148"/>
      <c r="E14" s="148" t="s">
        <v>42</v>
      </c>
      <c r="F14" s="148"/>
      <c r="G14" s="148"/>
      <c r="H14" s="148"/>
      <c r="I14" s="207"/>
    </row>
    <row r="15" spans="2:9">
      <c r="B15" s="200">
        <v>11</v>
      </c>
      <c r="C15" s="201" t="s">
        <v>823</v>
      </c>
      <c r="D15" s="148" t="s">
        <v>824</v>
      </c>
      <c r="E15" s="148" t="s">
        <v>42</v>
      </c>
      <c r="F15" s="148"/>
      <c r="G15" s="148"/>
      <c r="H15" s="148"/>
      <c r="I15" s="207"/>
    </row>
    <row r="16" spans="2:9">
      <c r="B16" s="200">
        <v>12</v>
      </c>
      <c r="C16" s="201" t="s">
        <v>825</v>
      </c>
      <c r="D16" s="148"/>
      <c r="E16" s="148" t="s">
        <v>42</v>
      </c>
      <c r="F16" s="148"/>
      <c r="G16" s="148"/>
      <c r="H16" s="148"/>
      <c r="I16" s="207" t="s">
        <v>826</v>
      </c>
    </row>
    <row r="17" spans="2:9">
      <c r="B17" s="200">
        <v>13</v>
      </c>
      <c r="C17" s="201" t="s">
        <v>827</v>
      </c>
      <c r="D17" s="148" t="s">
        <v>828</v>
      </c>
      <c r="E17" s="148" t="s">
        <v>42</v>
      </c>
      <c r="F17" s="148"/>
      <c r="G17" s="148"/>
      <c r="H17" s="148"/>
      <c r="I17" s="207"/>
    </row>
    <row r="18" spans="2:9">
      <c r="B18" s="200">
        <v>14</v>
      </c>
      <c r="C18" s="201" t="s">
        <v>829</v>
      </c>
      <c r="D18" s="148"/>
      <c r="E18" s="148" t="s">
        <v>42</v>
      </c>
      <c r="F18" s="148"/>
      <c r="G18" s="148"/>
      <c r="H18" s="148"/>
      <c r="I18" s="207" t="s">
        <v>830</v>
      </c>
    </row>
    <row r="19" spans="2:9">
      <c r="B19" s="200">
        <v>15</v>
      </c>
      <c r="C19" s="201" t="s">
        <v>831</v>
      </c>
      <c r="D19" s="148"/>
      <c r="E19" s="148" t="s">
        <v>42</v>
      </c>
      <c r="F19" s="148"/>
      <c r="G19" s="148"/>
      <c r="H19" s="148"/>
      <c r="I19" s="207" t="s">
        <v>832</v>
      </c>
    </row>
    <row r="20" spans="2:9">
      <c r="B20" s="200">
        <v>16</v>
      </c>
      <c r="C20" s="201" t="s">
        <v>833</v>
      </c>
      <c r="D20" s="148"/>
      <c r="E20" s="148" t="s">
        <v>42</v>
      </c>
      <c r="F20" s="148"/>
      <c r="G20" s="148"/>
      <c r="H20" s="148"/>
      <c r="I20" s="207"/>
    </row>
    <row r="21" spans="2:9">
      <c r="B21" s="200">
        <v>17</v>
      </c>
      <c r="C21" s="201" t="s">
        <v>834</v>
      </c>
      <c r="D21" s="148"/>
      <c r="E21" s="148" t="s">
        <v>42</v>
      </c>
      <c r="F21" s="148"/>
      <c r="G21" s="148"/>
      <c r="H21" s="148"/>
      <c r="I21" s="207"/>
    </row>
    <row r="22" spans="2:9">
      <c r="B22" s="200">
        <v>18</v>
      </c>
      <c r="C22" s="148" t="s">
        <v>835</v>
      </c>
      <c r="D22" s="148"/>
      <c r="E22" s="148" t="s">
        <v>42</v>
      </c>
      <c r="F22" s="148"/>
      <c r="G22" s="148"/>
      <c r="H22" s="148"/>
      <c r="I22" s="207"/>
    </row>
    <row r="23" spans="2:9">
      <c r="B23" s="200">
        <v>19</v>
      </c>
      <c r="C23" s="101" t="s">
        <v>836</v>
      </c>
      <c r="D23" s="101"/>
      <c r="E23" s="148" t="s">
        <v>42</v>
      </c>
      <c r="F23" s="101"/>
      <c r="G23" s="101"/>
      <c r="H23" s="101"/>
      <c r="I23" s="208"/>
    </row>
    <row r="24" spans="2:9">
      <c r="B24" s="200">
        <v>20</v>
      </c>
      <c r="C24" s="101" t="s">
        <v>837</v>
      </c>
      <c r="D24" s="101"/>
      <c r="E24" s="148" t="s">
        <v>42</v>
      </c>
      <c r="F24" s="101"/>
      <c r="G24" s="101"/>
      <c r="H24" s="101"/>
      <c r="I24" s="208"/>
    </row>
    <row r="25" spans="2:9">
      <c r="B25" s="200">
        <v>21</v>
      </c>
      <c r="C25" s="101" t="s">
        <v>836</v>
      </c>
      <c r="D25" s="101"/>
      <c r="E25" s="148" t="s">
        <v>42</v>
      </c>
      <c r="F25" s="101"/>
      <c r="G25" s="101"/>
      <c r="H25" s="101"/>
      <c r="I25" s="208"/>
    </row>
    <row r="26" spans="2:9">
      <c r="B26" s="200">
        <v>22</v>
      </c>
      <c r="C26" s="101" t="s">
        <v>837</v>
      </c>
      <c r="D26" s="101"/>
      <c r="E26" s="148" t="s">
        <v>42</v>
      </c>
      <c r="F26" s="101"/>
      <c r="G26" s="101"/>
      <c r="H26" s="101"/>
      <c r="I26" s="208"/>
    </row>
    <row r="27" spans="2:9">
      <c r="B27" s="200">
        <v>23</v>
      </c>
      <c r="C27" s="101" t="s">
        <v>838</v>
      </c>
      <c r="D27" s="101"/>
      <c r="E27" s="148" t="s">
        <v>42</v>
      </c>
      <c r="F27" s="101"/>
      <c r="G27" s="101"/>
      <c r="H27" s="101"/>
      <c r="I27" s="208"/>
    </row>
    <row r="28" spans="2:9">
      <c r="B28" s="200">
        <v>24</v>
      </c>
      <c r="C28" s="101" t="s">
        <v>839</v>
      </c>
      <c r="D28" s="101"/>
      <c r="E28" s="148" t="s">
        <v>42</v>
      </c>
      <c r="F28" s="101"/>
      <c r="G28" s="101"/>
      <c r="H28" s="101"/>
      <c r="I28" s="208"/>
    </row>
    <row r="29" spans="2:9">
      <c r="B29" s="203"/>
      <c r="C29" s="101"/>
      <c r="D29" s="101"/>
      <c r="E29" s="101"/>
      <c r="F29" s="101"/>
      <c r="G29" s="101"/>
      <c r="H29" s="101"/>
      <c r="I29" s="208"/>
    </row>
    <row r="30" spans="2:9">
      <c r="B30" s="203"/>
      <c r="C30" s="101"/>
      <c r="D30" s="101"/>
      <c r="E30" s="101"/>
      <c r="F30" s="101"/>
      <c r="G30" s="101"/>
      <c r="H30" s="101"/>
      <c r="I30" s="208"/>
    </row>
    <row r="31" spans="2:9">
      <c r="B31" s="204"/>
      <c r="C31" s="125"/>
      <c r="D31" s="125"/>
      <c r="E31" s="125"/>
      <c r="F31" s="125"/>
      <c r="G31" s="125"/>
      <c r="H31" s="125"/>
      <c r="I31" s="209"/>
    </row>
  </sheetData>
  <mergeCells count="1">
    <mergeCell ref="B3:I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07"/>
  <sheetViews>
    <sheetView workbookViewId="0">
      <selection activeCell="D66" sqref="D66"/>
    </sheetView>
  </sheetViews>
  <sheetFormatPr defaultColWidth="9" defaultRowHeight="14.4"/>
  <cols>
    <col min="2" max="2" width="45.33203125" customWidth="1"/>
    <col min="3" max="3" width="21.88671875" customWidth="1"/>
    <col min="4" max="4" width="11.5546875" customWidth="1"/>
    <col min="7" max="7" width="16.88671875" customWidth="1"/>
  </cols>
  <sheetData>
    <row r="2" spans="1:7">
      <c r="A2" t="s">
        <v>265</v>
      </c>
      <c r="B2" s="189" t="s">
        <v>840</v>
      </c>
      <c r="C2" s="189" t="s">
        <v>6</v>
      </c>
      <c r="D2" s="189" t="s">
        <v>32</v>
      </c>
      <c r="E2" s="189" t="s">
        <v>149</v>
      </c>
      <c r="F2" s="189" t="s">
        <v>33</v>
      </c>
      <c r="G2" s="189" t="s">
        <v>801</v>
      </c>
    </row>
    <row r="3" spans="1:7">
      <c r="A3">
        <v>1</v>
      </c>
      <c r="B3" s="24" t="s">
        <v>841</v>
      </c>
      <c r="C3" s="24" t="s">
        <v>842</v>
      </c>
      <c r="D3" s="24" t="s">
        <v>88</v>
      </c>
      <c r="E3" s="24"/>
      <c r="F3" s="24"/>
      <c r="G3" s="24"/>
    </row>
    <row r="4" spans="1:7">
      <c r="A4">
        <v>2</v>
      </c>
      <c r="B4" s="24" t="s">
        <v>843</v>
      </c>
      <c r="C4" s="24" t="s">
        <v>842</v>
      </c>
      <c r="D4" s="24" t="s">
        <v>88</v>
      </c>
      <c r="E4" s="24"/>
      <c r="F4" s="24"/>
      <c r="G4" s="24"/>
    </row>
    <row r="5" spans="1:7">
      <c r="A5">
        <v>3</v>
      </c>
      <c r="B5" s="24" t="s">
        <v>844</v>
      </c>
      <c r="C5" s="24" t="s">
        <v>842</v>
      </c>
      <c r="D5" s="24" t="s">
        <v>88</v>
      </c>
      <c r="E5" s="24"/>
      <c r="F5" s="24"/>
      <c r="G5" s="24"/>
    </row>
    <row r="6" spans="1:7">
      <c r="A6">
        <v>4</v>
      </c>
      <c r="B6" s="24" t="s">
        <v>845</v>
      </c>
      <c r="C6" s="24" t="s">
        <v>842</v>
      </c>
      <c r="D6" s="24" t="s">
        <v>88</v>
      </c>
      <c r="E6" s="24"/>
      <c r="F6" s="24"/>
      <c r="G6" s="24"/>
    </row>
    <row r="7" spans="1:7">
      <c r="A7">
        <v>5</v>
      </c>
      <c r="B7" s="195" t="s">
        <v>846</v>
      </c>
      <c r="C7" s="24" t="s">
        <v>842</v>
      </c>
      <c r="D7" s="24" t="s">
        <v>88</v>
      </c>
      <c r="E7" s="24"/>
      <c r="F7" s="24"/>
      <c r="G7" s="24"/>
    </row>
    <row r="8" spans="1:7">
      <c r="A8">
        <v>6</v>
      </c>
      <c r="B8" s="24" t="s">
        <v>847</v>
      </c>
      <c r="C8" s="24" t="s">
        <v>842</v>
      </c>
      <c r="D8" s="24" t="s">
        <v>88</v>
      </c>
      <c r="E8" s="24"/>
      <c r="F8" s="24"/>
      <c r="G8" s="24"/>
    </row>
    <row r="9" spans="1:7">
      <c r="A9">
        <v>7</v>
      </c>
      <c r="B9" s="24" t="s">
        <v>848</v>
      </c>
      <c r="C9" s="24" t="s">
        <v>842</v>
      </c>
      <c r="D9" s="24" t="s">
        <v>88</v>
      </c>
      <c r="E9" s="24"/>
      <c r="F9" s="24"/>
      <c r="G9" s="24"/>
    </row>
    <row r="10" spans="1:7">
      <c r="A10">
        <v>8</v>
      </c>
      <c r="B10" s="24" t="s">
        <v>849</v>
      </c>
      <c r="C10" s="24" t="s">
        <v>842</v>
      </c>
      <c r="D10" s="24" t="s">
        <v>88</v>
      </c>
      <c r="E10" s="24"/>
      <c r="F10" s="24"/>
      <c r="G10" s="24"/>
    </row>
    <row r="11" spans="1:7">
      <c r="A11">
        <v>9</v>
      </c>
      <c r="B11" s="24" t="s">
        <v>850</v>
      </c>
      <c r="C11" s="24" t="s">
        <v>842</v>
      </c>
      <c r="D11" s="24" t="s">
        <v>88</v>
      </c>
      <c r="E11" s="24"/>
      <c r="F11" s="24"/>
      <c r="G11" s="24"/>
    </row>
    <row r="12" spans="1:7">
      <c r="A12">
        <v>10</v>
      </c>
      <c r="B12" s="24" t="s">
        <v>851</v>
      </c>
      <c r="C12" s="24" t="s">
        <v>842</v>
      </c>
      <c r="D12" s="24" t="s">
        <v>88</v>
      </c>
      <c r="E12" s="24"/>
      <c r="F12" s="24"/>
      <c r="G12" s="24"/>
    </row>
    <row r="13" spans="1:7">
      <c r="A13">
        <v>11</v>
      </c>
      <c r="B13" s="24" t="s">
        <v>852</v>
      </c>
      <c r="C13" s="24" t="s">
        <v>842</v>
      </c>
      <c r="D13" s="24" t="s">
        <v>88</v>
      </c>
      <c r="E13" s="24"/>
      <c r="F13" s="24"/>
      <c r="G13" s="24"/>
    </row>
    <row r="14" spans="1:7">
      <c r="A14">
        <v>12</v>
      </c>
      <c r="B14" s="24" t="s">
        <v>853</v>
      </c>
      <c r="C14" s="24" t="s">
        <v>842</v>
      </c>
      <c r="D14" s="24" t="s">
        <v>88</v>
      </c>
      <c r="E14" s="24"/>
      <c r="F14" s="24"/>
      <c r="G14" s="24"/>
    </row>
    <row r="15" spans="1:7">
      <c r="A15">
        <v>13</v>
      </c>
      <c r="B15" s="24" t="s">
        <v>854</v>
      </c>
      <c r="C15" s="24" t="s">
        <v>842</v>
      </c>
      <c r="D15" s="24" t="s">
        <v>88</v>
      </c>
      <c r="E15" s="24"/>
      <c r="F15" s="24"/>
      <c r="G15" s="24"/>
    </row>
    <row r="16" spans="1:7">
      <c r="A16">
        <v>14</v>
      </c>
      <c r="B16" s="24" t="s">
        <v>855</v>
      </c>
      <c r="C16" s="24" t="s">
        <v>842</v>
      </c>
      <c r="D16" s="24" t="s">
        <v>88</v>
      </c>
      <c r="E16" s="24"/>
      <c r="F16" s="24"/>
      <c r="G16" s="24"/>
    </row>
    <row r="17" spans="1:7">
      <c r="A17">
        <v>15</v>
      </c>
      <c r="B17" s="24" t="s">
        <v>856</v>
      </c>
      <c r="C17" s="24" t="s">
        <v>842</v>
      </c>
      <c r="D17" s="24" t="s">
        <v>88</v>
      </c>
      <c r="E17" s="24"/>
      <c r="F17" s="24"/>
      <c r="G17" s="24"/>
    </row>
    <row r="18" spans="1:7">
      <c r="A18">
        <v>16</v>
      </c>
      <c r="B18" s="24" t="s">
        <v>857</v>
      </c>
      <c r="C18" s="24" t="s">
        <v>842</v>
      </c>
      <c r="D18" s="24" t="s">
        <v>88</v>
      </c>
      <c r="E18" s="24"/>
      <c r="F18" s="24"/>
      <c r="G18" s="24"/>
    </row>
    <row r="19" spans="1:7">
      <c r="A19">
        <v>17</v>
      </c>
      <c r="B19" s="195" t="s">
        <v>858</v>
      </c>
      <c r="C19" s="24" t="s">
        <v>842</v>
      </c>
      <c r="D19" s="24" t="s">
        <v>88</v>
      </c>
      <c r="E19" s="24"/>
      <c r="F19" s="24"/>
      <c r="G19" s="24"/>
    </row>
    <row r="20" spans="1:7">
      <c r="A20">
        <v>18</v>
      </c>
      <c r="B20" s="24" t="s">
        <v>859</v>
      </c>
      <c r="C20" s="24" t="s">
        <v>842</v>
      </c>
      <c r="D20" s="24" t="s">
        <v>88</v>
      </c>
      <c r="E20" s="24"/>
      <c r="F20" s="24"/>
      <c r="G20" s="24"/>
    </row>
    <row r="21" spans="1:7">
      <c r="A21">
        <v>19</v>
      </c>
      <c r="B21" s="24" t="s">
        <v>860</v>
      </c>
      <c r="C21" s="24" t="s">
        <v>842</v>
      </c>
      <c r="D21" s="24" t="s">
        <v>88</v>
      </c>
      <c r="E21" s="24"/>
      <c r="F21" s="24"/>
      <c r="G21" s="24"/>
    </row>
    <row r="22" spans="1:7">
      <c r="A22">
        <v>20</v>
      </c>
      <c r="B22" s="24" t="s">
        <v>861</v>
      </c>
      <c r="C22" s="24" t="s">
        <v>842</v>
      </c>
      <c r="D22" s="24" t="s">
        <v>88</v>
      </c>
      <c r="E22" s="24"/>
      <c r="F22" s="24"/>
      <c r="G22" s="24"/>
    </row>
    <row r="23" spans="1:7">
      <c r="A23">
        <v>21</v>
      </c>
      <c r="B23" s="24" t="s">
        <v>862</v>
      </c>
      <c r="C23" s="24" t="s">
        <v>842</v>
      </c>
      <c r="D23" s="24" t="s">
        <v>863</v>
      </c>
      <c r="E23" s="24"/>
      <c r="F23" s="24"/>
      <c r="G23" s="24"/>
    </row>
    <row r="24" spans="1:7">
      <c r="A24">
        <v>22</v>
      </c>
      <c r="B24" s="24" t="s">
        <v>864</v>
      </c>
      <c r="C24" s="24" t="s">
        <v>842</v>
      </c>
      <c r="D24" s="24" t="s">
        <v>863</v>
      </c>
      <c r="E24" s="24"/>
      <c r="F24" s="24"/>
      <c r="G24" s="24"/>
    </row>
    <row r="25" spans="1:7">
      <c r="A25">
        <v>23</v>
      </c>
      <c r="B25" s="24" t="s">
        <v>865</v>
      </c>
      <c r="C25" s="24" t="s">
        <v>842</v>
      </c>
      <c r="D25" s="24" t="s">
        <v>88</v>
      </c>
      <c r="E25" s="24"/>
      <c r="F25" s="24"/>
      <c r="G25" s="24"/>
    </row>
    <row r="26" spans="1:7">
      <c r="A26">
        <v>24</v>
      </c>
      <c r="B26" s="24" t="s">
        <v>866</v>
      </c>
      <c r="C26" s="24" t="s">
        <v>842</v>
      </c>
      <c r="D26" s="24" t="s">
        <v>867</v>
      </c>
      <c r="E26" s="24"/>
      <c r="F26" s="24"/>
      <c r="G26" s="24"/>
    </row>
    <row r="27" spans="1:7">
      <c r="A27">
        <v>25</v>
      </c>
      <c r="B27" s="24" t="s">
        <v>868</v>
      </c>
      <c r="C27" s="24" t="s">
        <v>842</v>
      </c>
      <c r="D27" s="24" t="s">
        <v>863</v>
      </c>
      <c r="E27" s="24"/>
      <c r="F27" s="24"/>
      <c r="G27" s="24"/>
    </row>
    <row r="28" spans="1:7">
      <c r="A28">
        <v>26</v>
      </c>
      <c r="B28" s="24" t="s">
        <v>869</v>
      </c>
      <c r="C28" s="24" t="s">
        <v>842</v>
      </c>
      <c r="D28" s="24" t="s">
        <v>88</v>
      </c>
      <c r="E28" s="24"/>
      <c r="F28" s="24"/>
      <c r="G28" s="24"/>
    </row>
    <row r="29" spans="1:7">
      <c r="A29">
        <v>27</v>
      </c>
      <c r="B29" s="24" t="s">
        <v>870</v>
      </c>
      <c r="C29" s="24" t="s">
        <v>842</v>
      </c>
      <c r="D29" s="24" t="s">
        <v>88</v>
      </c>
      <c r="E29" s="24"/>
      <c r="F29" s="24"/>
      <c r="G29" s="24"/>
    </row>
    <row r="30" spans="1:7">
      <c r="A30">
        <v>28</v>
      </c>
      <c r="B30" s="24" t="s">
        <v>871</v>
      </c>
      <c r="C30" s="24" t="s">
        <v>842</v>
      </c>
      <c r="D30" s="24" t="s">
        <v>88</v>
      </c>
      <c r="E30" s="24"/>
      <c r="F30" s="24"/>
      <c r="G30" s="24"/>
    </row>
    <row r="31" spans="1:7">
      <c r="A31">
        <v>29</v>
      </c>
      <c r="B31" s="24" t="s">
        <v>872</v>
      </c>
      <c r="C31" s="24" t="s">
        <v>842</v>
      </c>
      <c r="D31" s="24" t="s">
        <v>88</v>
      </c>
      <c r="E31" s="24"/>
      <c r="F31" s="24"/>
      <c r="G31" s="24"/>
    </row>
    <row r="32" spans="1:7">
      <c r="A32">
        <v>30</v>
      </c>
      <c r="B32" s="24" t="s">
        <v>873</v>
      </c>
      <c r="C32" s="24" t="s">
        <v>842</v>
      </c>
      <c r="D32" s="24" t="s">
        <v>88</v>
      </c>
      <c r="E32" s="24"/>
      <c r="F32" s="24"/>
      <c r="G32" s="24"/>
    </row>
    <row r="33" spans="1:7">
      <c r="A33">
        <v>31</v>
      </c>
      <c r="B33" s="195" t="s">
        <v>874</v>
      </c>
      <c r="C33" s="24" t="s">
        <v>842</v>
      </c>
      <c r="D33" s="24" t="s">
        <v>88</v>
      </c>
      <c r="E33" s="24"/>
      <c r="F33" s="24"/>
      <c r="G33" s="24"/>
    </row>
    <row r="34" spans="1:7">
      <c r="A34">
        <v>32</v>
      </c>
      <c r="B34" s="24" t="s">
        <v>875</v>
      </c>
      <c r="C34" s="24" t="s">
        <v>842</v>
      </c>
      <c r="D34" s="24" t="s">
        <v>88</v>
      </c>
      <c r="E34" s="24"/>
      <c r="F34" s="24"/>
      <c r="G34" s="24"/>
    </row>
    <row r="35" spans="1:7">
      <c r="A35">
        <v>33</v>
      </c>
      <c r="B35" s="24" t="s">
        <v>876</v>
      </c>
      <c r="C35" s="24" t="s">
        <v>842</v>
      </c>
      <c r="D35" s="24" t="s">
        <v>88</v>
      </c>
      <c r="E35" s="24"/>
      <c r="F35" s="24"/>
      <c r="G35" s="24"/>
    </row>
    <row r="36" spans="1:7">
      <c r="A36">
        <v>34</v>
      </c>
      <c r="B36" s="24" t="s">
        <v>877</v>
      </c>
      <c r="C36" s="24" t="s">
        <v>842</v>
      </c>
      <c r="D36" s="24" t="s">
        <v>88</v>
      </c>
      <c r="E36" s="24"/>
      <c r="F36" s="24"/>
      <c r="G36" s="24"/>
    </row>
    <row r="37" spans="1:7">
      <c r="A37">
        <v>35</v>
      </c>
      <c r="B37" s="24" t="s">
        <v>878</v>
      </c>
      <c r="C37" s="24" t="s">
        <v>842</v>
      </c>
      <c r="D37" s="24" t="s">
        <v>88</v>
      </c>
      <c r="E37" s="24"/>
      <c r="F37" s="24"/>
      <c r="G37" s="24"/>
    </row>
    <row r="38" spans="1:7">
      <c r="A38">
        <v>36</v>
      </c>
      <c r="B38" s="24" t="s">
        <v>879</v>
      </c>
      <c r="C38" s="24" t="s">
        <v>842</v>
      </c>
      <c r="D38" s="24" t="s">
        <v>88</v>
      </c>
      <c r="E38" s="24"/>
      <c r="F38" s="24"/>
      <c r="G38" s="24"/>
    </row>
    <row r="39" spans="1:7">
      <c r="A39">
        <v>37</v>
      </c>
      <c r="B39" s="24" t="s">
        <v>880</v>
      </c>
      <c r="C39" s="24" t="s">
        <v>842</v>
      </c>
      <c r="D39" s="24" t="s">
        <v>88</v>
      </c>
      <c r="E39" s="24"/>
      <c r="F39" s="24"/>
      <c r="G39" s="24"/>
    </row>
    <row r="40" spans="1:7">
      <c r="A40">
        <v>38</v>
      </c>
      <c r="B40" s="195" t="s">
        <v>881</v>
      </c>
      <c r="C40" s="24" t="s">
        <v>842</v>
      </c>
      <c r="D40" s="24" t="s">
        <v>88</v>
      </c>
      <c r="E40" s="24"/>
      <c r="F40" s="24"/>
      <c r="G40" s="24"/>
    </row>
    <row r="41" spans="1:7">
      <c r="A41">
        <v>39</v>
      </c>
      <c r="B41" s="24" t="s">
        <v>882</v>
      </c>
      <c r="C41" s="24" t="s">
        <v>842</v>
      </c>
      <c r="D41" s="24" t="s">
        <v>863</v>
      </c>
      <c r="E41" s="24"/>
      <c r="F41" s="24"/>
      <c r="G41" s="24"/>
    </row>
    <row r="42" spans="1:7">
      <c r="A42">
        <v>40</v>
      </c>
      <c r="B42" s="24" t="s">
        <v>883</v>
      </c>
      <c r="C42" s="24" t="s">
        <v>842</v>
      </c>
      <c r="D42" s="24" t="s">
        <v>88</v>
      </c>
      <c r="E42" s="24"/>
      <c r="F42" s="24"/>
      <c r="G42" s="24"/>
    </row>
    <row r="43" spans="1:7">
      <c r="A43">
        <v>41</v>
      </c>
      <c r="B43" s="24" t="s">
        <v>884</v>
      </c>
      <c r="C43" s="24" t="s">
        <v>842</v>
      </c>
      <c r="D43" s="24" t="s">
        <v>88</v>
      </c>
      <c r="E43" s="24"/>
      <c r="F43" s="24"/>
      <c r="G43" s="24"/>
    </row>
    <row r="44" spans="1:7">
      <c r="A44">
        <v>42</v>
      </c>
      <c r="B44" s="24" t="s">
        <v>885</v>
      </c>
      <c r="C44" s="24" t="s">
        <v>842</v>
      </c>
      <c r="D44" s="24" t="s">
        <v>88</v>
      </c>
      <c r="E44" s="24"/>
      <c r="F44" s="24"/>
      <c r="G44" s="24"/>
    </row>
    <row r="45" spans="1:7">
      <c r="A45">
        <v>43</v>
      </c>
      <c r="B45" s="195" t="s">
        <v>886</v>
      </c>
      <c r="C45" s="24" t="s">
        <v>842</v>
      </c>
      <c r="D45" s="24" t="s">
        <v>88</v>
      </c>
      <c r="E45" s="24"/>
      <c r="F45" s="24"/>
      <c r="G45" s="24"/>
    </row>
    <row r="46" spans="1:7">
      <c r="A46">
        <v>44</v>
      </c>
      <c r="B46" s="24" t="s">
        <v>887</v>
      </c>
      <c r="C46" s="24" t="s">
        <v>842</v>
      </c>
      <c r="D46" s="24" t="s">
        <v>88</v>
      </c>
      <c r="E46" s="24"/>
      <c r="F46" s="24"/>
      <c r="G46" s="24"/>
    </row>
    <row r="47" spans="1:7">
      <c r="A47">
        <v>45</v>
      </c>
      <c r="B47" s="24" t="s">
        <v>888</v>
      </c>
      <c r="C47" s="24" t="s">
        <v>842</v>
      </c>
      <c r="D47" s="24" t="s">
        <v>88</v>
      </c>
      <c r="E47" s="24"/>
      <c r="F47" s="24"/>
      <c r="G47" s="24"/>
    </row>
    <row r="48" spans="1:7">
      <c r="A48">
        <v>46</v>
      </c>
      <c r="B48" s="24" t="s">
        <v>889</v>
      </c>
      <c r="C48" s="24" t="s">
        <v>842</v>
      </c>
      <c r="D48" s="24" t="s">
        <v>863</v>
      </c>
      <c r="E48" s="24"/>
      <c r="F48" s="24"/>
      <c r="G48" s="24"/>
    </row>
    <row r="49" spans="1:7">
      <c r="A49">
        <v>47</v>
      </c>
      <c r="B49" s="24" t="s">
        <v>890</v>
      </c>
      <c r="C49" s="24" t="s">
        <v>842</v>
      </c>
      <c r="D49" s="24" t="s">
        <v>88</v>
      </c>
      <c r="E49" s="24"/>
      <c r="F49" s="24"/>
      <c r="G49" s="24"/>
    </row>
    <row r="50" spans="1:7">
      <c r="A50">
        <v>48</v>
      </c>
      <c r="B50" s="24" t="s">
        <v>891</v>
      </c>
      <c r="C50" s="24" t="s">
        <v>842</v>
      </c>
      <c r="D50" s="24" t="s">
        <v>863</v>
      </c>
      <c r="E50" s="24"/>
      <c r="F50" s="24"/>
      <c r="G50" s="24"/>
    </row>
    <row r="51" spans="1:7">
      <c r="A51">
        <v>49</v>
      </c>
      <c r="B51" s="24" t="s">
        <v>892</v>
      </c>
      <c r="C51" s="24" t="s">
        <v>842</v>
      </c>
      <c r="D51" s="24" t="s">
        <v>863</v>
      </c>
      <c r="E51" s="24"/>
      <c r="F51" s="24"/>
      <c r="G51" s="24"/>
    </row>
    <row r="52" spans="1:7">
      <c r="A52">
        <v>50</v>
      </c>
      <c r="B52" s="24" t="s">
        <v>893</v>
      </c>
      <c r="C52" s="24" t="s">
        <v>842</v>
      </c>
      <c r="D52" s="24" t="s">
        <v>88</v>
      </c>
      <c r="E52" s="24"/>
      <c r="F52" s="24"/>
      <c r="G52" s="24"/>
    </row>
    <row r="53" spans="1:7">
      <c r="A53">
        <v>51</v>
      </c>
      <c r="B53" s="24" t="s">
        <v>894</v>
      </c>
      <c r="C53" s="24" t="s">
        <v>842</v>
      </c>
      <c r="D53" s="24" t="s">
        <v>88</v>
      </c>
      <c r="E53" s="24"/>
      <c r="F53" s="24"/>
      <c r="G53" s="24"/>
    </row>
    <row r="54" spans="1:7">
      <c r="A54">
        <v>52</v>
      </c>
      <c r="B54" s="24" t="s">
        <v>895</v>
      </c>
      <c r="C54" s="24" t="s">
        <v>842</v>
      </c>
      <c r="D54" s="24" t="s">
        <v>88</v>
      </c>
      <c r="E54" s="24"/>
      <c r="F54" s="24"/>
      <c r="G54" s="24"/>
    </row>
    <row r="55" spans="1:7">
      <c r="A55">
        <v>53</v>
      </c>
      <c r="B55" s="195" t="s">
        <v>896</v>
      </c>
      <c r="C55" s="24" t="s">
        <v>842</v>
      </c>
      <c r="D55" s="24" t="s">
        <v>88</v>
      </c>
      <c r="E55" s="24"/>
      <c r="F55" s="24"/>
      <c r="G55" s="24"/>
    </row>
    <row r="56" spans="1:7">
      <c r="A56">
        <v>54</v>
      </c>
      <c r="B56" s="24" t="s">
        <v>897</v>
      </c>
      <c r="C56" s="24" t="s">
        <v>842</v>
      </c>
      <c r="D56" s="24" t="s">
        <v>88</v>
      </c>
      <c r="E56" s="24"/>
      <c r="F56" s="24"/>
      <c r="G56" s="24"/>
    </row>
    <row r="57" spans="1:7">
      <c r="A57">
        <v>55</v>
      </c>
      <c r="B57" s="24" t="s">
        <v>898</v>
      </c>
      <c r="C57" s="24" t="s">
        <v>842</v>
      </c>
      <c r="D57" s="24" t="s">
        <v>88</v>
      </c>
      <c r="E57" s="24"/>
      <c r="F57" s="24"/>
      <c r="G57" s="24"/>
    </row>
    <row r="58" spans="1:7">
      <c r="A58">
        <v>56</v>
      </c>
      <c r="B58" s="24" t="s">
        <v>899</v>
      </c>
      <c r="C58" s="24" t="s">
        <v>842</v>
      </c>
      <c r="D58" s="24" t="s">
        <v>88</v>
      </c>
      <c r="E58" s="24"/>
      <c r="F58" s="24"/>
      <c r="G58" s="24"/>
    </row>
    <row r="59" spans="1:7">
      <c r="A59">
        <v>57</v>
      </c>
      <c r="B59" s="24" t="s">
        <v>900</v>
      </c>
      <c r="C59" s="24" t="s">
        <v>901</v>
      </c>
      <c r="D59" s="24" t="s">
        <v>863</v>
      </c>
      <c r="E59" s="24"/>
      <c r="F59" s="24"/>
      <c r="G59" s="24"/>
    </row>
    <row r="60" spans="1:7">
      <c r="A60">
        <v>58</v>
      </c>
      <c r="B60" s="24" t="s">
        <v>902</v>
      </c>
      <c r="C60" s="24" t="s">
        <v>901</v>
      </c>
      <c r="D60" s="24" t="s">
        <v>863</v>
      </c>
      <c r="E60" s="24"/>
      <c r="F60" s="24"/>
      <c r="G60" s="24"/>
    </row>
    <row r="61" spans="1:7">
      <c r="A61">
        <v>59</v>
      </c>
      <c r="B61" s="24" t="s">
        <v>903</v>
      </c>
      <c r="C61" s="24" t="s">
        <v>901</v>
      </c>
      <c r="D61" s="24" t="s">
        <v>88</v>
      </c>
      <c r="E61" s="24"/>
      <c r="F61" s="24"/>
      <c r="G61" s="24"/>
    </row>
    <row r="62" spans="1:7">
      <c r="A62">
        <v>60</v>
      </c>
      <c r="B62" s="24" t="s">
        <v>904</v>
      </c>
      <c r="C62" s="24" t="s">
        <v>901</v>
      </c>
      <c r="D62" s="24" t="s">
        <v>88</v>
      </c>
      <c r="E62" s="24"/>
      <c r="F62" s="24"/>
      <c r="G62" s="24"/>
    </row>
    <row r="63" spans="1:7">
      <c r="A63">
        <v>61</v>
      </c>
      <c r="B63" s="24" t="s">
        <v>905</v>
      </c>
      <c r="C63" s="24" t="s">
        <v>901</v>
      </c>
      <c r="D63" s="24" t="s">
        <v>88</v>
      </c>
      <c r="E63" s="24"/>
      <c r="F63" s="24"/>
      <c r="G63" s="24"/>
    </row>
    <row r="64" spans="1:7">
      <c r="A64">
        <v>62</v>
      </c>
      <c r="B64" s="24" t="s">
        <v>906</v>
      </c>
      <c r="C64" s="24" t="s">
        <v>907</v>
      </c>
      <c r="D64" s="24" t="s">
        <v>908</v>
      </c>
      <c r="E64" s="24"/>
      <c r="F64" s="24"/>
      <c r="G64" s="24"/>
    </row>
    <row r="65" spans="1:7">
      <c r="A65">
        <v>63</v>
      </c>
      <c r="B65" s="24" t="s">
        <v>909</v>
      </c>
      <c r="C65" s="24" t="s">
        <v>907</v>
      </c>
      <c r="D65" s="24" t="s">
        <v>88</v>
      </c>
      <c r="E65" s="24"/>
      <c r="F65" s="24"/>
      <c r="G65" s="24"/>
    </row>
    <row r="66" spans="1:7">
      <c r="A66">
        <v>64</v>
      </c>
      <c r="B66" s="24" t="s">
        <v>910</v>
      </c>
      <c r="C66" s="24" t="s">
        <v>907</v>
      </c>
      <c r="D66" s="24" t="s">
        <v>88</v>
      </c>
      <c r="E66" s="24"/>
      <c r="F66" s="24"/>
      <c r="G66" s="24"/>
    </row>
    <row r="67" spans="1:7">
      <c r="A67">
        <v>65</v>
      </c>
      <c r="B67" s="24" t="s">
        <v>911</v>
      </c>
      <c r="C67" s="24" t="s">
        <v>907</v>
      </c>
      <c r="D67" s="24" t="s">
        <v>863</v>
      </c>
      <c r="E67" s="24"/>
      <c r="F67" s="24"/>
      <c r="G67" s="24"/>
    </row>
    <row r="68" spans="1:7">
      <c r="A68">
        <v>66</v>
      </c>
      <c r="B68" s="24" t="s">
        <v>912</v>
      </c>
      <c r="C68" s="24" t="s">
        <v>907</v>
      </c>
      <c r="D68" s="24" t="s">
        <v>88</v>
      </c>
      <c r="E68" s="24"/>
      <c r="F68" s="24"/>
      <c r="G68" s="24"/>
    </row>
    <row r="69" spans="1:7">
      <c r="A69">
        <v>67</v>
      </c>
      <c r="B69" s="24" t="s">
        <v>913</v>
      </c>
      <c r="C69" s="24" t="s">
        <v>907</v>
      </c>
      <c r="D69" s="24" t="s">
        <v>914</v>
      </c>
      <c r="E69" s="24"/>
      <c r="F69" s="24"/>
      <c r="G69" s="24"/>
    </row>
    <row r="70" spans="1:7">
      <c r="A70">
        <v>68</v>
      </c>
      <c r="B70" s="24" t="s">
        <v>915</v>
      </c>
      <c r="C70" s="24" t="s">
        <v>907</v>
      </c>
      <c r="D70" s="24" t="s">
        <v>916</v>
      </c>
      <c r="E70" s="24"/>
      <c r="F70" s="24"/>
      <c r="G70" s="24"/>
    </row>
    <row r="71" spans="1:7">
      <c r="A71">
        <v>69</v>
      </c>
      <c r="B71" s="24" t="s">
        <v>917</v>
      </c>
      <c r="C71" s="24" t="s">
        <v>907</v>
      </c>
      <c r="D71" s="24" t="s">
        <v>88</v>
      </c>
      <c r="E71" s="24"/>
      <c r="F71" s="24"/>
      <c r="G71" s="24"/>
    </row>
    <row r="72" spans="1:7">
      <c r="A72">
        <v>70</v>
      </c>
      <c r="B72" s="195" t="s">
        <v>918</v>
      </c>
      <c r="C72" s="24" t="s">
        <v>907</v>
      </c>
      <c r="D72" s="24" t="s">
        <v>863</v>
      </c>
      <c r="E72" s="24"/>
      <c r="F72" s="24"/>
      <c r="G72" s="24"/>
    </row>
    <row r="73" spans="1:7">
      <c r="A73">
        <v>71</v>
      </c>
      <c r="B73" s="24" t="s">
        <v>919</v>
      </c>
      <c r="C73" s="24" t="s">
        <v>907</v>
      </c>
      <c r="D73" s="24" t="s">
        <v>908</v>
      </c>
      <c r="E73" s="24"/>
      <c r="F73" s="24"/>
      <c r="G73" s="24"/>
    </row>
    <row r="74" spans="1:7">
      <c r="A74">
        <v>72</v>
      </c>
      <c r="B74" s="24" t="s">
        <v>920</v>
      </c>
      <c r="C74" s="24" t="s">
        <v>907</v>
      </c>
      <c r="D74" s="24" t="s">
        <v>88</v>
      </c>
      <c r="E74" s="24"/>
      <c r="F74" s="24"/>
      <c r="G74" s="24"/>
    </row>
    <row r="75" spans="1:7">
      <c r="A75">
        <v>73</v>
      </c>
      <c r="B75" s="24" t="s">
        <v>921</v>
      </c>
      <c r="C75" s="24" t="s">
        <v>907</v>
      </c>
      <c r="D75" s="24" t="s">
        <v>88</v>
      </c>
      <c r="E75" s="24"/>
      <c r="F75" s="24"/>
      <c r="G75" s="24"/>
    </row>
    <row r="76" spans="1:7">
      <c r="A76">
        <v>74</v>
      </c>
      <c r="B76" s="24" t="s">
        <v>922</v>
      </c>
      <c r="C76" s="24" t="s">
        <v>907</v>
      </c>
      <c r="D76" s="24" t="s">
        <v>863</v>
      </c>
      <c r="E76" s="24"/>
      <c r="F76" s="24"/>
      <c r="G76" s="24"/>
    </row>
    <row r="77" spans="1:7">
      <c r="A77">
        <v>75</v>
      </c>
      <c r="B77" s="24" t="s">
        <v>923</v>
      </c>
      <c r="C77" s="24" t="s">
        <v>907</v>
      </c>
      <c r="D77" s="24" t="s">
        <v>863</v>
      </c>
      <c r="E77" s="24"/>
      <c r="F77" s="24"/>
      <c r="G77" s="24"/>
    </row>
    <row r="78" spans="1:7">
      <c r="A78">
        <v>76</v>
      </c>
      <c r="B78" s="24" t="s">
        <v>924</v>
      </c>
      <c r="C78" s="24" t="s">
        <v>907</v>
      </c>
      <c r="D78" s="24" t="s">
        <v>88</v>
      </c>
      <c r="E78" s="24"/>
      <c r="F78" s="24"/>
      <c r="G78" s="24"/>
    </row>
    <row r="79" spans="1:7">
      <c r="A79">
        <v>77</v>
      </c>
      <c r="B79" s="24" t="s">
        <v>925</v>
      </c>
      <c r="C79" s="24" t="s">
        <v>907</v>
      </c>
      <c r="D79" s="24" t="s">
        <v>914</v>
      </c>
      <c r="E79" s="24"/>
      <c r="F79" s="24"/>
      <c r="G79" s="24"/>
    </row>
    <row r="80" spans="1:7">
      <c r="A80">
        <v>78</v>
      </c>
      <c r="B80" s="24" t="s">
        <v>926</v>
      </c>
      <c r="C80" s="24" t="s">
        <v>907</v>
      </c>
      <c r="D80" s="24" t="s">
        <v>914</v>
      </c>
      <c r="E80" s="24"/>
      <c r="F80" s="24"/>
      <c r="G80" s="24"/>
    </row>
    <row r="81" spans="1:7">
      <c r="A81">
        <v>79</v>
      </c>
      <c r="B81" s="24" t="s">
        <v>927</v>
      </c>
      <c r="C81" s="24" t="s">
        <v>907</v>
      </c>
      <c r="D81" s="24" t="s">
        <v>908</v>
      </c>
      <c r="E81" s="24"/>
      <c r="F81" s="24"/>
      <c r="G81" s="24"/>
    </row>
    <row r="82" spans="1:7">
      <c r="A82">
        <v>80</v>
      </c>
      <c r="B82" s="24" t="s">
        <v>928</v>
      </c>
      <c r="C82" s="24" t="s">
        <v>907</v>
      </c>
      <c r="D82" s="24" t="s">
        <v>88</v>
      </c>
      <c r="E82" s="24"/>
      <c r="F82" s="24"/>
      <c r="G82" s="24"/>
    </row>
    <row r="83" spans="1:7">
      <c r="A83">
        <v>81</v>
      </c>
      <c r="B83" s="24" t="s">
        <v>929</v>
      </c>
      <c r="C83" s="24" t="s">
        <v>907</v>
      </c>
      <c r="D83" s="24" t="s">
        <v>88</v>
      </c>
      <c r="E83" s="24"/>
      <c r="F83" s="24"/>
      <c r="G83" s="24"/>
    </row>
    <row r="84" spans="1:7">
      <c r="A84">
        <v>82</v>
      </c>
      <c r="B84" s="24" t="s">
        <v>930</v>
      </c>
      <c r="C84" s="24" t="s">
        <v>907</v>
      </c>
      <c r="D84" s="24" t="s">
        <v>88</v>
      </c>
      <c r="E84" s="24"/>
      <c r="F84" s="24"/>
      <c r="G84" s="24"/>
    </row>
    <row r="85" spans="1:7">
      <c r="A85">
        <v>83</v>
      </c>
      <c r="B85" s="24" t="s">
        <v>931</v>
      </c>
      <c r="C85" s="24" t="s">
        <v>907</v>
      </c>
      <c r="D85" s="24" t="s">
        <v>88</v>
      </c>
      <c r="E85" s="24"/>
      <c r="F85" s="24"/>
      <c r="G85" s="24"/>
    </row>
    <row r="86" spans="1:7">
      <c r="A86">
        <v>84</v>
      </c>
      <c r="B86" s="24" t="s">
        <v>932</v>
      </c>
      <c r="C86" s="24" t="s">
        <v>907</v>
      </c>
      <c r="D86" s="24" t="s">
        <v>908</v>
      </c>
      <c r="E86" s="24"/>
      <c r="F86" s="24"/>
      <c r="G86" s="24"/>
    </row>
    <row r="87" spans="1:7">
      <c r="A87">
        <v>85</v>
      </c>
      <c r="B87" s="24" t="s">
        <v>933</v>
      </c>
      <c r="C87" s="24" t="s">
        <v>907</v>
      </c>
      <c r="D87" s="24" t="s">
        <v>908</v>
      </c>
      <c r="E87" s="24"/>
      <c r="F87" s="24"/>
      <c r="G87" s="24"/>
    </row>
    <row r="88" spans="1:7">
      <c r="A88">
        <v>86</v>
      </c>
      <c r="B88" s="24" t="s">
        <v>934</v>
      </c>
      <c r="C88" s="24" t="s">
        <v>907</v>
      </c>
      <c r="D88" s="24" t="s">
        <v>908</v>
      </c>
      <c r="E88" s="24"/>
      <c r="F88" s="24"/>
      <c r="G88" s="24"/>
    </row>
    <row r="89" spans="1:7">
      <c r="A89">
        <v>87</v>
      </c>
      <c r="B89" s="24" t="s">
        <v>935</v>
      </c>
      <c r="C89" s="24" t="s">
        <v>907</v>
      </c>
      <c r="D89" s="24" t="s">
        <v>88</v>
      </c>
      <c r="E89" s="24"/>
      <c r="F89" s="24"/>
      <c r="G89" s="24"/>
    </row>
    <row r="90" spans="1:7">
      <c r="A90">
        <v>88</v>
      </c>
      <c r="B90" s="24" t="s">
        <v>936</v>
      </c>
      <c r="C90" s="24" t="s">
        <v>907</v>
      </c>
      <c r="D90" s="24" t="s">
        <v>88</v>
      </c>
      <c r="E90" s="24"/>
      <c r="F90" s="24"/>
      <c r="G90" s="24"/>
    </row>
    <row r="91" spans="1:7">
      <c r="A91">
        <v>89</v>
      </c>
      <c r="B91" s="24" t="s">
        <v>937</v>
      </c>
      <c r="C91" s="24" t="s">
        <v>907</v>
      </c>
      <c r="D91" s="24" t="s">
        <v>88</v>
      </c>
      <c r="E91" s="24"/>
      <c r="F91" s="24"/>
      <c r="G91" s="24"/>
    </row>
    <row r="92" spans="1:7">
      <c r="A92">
        <v>90</v>
      </c>
      <c r="B92" s="24" t="s">
        <v>938</v>
      </c>
      <c r="C92" s="24" t="s">
        <v>907</v>
      </c>
      <c r="D92" s="24" t="s">
        <v>939</v>
      </c>
      <c r="E92" s="24"/>
      <c r="F92" s="24"/>
      <c r="G92" s="24"/>
    </row>
    <row r="93" spans="1:7">
      <c r="A93">
        <v>91</v>
      </c>
      <c r="B93" s="24" t="s">
        <v>940</v>
      </c>
      <c r="C93" s="24" t="s">
        <v>907</v>
      </c>
      <c r="D93" s="24" t="s">
        <v>908</v>
      </c>
      <c r="E93" s="24"/>
      <c r="F93" s="24"/>
      <c r="G93" s="24"/>
    </row>
    <row r="94" spans="1:7">
      <c r="A94">
        <v>92</v>
      </c>
      <c r="B94" s="24" t="s">
        <v>941</v>
      </c>
      <c r="C94" s="24" t="s">
        <v>907</v>
      </c>
      <c r="D94" s="24" t="s">
        <v>88</v>
      </c>
      <c r="E94" s="24"/>
      <c r="F94" s="24"/>
      <c r="G94" s="24"/>
    </row>
    <row r="95" spans="1:7">
      <c r="A95">
        <v>93</v>
      </c>
      <c r="B95" s="24" t="s">
        <v>942</v>
      </c>
      <c r="C95" s="24" t="s">
        <v>907</v>
      </c>
      <c r="D95" s="24" t="s">
        <v>88</v>
      </c>
      <c r="E95" s="24"/>
      <c r="F95" s="24"/>
      <c r="G95" s="24"/>
    </row>
    <row r="96" spans="1:7">
      <c r="A96">
        <v>94</v>
      </c>
      <c r="B96" s="24" t="s">
        <v>943</v>
      </c>
      <c r="C96" s="24" t="s">
        <v>907</v>
      </c>
      <c r="D96" s="24" t="s">
        <v>88</v>
      </c>
      <c r="E96" s="24"/>
      <c r="F96" s="24"/>
      <c r="G96" s="24"/>
    </row>
    <row r="97" spans="1:7">
      <c r="A97">
        <v>95</v>
      </c>
      <c r="B97" s="24" t="s">
        <v>944</v>
      </c>
      <c r="C97" s="24" t="s">
        <v>907</v>
      </c>
      <c r="D97" s="24" t="s">
        <v>88</v>
      </c>
      <c r="E97" s="24"/>
      <c r="F97" s="24"/>
      <c r="G97" s="24"/>
    </row>
    <row r="98" spans="1:7">
      <c r="A98">
        <v>96</v>
      </c>
      <c r="B98" s="24" t="s">
        <v>945</v>
      </c>
      <c r="C98" s="24" t="s">
        <v>907</v>
      </c>
      <c r="D98" s="24" t="s">
        <v>88</v>
      </c>
      <c r="E98" s="24"/>
      <c r="F98" s="24"/>
      <c r="G98" s="24"/>
    </row>
    <row r="99" spans="1:7">
      <c r="A99">
        <v>97</v>
      </c>
      <c r="B99" s="24" t="s">
        <v>946</v>
      </c>
      <c r="C99" s="24" t="s">
        <v>907</v>
      </c>
      <c r="D99" s="24" t="s">
        <v>916</v>
      </c>
      <c r="E99" s="24"/>
      <c r="F99" s="24"/>
      <c r="G99" s="24"/>
    </row>
    <row r="100" spans="1:7">
      <c r="A100">
        <v>98</v>
      </c>
      <c r="B100" s="24" t="s">
        <v>947</v>
      </c>
      <c r="C100" s="24" t="s">
        <v>907</v>
      </c>
      <c r="D100" s="24" t="s">
        <v>88</v>
      </c>
      <c r="E100" s="24"/>
      <c r="F100" s="24"/>
      <c r="G100" s="24"/>
    </row>
    <row r="101" spans="1:7">
      <c r="A101">
        <v>99</v>
      </c>
      <c r="B101" s="24" t="s">
        <v>948</v>
      </c>
      <c r="C101" s="24" t="s">
        <v>907</v>
      </c>
      <c r="D101" s="24" t="s">
        <v>88</v>
      </c>
      <c r="E101" s="24"/>
      <c r="F101" s="24"/>
      <c r="G101" s="24"/>
    </row>
    <row r="102" spans="1:7">
      <c r="A102">
        <v>100</v>
      </c>
      <c r="B102" s="24" t="s">
        <v>949</v>
      </c>
      <c r="C102" s="24" t="s">
        <v>907</v>
      </c>
      <c r="D102" s="24" t="s">
        <v>908</v>
      </c>
      <c r="E102" s="24"/>
      <c r="F102" s="24"/>
      <c r="G102" s="24"/>
    </row>
    <row r="103" spans="1:7">
      <c r="A103">
        <v>101</v>
      </c>
      <c r="B103" s="24" t="s">
        <v>950</v>
      </c>
      <c r="C103" s="24" t="s">
        <v>907</v>
      </c>
      <c r="D103" s="24" t="s">
        <v>88</v>
      </c>
      <c r="E103" s="24"/>
      <c r="F103" s="24"/>
      <c r="G103" s="24"/>
    </row>
    <row r="104" spans="1:7">
      <c r="A104">
        <v>102</v>
      </c>
      <c r="B104" s="24" t="s">
        <v>951</v>
      </c>
      <c r="C104" s="24" t="s">
        <v>952</v>
      </c>
      <c r="D104" s="24" t="s">
        <v>863</v>
      </c>
      <c r="E104" s="24"/>
      <c r="F104" s="24"/>
      <c r="G104" s="24"/>
    </row>
    <row r="105" spans="1:7">
      <c r="A105">
        <v>103</v>
      </c>
      <c r="B105" s="24" t="s">
        <v>953</v>
      </c>
      <c r="C105" s="24" t="s">
        <v>952</v>
      </c>
      <c r="D105" s="24" t="s">
        <v>88</v>
      </c>
      <c r="E105" s="24"/>
      <c r="F105" s="24"/>
      <c r="G105" s="24"/>
    </row>
    <row r="106" spans="1:7">
      <c r="A106">
        <v>104</v>
      </c>
      <c r="B106" s="24" t="s">
        <v>954</v>
      </c>
      <c r="C106" s="24" t="s">
        <v>952</v>
      </c>
      <c r="D106" s="24" t="s">
        <v>955</v>
      </c>
      <c r="E106" s="24"/>
      <c r="F106" s="24"/>
      <c r="G106" s="24"/>
    </row>
    <row r="107" spans="1:7">
      <c r="G107" s="187">
        <f>SUM(G3:G106)</f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G11"/>
  <sheetViews>
    <sheetView workbookViewId="0">
      <selection activeCell="D11" sqref="D11"/>
    </sheetView>
  </sheetViews>
  <sheetFormatPr defaultColWidth="9" defaultRowHeight="14.4"/>
  <cols>
    <col min="2" max="3" width="37.77734375" customWidth="1"/>
    <col min="5" max="5" width="14.5546875" customWidth="1"/>
  </cols>
  <sheetData>
    <row r="2" spans="2:7">
      <c r="B2" s="4" t="s">
        <v>21</v>
      </c>
    </row>
    <row r="3" spans="2:7">
      <c r="B3" s="72" t="s">
        <v>463</v>
      </c>
      <c r="C3" s="190" t="s">
        <v>147</v>
      </c>
      <c r="D3" s="154" t="s">
        <v>148</v>
      </c>
      <c r="E3" s="154" t="s">
        <v>149</v>
      </c>
      <c r="F3" s="154" t="s">
        <v>35</v>
      </c>
      <c r="G3" s="3" t="s">
        <v>7</v>
      </c>
    </row>
    <row r="4" spans="2:7">
      <c r="B4" s="191" t="s">
        <v>956</v>
      </c>
      <c r="C4" s="192"/>
      <c r="D4" s="24">
        <v>1</v>
      </c>
      <c r="E4" s="24">
        <f>VLOOKUP($B4,'[1]QT 09.11.2017 final (3)'!$B$7:$G$233,4,)</f>
        <v>14600</v>
      </c>
      <c r="F4" s="25">
        <f>VLOOKUP($B4,'[1]QT 09.11.2017 final (3)'!$B$7:$G$233,6,)</f>
        <v>0.28000000000000003</v>
      </c>
      <c r="G4" s="26">
        <f t="shared" ref="G4:G10" si="0">PRODUCT(D4:E4)*(1+F4)</f>
        <v>18688</v>
      </c>
    </row>
    <row r="5" spans="2:7">
      <c r="B5" s="27" t="s">
        <v>957</v>
      </c>
      <c r="C5" s="28"/>
      <c r="D5" s="24">
        <v>1</v>
      </c>
      <c r="E5" s="24">
        <f>VLOOKUP($B5,'[1]QT 09.11.2017 final (3)'!$B$7:$G$233,4,)</f>
        <v>29200</v>
      </c>
      <c r="F5" s="25">
        <f>VLOOKUP($B5,'[1]QT 09.11.2017 final (3)'!$B$7:$G$233,6,)</f>
        <v>0.28000000000000003</v>
      </c>
      <c r="G5" s="26">
        <f t="shared" si="0"/>
        <v>37376</v>
      </c>
    </row>
    <row r="6" spans="2:7" ht="28.8">
      <c r="B6" s="191" t="s">
        <v>958</v>
      </c>
      <c r="C6" s="192"/>
      <c r="D6" s="24">
        <v>1</v>
      </c>
      <c r="E6" s="24">
        <f>VLOOKUP($B6,'[1]QT 09.11.2017 final (3)'!$B$7:$G$233,4,)</f>
        <v>20200</v>
      </c>
      <c r="F6" s="25">
        <f>VLOOKUP($B6,'[1]QT 09.11.2017 final (3)'!$B$7:$G$233,6,)</f>
        <v>0.28000000000000003</v>
      </c>
      <c r="G6" s="26">
        <f t="shared" si="0"/>
        <v>25856</v>
      </c>
    </row>
    <row r="7" spans="2:7">
      <c r="B7" s="27" t="s">
        <v>959</v>
      </c>
      <c r="C7" s="193" t="s">
        <v>960</v>
      </c>
      <c r="D7" s="24">
        <v>1</v>
      </c>
      <c r="E7" s="194">
        <v>52500</v>
      </c>
      <c r="F7" s="25" t="e">
        <f>VLOOKUP($B7,'[1]QT 09.11.2017 final (3)'!$B$7:$G$233,6,)</f>
        <v>#N/A</v>
      </c>
      <c r="G7" s="26" t="e">
        <f t="shared" si="0"/>
        <v>#N/A</v>
      </c>
    </row>
    <row r="8" spans="2:7">
      <c r="B8" s="27" t="s">
        <v>959</v>
      </c>
      <c r="C8" s="193" t="s">
        <v>961</v>
      </c>
      <c r="D8" s="24">
        <v>1</v>
      </c>
      <c r="E8" s="24" t="e">
        <f>VLOOKUP($B8,'[1]QT 09.11.2017 final (3)'!$B$7:$G$233,4,)</f>
        <v>#N/A</v>
      </c>
      <c r="F8" s="25" t="e">
        <f>VLOOKUP($B8,'[1]QT 09.11.2017 final (3)'!$B$7:$G$233,6,)</f>
        <v>#N/A</v>
      </c>
      <c r="G8" s="26" t="e">
        <f t="shared" si="0"/>
        <v>#N/A</v>
      </c>
    </row>
    <row r="9" spans="2:7">
      <c r="B9" s="27" t="s">
        <v>962</v>
      </c>
      <c r="C9" s="28" t="s">
        <v>963</v>
      </c>
      <c r="D9" s="24">
        <v>1</v>
      </c>
      <c r="E9" s="24">
        <f>VLOOKUP($B9,'[1]QT 09.11.2017 final (3)'!$B$7:$G$233,4,)</f>
        <v>95100</v>
      </c>
      <c r="F9" s="25">
        <f>VLOOKUP($B9,'[1]QT 09.11.2017 final (3)'!$B$7:$G$233,6,)</f>
        <v>0.28000000000000003</v>
      </c>
      <c r="G9" s="26">
        <f t="shared" si="0"/>
        <v>121728</v>
      </c>
    </row>
    <row r="10" spans="2:7">
      <c r="B10" s="30" t="s">
        <v>964</v>
      </c>
      <c r="C10" s="76" t="s">
        <v>965</v>
      </c>
      <c r="D10" s="32">
        <v>1</v>
      </c>
      <c r="E10" s="32">
        <f>VLOOKUP($B10,'[1]QT 09.11.2017 final (3)'!$B$7:$G$233,4,)</f>
        <v>84500</v>
      </c>
      <c r="F10" s="33">
        <f>VLOOKUP($B10,'[1]QT 09.11.2017 final (3)'!$B$7:$G$233,6,)</f>
        <v>0.28000000000000003</v>
      </c>
      <c r="G10" s="34">
        <f t="shared" si="0"/>
        <v>108160</v>
      </c>
    </row>
    <row r="11" spans="2:7">
      <c r="G11" s="4" t="e">
        <f>SUM(G4:G10)</f>
        <v>#N/A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L79"/>
  <sheetViews>
    <sheetView topLeftCell="A60" workbookViewId="0">
      <selection activeCell="E73" sqref="E73"/>
    </sheetView>
  </sheetViews>
  <sheetFormatPr defaultColWidth="8.77734375" defaultRowHeight="14.4"/>
  <cols>
    <col min="2" max="2" width="43.5546875" customWidth="1"/>
    <col min="3" max="3" width="15.33203125" customWidth="1"/>
    <col min="5" max="5" width="8.77734375" style="93"/>
    <col min="6" max="6" width="11.44140625" customWidth="1"/>
    <col min="12" max="12" width="44.88671875" customWidth="1"/>
  </cols>
  <sheetData>
    <row r="2" spans="1:12">
      <c r="B2" s="94" t="s">
        <v>966</v>
      </c>
      <c r="G2" s="95">
        <f>G10+H25+H39+H50+H65+H69</f>
        <v>137589.31200000003</v>
      </c>
    </row>
    <row r="4" spans="1:12">
      <c r="B4" s="96" t="s">
        <v>967</v>
      </c>
      <c r="C4" s="97" t="s">
        <v>968</v>
      </c>
      <c r="D4" s="97"/>
      <c r="E4" s="98"/>
      <c r="F4" s="99"/>
    </row>
    <row r="5" spans="1:12">
      <c r="B5" s="100"/>
      <c r="C5" s="67"/>
      <c r="D5" s="67"/>
      <c r="E5" s="101"/>
      <c r="F5" s="102"/>
    </row>
    <row r="6" spans="1:12" ht="15.6">
      <c r="A6" s="103" t="s">
        <v>969</v>
      </c>
      <c r="B6" s="2" t="s">
        <v>463</v>
      </c>
      <c r="C6" s="104" t="s">
        <v>267</v>
      </c>
      <c r="D6" s="104" t="s">
        <v>541</v>
      </c>
      <c r="E6" s="105" t="s">
        <v>149</v>
      </c>
      <c r="F6" s="35" t="s">
        <v>35</v>
      </c>
      <c r="G6" s="106" t="s">
        <v>7</v>
      </c>
    </row>
    <row r="7" spans="1:12" ht="31.2">
      <c r="A7" s="107">
        <v>1</v>
      </c>
      <c r="B7" s="108" t="s">
        <v>970</v>
      </c>
      <c r="C7" s="109" t="s">
        <v>88</v>
      </c>
      <c r="D7" s="109"/>
      <c r="E7" s="110">
        <v>5022</v>
      </c>
      <c r="F7" s="111">
        <v>0.12</v>
      </c>
      <c r="G7" s="112">
        <f>PRODUCT(D7:E7)*(1+F7)</f>
        <v>5624.64</v>
      </c>
      <c r="L7" t="s">
        <v>971</v>
      </c>
    </row>
    <row r="8" spans="1:12" ht="31.2">
      <c r="A8" s="113">
        <v>2</v>
      </c>
      <c r="B8" s="114" t="s">
        <v>972</v>
      </c>
      <c r="C8" s="115" t="s">
        <v>88</v>
      </c>
      <c r="D8" s="115"/>
      <c r="E8" s="116">
        <v>5022</v>
      </c>
      <c r="F8" s="117">
        <v>0.12</v>
      </c>
      <c r="G8" s="112">
        <f>PRODUCT(D8:E8)*(1+F8)</f>
        <v>5624.64</v>
      </c>
      <c r="L8" t="s">
        <v>973</v>
      </c>
    </row>
    <row r="9" spans="1:12">
      <c r="A9" s="113"/>
      <c r="B9" s="47"/>
      <c r="C9" s="24"/>
      <c r="D9" s="24"/>
      <c r="E9" s="118"/>
      <c r="F9" s="113"/>
      <c r="G9" s="119"/>
    </row>
    <row r="10" spans="1:12">
      <c r="A10" s="113"/>
      <c r="B10" s="47"/>
      <c r="C10" s="24"/>
      <c r="D10" s="24"/>
      <c r="E10" s="118"/>
      <c r="F10" s="113"/>
      <c r="G10" s="35">
        <f>SUM(G7:G8)</f>
        <v>11249.28</v>
      </c>
      <c r="J10" s="187"/>
    </row>
    <row r="11" spans="1:12">
      <c r="A11" s="120"/>
      <c r="B11" s="121"/>
      <c r="C11" s="32"/>
      <c r="D11" s="32"/>
      <c r="E11" s="122"/>
      <c r="F11" s="120"/>
      <c r="J11" s="187"/>
    </row>
    <row r="14" spans="1:12" ht="15.6">
      <c r="B14" s="123" t="s">
        <v>974</v>
      </c>
      <c r="C14" s="97"/>
      <c r="D14" s="43"/>
      <c r="E14" s="98"/>
      <c r="F14" s="97"/>
      <c r="G14" s="99"/>
    </row>
    <row r="15" spans="1:12">
      <c r="B15" s="124"/>
      <c r="C15" s="32"/>
      <c r="D15" s="32"/>
      <c r="E15" s="125"/>
      <c r="F15" s="32"/>
      <c r="G15" s="34"/>
    </row>
    <row r="16" spans="1:12" ht="15.6">
      <c r="A16" s="103" t="s">
        <v>969</v>
      </c>
      <c r="B16" s="126" t="s">
        <v>463</v>
      </c>
      <c r="C16" s="127" t="s">
        <v>267</v>
      </c>
      <c r="D16" s="128" t="s">
        <v>100</v>
      </c>
      <c r="E16" s="129" t="s">
        <v>541</v>
      </c>
      <c r="F16" s="130" t="s">
        <v>149</v>
      </c>
      <c r="G16" s="128" t="s">
        <v>35</v>
      </c>
      <c r="H16" s="131" t="s">
        <v>7</v>
      </c>
    </row>
    <row r="17" spans="1:12" ht="31.2">
      <c r="A17" s="132">
        <v>1</v>
      </c>
      <c r="B17" s="133" t="s">
        <v>975</v>
      </c>
      <c r="C17" s="134" t="s">
        <v>88</v>
      </c>
      <c r="D17" s="134" t="s">
        <v>976</v>
      </c>
      <c r="E17" s="135"/>
      <c r="F17" s="136">
        <v>266</v>
      </c>
      <c r="G17" s="137">
        <v>0.18</v>
      </c>
      <c r="H17" s="138">
        <f t="shared" ref="H17:H24" si="0">PRODUCT(E17:F17)*(1+G17)</f>
        <v>313.88</v>
      </c>
      <c r="L17" t="s">
        <v>977</v>
      </c>
    </row>
    <row r="18" spans="1:12" ht="31.2">
      <c r="A18" s="139">
        <v>2</v>
      </c>
      <c r="B18" s="140" t="s">
        <v>978</v>
      </c>
      <c r="C18" s="141" t="s">
        <v>88</v>
      </c>
      <c r="D18" s="141" t="s">
        <v>979</v>
      </c>
      <c r="E18" s="142"/>
      <c r="F18" s="143">
        <v>513</v>
      </c>
      <c r="G18" s="144">
        <v>0.18</v>
      </c>
      <c r="H18" s="145">
        <f t="shared" si="0"/>
        <v>605.33999999999992</v>
      </c>
    </row>
    <row r="19" spans="1:12" ht="31.2">
      <c r="A19" s="139">
        <v>3</v>
      </c>
      <c r="B19" s="140" t="s">
        <v>980</v>
      </c>
      <c r="C19" s="141" t="s">
        <v>88</v>
      </c>
      <c r="D19" s="141" t="s">
        <v>981</v>
      </c>
      <c r="E19" s="142"/>
      <c r="F19" s="143">
        <v>106.4</v>
      </c>
      <c r="G19" s="144">
        <v>0.18</v>
      </c>
      <c r="H19" s="145">
        <f t="shared" si="0"/>
        <v>125.55200000000001</v>
      </c>
    </row>
    <row r="20" spans="1:12" ht="31.2">
      <c r="A20" s="139">
        <v>4</v>
      </c>
      <c r="B20" s="140" t="s">
        <v>982</v>
      </c>
      <c r="C20" s="141" t="s">
        <v>88</v>
      </c>
      <c r="D20" s="141" t="s">
        <v>983</v>
      </c>
      <c r="E20" s="142"/>
      <c r="F20" s="143">
        <v>441.75</v>
      </c>
      <c r="G20" s="144">
        <v>0.18</v>
      </c>
      <c r="H20" s="145">
        <f t="shared" si="0"/>
        <v>521.26499999999999</v>
      </c>
      <c r="I20" t="s">
        <v>984</v>
      </c>
    </row>
    <row r="21" spans="1:12" ht="31.2">
      <c r="A21" s="139">
        <v>5</v>
      </c>
      <c r="B21" s="140" t="s">
        <v>985</v>
      </c>
      <c r="C21" s="141" t="s">
        <v>88</v>
      </c>
      <c r="D21" s="141" t="s">
        <v>986</v>
      </c>
      <c r="E21" s="142"/>
      <c r="F21" s="143">
        <v>52.25</v>
      </c>
      <c r="G21" s="144">
        <v>0.18</v>
      </c>
      <c r="H21" s="145">
        <f t="shared" si="0"/>
        <v>61.654999999999994</v>
      </c>
    </row>
    <row r="22" spans="1:12" ht="15.6">
      <c r="A22" s="139">
        <v>6</v>
      </c>
      <c r="B22" s="140" t="s">
        <v>987</v>
      </c>
      <c r="C22" s="141" t="s">
        <v>88</v>
      </c>
      <c r="D22" s="141"/>
      <c r="E22" s="142"/>
      <c r="F22" s="146">
        <v>10000</v>
      </c>
      <c r="G22" s="144">
        <v>0.18</v>
      </c>
      <c r="H22" s="145">
        <f t="shared" si="0"/>
        <v>11800</v>
      </c>
      <c r="I22" s="1"/>
      <c r="L22" t="s">
        <v>988</v>
      </c>
    </row>
    <row r="23" spans="1:12">
      <c r="A23" s="147">
        <v>7</v>
      </c>
      <c r="B23" s="24" t="s">
        <v>989</v>
      </c>
      <c r="C23" s="24" t="s">
        <v>42</v>
      </c>
      <c r="D23" s="24"/>
      <c r="E23" s="148"/>
      <c r="F23" s="149">
        <v>8000</v>
      </c>
      <c r="G23" s="144">
        <v>0.18</v>
      </c>
      <c r="H23" s="145">
        <f t="shared" si="0"/>
        <v>9440</v>
      </c>
      <c r="I23" s="188" t="s">
        <v>990</v>
      </c>
      <c r="L23" t="s">
        <v>991</v>
      </c>
    </row>
    <row r="24" spans="1:12">
      <c r="A24" s="100">
        <v>8</v>
      </c>
      <c r="B24" s="67" t="s">
        <v>992</v>
      </c>
      <c r="C24" s="67" t="s">
        <v>88</v>
      </c>
      <c r="D24" s="67"/>
      <c r="E24" s="101"/>
      <c r="F24" s="150">
        <v>500</v>
      </c>
      <c r="G24" s="144">
        <v>0.18</v>
      </c>
      <c r="H24" s="145">
        <f t="shared" si="0"/>
        <v>590</v>
      </c>
      <c r="I24" s="1"/>
      <c r="L24" t="s">
        <v>993</v>
      </c>
    </row>
    <row r="25" spans="1:12">
      <c r="A25" s="124"/>
      <c r="B25" s="32"/>
      <c r="C25" s="32"/>
      <c r="D25" s="32"/>
      <c r="E25" s="125"/>
      <c r="F25" s="71"/>
      <c r="G25" s="34"/>
      <c r="H25" s="151">
        <f>SUM(H17:H24)</f>
        <v>23457.691999999999</v>
      </c>
    </row>
    <row r="27" spans="1:12" ht="15.6">
      <c r="B27" s="123" t="s">
        <v>994</v>
      </c>
      <c r="C27" s="97"/>
      <c r="D27" s="43"/>
      <c r="E27" s="98"/>
      <c r="F27" s="97"/>
      <c r="G27" s="99"/>
    </row>
    <row r="28" spans="1:12">
      <c r="B28" s="100"/>
      <c r="C28" s="67"/>
      <c r="D28" s="67"/>
      <c r="E28" s="101"/>
      <c r="F28" s="67"/>
      <c r="G28" s="102"/>
    </row>
    <row r="29" spans="1:12" ht="15.6">
      <c r="A29" s="4" t="s">
        <v>969</v>
      </c>
      <c r="B29" s="152" t="s">
        <v>463</v>
      </c>
      <c r="C29" s="153" t="s">
        <v>267</v>
      </c>
      <c r="D29" s="154" t="s">
        <v>100</v>
      </c>
      <c r="E29" s="153" t="s">
        <v>541</v>
      </c>
      <c r="F29" s="154" t="s">
        <v>149</v>
      </c>
      <c r="G29" s="155" t="s">
        <v>35</v>
      </c>
      <c r="H29" s="4" t="s">
        <v>7</v>
      </c>
    </row>
    <row r="30" spans="1:12" ht="31.2">
      <c r="A30" s="156">
        <v>1</v>
      </c>
      <c r="B30" s="157" t="s">
        <v>995</v>
      </c>
      <c r="C30" s="158" t="s">
        <v>88</v>
      </c>
      <c r="D30" s="158" t="s">
        <v>996</v>
      </c>
      <c r="E30" s="158"/>
      <c r="F30" s="158">
        <v>18742</v>
      </c>
      <c r="G30" s="159">
        <v>0.12</v>
      </c>
      <c r="H30" s="160">
        <f t="shared" ref="H30:H37" si="1">PRODUCT(E30:F30)*(1+G30)</f>
        <v>20991.040000000001</v>
      </c>
      <c r="I30" t="s">
        <v>997</v>
      </c>
      <c r="L30" t="s">
        <v>998</v>
      </c>
    </row>
    <row r="31" spans="1:12" ht="31.2">
      <c r="A31" s="161">
        <v>2</v>
      </c>
      <c r="B31" s="162" t="s">
        <v>999</v>
      </c>
      <c r="C31" s="142" t="s">
        <v>88</v>
      </c>
      <c r="D31" s="142" t="s">
        <v>1000</v>
      </c>
      <c r="E31" s="142"/>
      <c r="F31" s="142">
        <v>8531</v>
      </c>
      <c r="G31" s="163">
        <v>0.12</v>
      </c>
      <c r="H31" s="113">
        <f t="shared" si="1"/>
        <v>9554.7200000000012</v>
      </c>
    </row>
    <row r="32" spans="1:12" ht="31.2">
      <c r="A32" s="161">
        <v>3</v>
      </c>
      <c r="B32" s="162" t="s">
        <v>1001</v>
      </c>
      <c r="C32" s="142" t="s">
        <v>88</v>
      </c>
      <c r="D32" s="142" t="s">
        <v>1002</v>
      </c>
      <c r="E32" s="142"/>
      <c r="F32" s="142">
        <v>7606</v>
      </c>
      <c r="G32" s="163">
        <v>0.12</v>
      </c>
      <c r="H32" s="113">
        <f t="shared" si="1"/>
        <v>8518.7200000000012</v>
      </c>
      <c r="L32" t="s">
        <v>1003</v>
      </c>
    </row>
    <row r="33" spans="1:12" ht="31.2">
      <c r="A33" s="161">
        <v>4</v>
      </c>
      <c r="B33" s="162" t="s">
        <v>1004</v>
      </c>
      <c r="C33" s="142" t="s">
        <v>88</v>
      </c>
      <c r="D33" s="142" t="s">
        <v>1005</v>
      </c>
      <c r="E33" s="142"/>
      <c r="F33" s="142">
        <v>2097</v>
      </c>
      <c r="G33" s="163">
        <v>0.18</v>
      </c>
      <c r="H33" s="113">
        <f t="shared" si="1"/>
        <v>2474.46</v>
      </c>
      <c r="I33" s="1" t="s">
        <v>1006</v>
      </c>
      <c r="L33" t="s">
        <v>1007</v>
      </c>
    </row>
    <row r="34" spans="1:12" ht="31.2">
      <c r="A34" s="161">
        <v>5</v>
      </c>
      <c r="B34" s="162" t="s">
        <v>1008</v>
      </c>
      <c r="C34" s="142" t="s">
        <v>88</v>
      </c>
      <c r="D34" s="142" t="s">
        <v>1009</v>
      </c>
      <c r="E34" s="142"/>
      <c r="F34" s="142">
        <v>5912</v>
      </c>
      <c r="G34" s="163">
        <v>0.12</v>
      </c>
      <c r="H34" s="113">
        <f t="shared" si="1"/>
        <v>6621.4400000000005</v>
      </c>
      <c r="L34" t="s">
        <v>1010</v>
      </c>
    </row>
    <row r="35" spans="1:12" ht="31.2">
      <c r="A35" s="161">
        <v>6</v>
      </c>
      <c r="B35" s="162" t="s">
        <v>1011</v>
      </c>
      <c r="C35" s="142" t="s">
        <v>88</v>
      </c>
      <c r="D35" s="142" t="s">
        <v>1012</v>
      </c>
      <c r="E35" s="142"/>
      <c r="F35" s="142">
        <v>543</v>
      </c>
      <c r="G35" s="163">
        <v>0.12</v>
      </c>
      <c r="H35" s="113">
        <f t="shared" si="1"/>
        <v>608.16000000000008</v>
      </c>
      <c r="L35" t="s">
        <v>1013</v>
      </c>
    </row>
    <row r="36" spans="1:12" ht="15.6">
      <c r="A36" s="161">
        <v>7</v>
      </c>
      <c r="B36" s="162" t="s">
        <v>1014</v>
      </c>
      <c r="C36" s="142" t="s">
        <v>42</v>
      </c>
      <c r="D36" s="142"/>
      <c r="E36" s="142"/>
      <c r="F36" s="164">
        <v>3000</v>
      </c>
      <c r="G36" s="163">
        <v>0.12</v>
      </c>
      <c r="H36" s="113">
        <f t="shared" si="1"/>
        <v>3360.0000000000005</v>
      </c>
      <c r="L36" t="s">
        <v>1015</v>
      </c>
    </row>
    <row r="37" spans="1:12" ht="15.6">
      <c r="A37" s="161">
        <v>8</v>
      </c>
      <c r="B37" s="162" t="s">
        <v>1016</v>
      </c>
      <c r="C37" s="142" t="s">
        <v>42</v>
      </c>
      <c r="D37" s="142"/>
      <c r="E37" s="142"/>
      <c r="F37" s="164">
        <v>5000</v>
      </c>
      <c r="G37" s="163">
        <v>0.12</v>
      </c>
      <c r="H37" s="113">
        <f t="shared" si="1"/>
        <v>5600.0000000000009</v>
      </c>
      <c r="I37" s="1"/>
    </row>
    <row r="38" spans="1:12">
      <c r="A38" s="113"/>
      <c r="B38" s="47"/>
      <c r="C38" s="24"/>
      <c r="D38" s="24"/>
      <c r="E38" s="148"/>
      <c r="F38" s="24"/>
      <c r="G38" s="163"/>
      <c r="H38" s="113"/>
    </row>
    <row r="39" spans="1:12">
      <c r="A39" s="120"/>
      <c r="B39" s="121"/>
      <c r="C39" s="32"/>
      <c r="D39" s="32"/>
      <c r="E39" s="125"/>
      <c r="F39" s="32"/>
      <c r="G39" s="165"/>
      <c r="H39" s="120">
        <f>SUM(H30:H36)</f>
        <v>52128.540000000008</v>
      </c>
    </row>
    <row r="42" spans="1:12" ht="15.6">
      <c r="B42" s="123" t="s">
        <v>1017</v>
      </c>
      <c r="C42" s="97"/>
      <c r="D42" s="43"/>
      <c r="E42" s="98"/>
      <c r="F42" s="97"/>
      <c r="G42" s="99"/>
    </row>
    <row r="43" spans="1:12">
      <c r="B43" s="100"/>
      <c r="C43" s="67"/>
      <c r="D43" s="67"/>
      <c r="E43" s="101"/>
      <c r="F43" s="67"/>
      <c r="G43" s="102"/>
    </row>
    <row r="44" spans="1:12" ht="15.6">
      <c r="A44" s="36" t="s">
        <v>969</v>
      </c>
      <c r="B44" s="166" t="s">
        <v>463</v>
      </c>
      <c r="C44" s="167" t="s">
        <v>267</v>
      </c>
      <c r="D44" s="38" t="s">
        <v>100</v>
      </c>
      <c r="E44" s="167" t="s">
        <v>541</v>
      </c>
      <c r="F44" s="38" t="s">
        <v>149</v>
      </c>
      <c r="G44" s="168" t="s">
        <v>35</v>
      </c>
      <c r="H44" s="36" t="s">
        <v>7</v>
      </c>
    </row>
    <row r="45" spans="1:12" ht="15.6">
      <c r="A45" s="169">
        <v>1</v>
      </c>
      <c r="B45" s="170" t="s">
        <v>112</v>
      </c>
      <c r="C45" s="135" t="s">
        <v>88</v>
      </c>
      <c r="D45" s="135">
        <v>155</v>
      </c>
      <c r="E45" s="135"/>
      <c r="F45" s="171">
        <v>562.5</v>
      </c>
      <c r="G45" s="172">
        <v>0.12</v>
      </c>
      <c r="H45" s="107">
        <f>PRODUCT(E45:F45)*(1+G45)</f>
        <v>630.00000000000011</v>
      </c>
    </row>
    <row r="46" spans="1:12" ht="15.6">
      <c r="A46" s="161">
        <v>2</v>
      </c>
      <c r="B46" s="162" t="s">
        <v>113</v>
      </c>
      <c r="C46" s="142" t="s">
        <v>88</v>
      </c>
      <c r="D46" s="142" t="s">
        <v>1018</v>
      </c>
      <c r="E46" s="142"/>
      <c r="F46" s="173">
        <v>562.5</v>
      </c>
      <c r="G46" s="163">
        <v>0.12</v>
      </c>
      <c r="H46" s="113">
        <f>PRODUCT(E46:F46)*(1+G46)</f>
        <v>630.00000000000011</v>
      </c>
    </row>
    <row r="47" spans="1:12" ht="15.6">
      <c r="A47" s="161">
        <v>3</v>
      </c>
      <c r="B47" s="162" t="s">
        <v>114</v>
      </c>
      <c r="C47" s="142" t="s">
        <v>88</v>
      </c>
      <c r="D47" s="142" t="s">
        <v>1019</v>
      </c>
      <c r="E47" s="142"/>
      <c r="F47" s="173">
        <v>187.5</v>
      </c>
      <c r="G47" s="163">
        <v>0.12</v>
      </c>
      <c r="H47" s="113">
        <f>PRODUCT(E47:F47)*(1+G47)</f>
        <v>210.00000000000003</v>
      </c>
    </row>
    <row r="48" spans="1:12" ht="15.6">
      <c r="A48" s="161">
        <v>4</v>
      </c>
      <c r="B48" s="162" t="s">
        <v>115</v>
      </c>
      <c r="C48" s="142" t="s">
        <v>88</v>
      </c>
      <c r="D48" s="142">
        <v>8912</v>
      </c>
      <c r="E48" s="142"/>
      <c r="F48" s="173">
        <v>146.25</v>
      </c>
      <c r="G48" s="163">
        <v>0.12</v>
      </c>
      <c r="H48" s="113">
        <f>PRODUCT(E48:F48)*(1+G48)</f>
        <v>163.80000000000001</v>
      </c>
    </row>
    <row r="49" spans="1:12">
      <c r="A49" s="113"/>
      <c r="B49" s="47"/>
      <c r="C49" s="24"/>
      <c r="D49" s="24"/>
      <c r="E49" s="148"/>
      <c r="F49" s="24"/>
      <c r="G49" s="174"/>
      <c r="H49" s="113"/>
    </row>
    <row r="50" spans="1:12">
      <c r="A50" s="120"/>
      <c r="B50" s="121"/>
      <c r="C50" s="32"/>
      <c r="D50" s="32"/>
      <c r="E50" s="125"/>
      <c r="F50" s="32"/>
      <c r="G50" s="165"/>
      <c r="H50" s="120">
        <f>SUM(H45:H48)</f>
        <v>1633.8000000000002</v>
      </c>
    </row>
    <row r="53" spans="1:12" ht="15.6">
      <c r="B53" s="123" t="s">
        <v>1020</v>
      </c>
      <c r="C53" s="97" t="s">
        <v>1021</v>
      </c>
      <c r="D53" s="43"/>
      <c r="E53" s="98"/>
      <c r="F53" s="97"/>
      <c r="G53" s="99"/>
    </row>
    <row r="54" spans="1:12">
      <c r="B54" s="100"/>
      <c r="C54" s="67"/>
      <c r="D54" s="67"/>
      <c r="E54" s="101"/>
      <c r="F54" s="67"/>
      <c r="G54" s="102"/>
    </row>
    <row r="55" spans="1:12" ht="15.6">
      <c r="A55" s="36" t="s">
        <v>969</v>
      </c>
      <c r="B55" s="166" t="s">
        <v>463</v>
      </c>
      <c r="C55" s="167" t="s">
        <v>267</v>
      </c>
      <c r="D55" s="38" t="s">
        <v>100</v>
      </c>
      <c r="E55" s="167" t="s">
        <v>541</v>
      </c>
      <c r="F55" s="38" t="s">
        <v>149</v>
      </c>
      <c r="G55" s="168" t="s">
        <v>35</v>
      </c>
      <c r="H55" s="36" t="s">
        <v>7</v>
      </c>
    </row>
    <row r="56" spans="1:12">
      <c r="A56" s="175">
        <v>1</v>
      </c>
      <c r="B56" s="51" t="s">
        <v>1022</v>
      </c>
      <c r="C56" s="51" t="s">
        <v>258</v>
      </c>
      <c r="D56" s="51"/>
      <c r="E56" s="176">
        <v>0</v>
      </c>
      <c r="F56" s="51">
        <v>10200</v>
      </c>
      <c r="G56" s="177">
        <v>0.18</v>
      </c>
      <c r="H56" s="178">
        <f>PRODUCT(E56:F56)*(1+G56)</f>
        <v>0</v>
      </c>
      <c r="I56" s="1" t="s">
        <v>1006</v>
      </c>
      <c r="L56" t="s">
        <v>1023</v>
      </c>
    </row>
    <row r="57" spans="1:12">
      <c r="B57" s="179"/>
      <c r="C57" s="180"/>
      <c r="D57" s="180"/>
      <c r="E57" s="181"/>
      <c r="F57" s="180"/>
      <c r="G57" s="180"/>
      <c r="H57" s="131"/>
    </row>
    <row r="58" spans="1:12">
      <c r="B58" s="182"/>
      <c r="C58" s="183"/>
      <c r="D58" s="183"/>
      <c r="E58" s="184"/>
      <c r="F58" s="183"/>
      <c r="G58" s="183"/>
      <c r="H58" s="35">
        <f>H56</f>
        <v>0</v>
      </c>
    </row>
    <row r="62" spans="1:12" ht="15.6">
      <c r="A62" s="36" t="s">
        <v>969</v>
      </c>
      <c r="B62" s="166" t="s">
        <v>463</v>
      </c>
      <c r="C62" s="167" t="s">
        <v>267</v>
      </c>
      <c r="D62" s="38" t="s">
        <v>100</v>
      </c>
      <c r="E62" s="167" t="s">
        <v>541</v>
      </c>
      <c r="F62" s="38" t="s">
        <v>149</v>
      </c>
      <c r="G62" s="168" t="s">
        <v>35</v>
      </c>
      <c r="H62" s="36" t="s">
        <v>7</v>
      </c>
    </row>
    <row r="63" spans="1:12">
      <c r="A63" s="185">
        <v>1</v>
      </c>
      <c r="B63" s="43" t="s">
        <v>1024</v>
      </c>
      <c r="C63" s="43" t="s">
        <v>42</v>
      </c>
      <c r="D63" s="43"/>
      <c r="E63" s="186"/>
      <c r="F63" s="81">
        <v>20000</v>
      </c>
      <c r="G63" s="75">
        <v>0.28000000000000003</v>
      </c>
      <c r="H63" s="45">
        <f>PRODUCT(E63:F63)*(1+G63)</f>
        <v>25600</v>
      </c>
      <c r="L63" t="s">
        <v>1025</v>
      </c>
    </row>
    <row r="64" spans="1:12">
      <c r="A64" s="124"/>
      <c r="B64" s="32"/>
      <c r="C64" s="32"/>
      <c r="D64" s="32"/>
      <c r="E64" s="125"/>
      <c r="F64" s="32"/>
      <c r="G64" s="32"/>
      <c r="H64" s="34"/>
    </row>
    <row r="65" spans="1:12">
      <c r="H65" s="35">
        <f>SUM(H63:H64)</f>
        <v>25600</v>
      </c>
    </row>
    <row r="66" spans="1:12">
      <c r="A66">
        <v>1</v>
      </c>
      <c r="B66" t="s">
        <v>1026</v>
      </c>
      <c r="E66" s="93">
        <v>2</v>
      </c>
      <c r="L66" t="s">
        <v>1027</v>
      </c>
    </row>
    <row r="69" spans="1:12">
      <c r="B69" s="189" t="s">
        <v>1028</v>
      </c>
      <c r="C69" s="24"/>
      <c r="D69" s="24"/>
      <c r="E69" s="148"/>
      <c r="F69" s="24"/>
      <c r="G69" s="24"/>
      <c r="H69" s="24">
        <f>SUM(H70:H74)</f>
        <v>23520</v>
      </c>
    </row>
    <row r="70" spans="1:12">
      <c r="B70" s="24" t="s">
        <v>1029</v>
      </c>
      <c r="C70" s="24"/>
      <c r="D70" s="24"/>
      <c r="E70" s="148">
        <v>60</v>
      </c>
      <c r="F70" s="24">
        <v>80</v>
      </c>
      <c r="G70" s="24"/>
      <c r="H70" s="24">
        <f>E70*F70</f>
        <v>4800</v>
      </c>
    </row>
    <row r="71" spans="1:12">
      <c r="B71" s="24" t="s">
        <v>1030</v>
      </c>
      <c r="C71" s="24"/>
      <c r="D71" s="24"/>
      <c r="E71" s="148">
        <v>48</v>
      </c>
      <c r="F71" s="24">
        <v>120</v>
      </c>
      <c r="G71" s="24"/>
      <c r="H71" s="24">
        <f t="shared" ref="H71:H74" si="2">E71*F71</f>
        <v>5760</v>
      </c>
    </row>
    <row r="72" spans="1:12">
      <c r="B72" s="24" t="s">
        <v>1031</v>
      </c>
      <c r="C72" s="24"/>
      <c r="D72" s="24"/>
      <c r="E72" s="148">
        <v>60</v>
      </c>
      <c r="F72" s="24">
        <v>48</v>
      </c>
      <c r="G72" s="24"/>
      <c r="H72" s="24">
        <f t="shared" si="2"/>
        <v>2880</v>
      </c>
    </row>
    <row r="73" spans="1:12">
      <c r="B73" s="24" t="s">
        <v>1032</v>
      </c>
      <c r="C73" s="24"/>
      <c r="D73" s="24"/>
      <c r="E73" s="148">
        <v>60</v>
      </c>
      <c r="F73" s="24">
        <v>120</v>
      </c>
      <c r="G73" s="24"/>
      <c r="H73" s="24">
        <f t="shared" si="2"/>
        <v>7200</v>
      </c>
    </row>
    <row r="74" spans="1:12">
      <c r="B74" s="24" t="s">
        <v>1033</v>
      </c>
      <c r="C74" s="24"/>
      <c r="D74" s="24"/>
      <c r="E74" s="148">
        <v>240</v>
      </c>
      <c r="F74" s="24">
        <v>12</v>
      </c>
      <c r="G74" s="24"/>
      <c r="H74" s="24">
        <f t="shared" si="2"/>
        <v>2880</v>
      </c>
      <c r="L74" t="s">
        <v>1034</v>
      </c>
    </row>
    <row r="75" spans="1:12">
      <c r="B75" s="24" t="s">
        <v>1035</v>
      </c>
      <c r="C75" s="24"/>
      <c r="D75" s="24"/>
      <c r="E75" s="148">
        <v>50</v>
      </c>
      <c r="F75" s="24">
        <v>0</v>
      </c>
      <c r="G75" s="24"/>
      <c r="H75" s="24"/>
      <c r="L75" t="s">
        <v>1036</v>
      </c>
    </row>
    <row r="76" spans="1:12">
      <c r="B76" s="24" t="s">
        <v>1037</v>
      </c>
      <c r="C76" s="24"/>
      <c r="D76" s="24"/>
      <c r="E76" s="148">
        <v>2</v>
      </c>
      <c r="F76" s="24">
        <v>0</v>
      </c>
      <c r="G76" s="24"/>
      <c r="H76" s="24"/>
      <c r="L76" t="s">
        <v>1038</v>
      </c>
    </row>
    <row r="79" spans="1:12">
      <c r="L79" t="s">
        <v>1039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G94"/>
  <sheetViews>
    <sheetView workbookViewId="0">
      <selection activeCell="C14" sqref="C14"/>
    </sheetView>
  </sheetViews>
  <sheetFormatPr defaultColWidth="9.21875" defaultRowHeight="14.4"/>
  <cols>
    <col min="2" max="2" width="54.5546875" customWidth="1"/>
    <col min="3" max="3" width="27.21875" customWidth="1"/>
    <col min="5" max="5" width="16.77734375" customWidth="1"/>
    <col min="9" max="9" width="40.77734375" customWidth="1"/>
  </cols>
  <sheetData>
    <row r="1" spans="2:7" ht="15.6">
      <c r="B1" s="2" t="s">
        <v>1040</v>
      </c>
      <c r="C1" s="3" t="e">
        <f>SUM(G15,G41,G64,G70,G77,G92)</f>
        <v>#N/A</v>
      </c>
    </row>
    <row r="3" spans="2:7">
      <c r="B3" s="4" t="s">
        <v>1041</v>
      </c>
      <c r="C3" s="5"/>
      <c r="F3" s="6"/>
    </row>
    <row r="4" spans="2:7">
      <c r="B4" s="7" t="s">
        <v>463</v>
      </c>
      <c r="C4" s="8" t="s">
        <v>147</v>
      </c>
      <c r="D4" s="9" t="s">
        <v>148</v>
      </c>
      <c r="E4" s="9" t="s">
        <v>149</v>
      </c>
      <c r="F4" s="10" t="s">
        <v>35</v>
      </c>
      <c r="G4" s="11" t="s">
        <v>7</v>
      </c>
    </row>
    <row r="5" spans="2:7">
      <c r="B5" s="12" t="s">
        <v>1042</v>
      </c>
      <c r="C5" s="13" t="s">
        <v>1043</v>
      </c>
      <c r="D5" s="14">
        <v>0</v>
      </c>
      <c r="E5" s="14">
        <f>VLOOKUP($B5,'[1]QT 09.11.2017 final (3)'!$B$7:$G$242,4,)</f>
        <v>39800</v>
      </c>
      <c r="F5" s="15">
        <f>VLOOKUP($B5,'[1]QT 09.11.2017 final (3)'!$B$7:$G$242,6,)</f>
        <v>0.18</v>
      </c>
      <c r="G5" s="16">
        <f t="shared" ref="G5:G14" si="0">PRODUCT(D5:E5)*(1+F5)</f>
        <v>0</v>
      </c>
    </row>
    <row r="6" spans="2:7">
      <c r="B6" s="17" t="s">
        <v>1044</v>
      </c>
      <c r="C6" s="18" t="s">
        <v>1045</v>
      </c>
      <c r="D6" s="19">
        <v>0</v>
      </c>
      <c r="E6" s="19">
        <f>VLOOKUP($B6,'[1]QT 09.11.2017 final (3)'!$B$7:$G$242,4,)</f>
        <v>22900</v>
      </c>
      <c r="F6" s="20">
        <f>VLOOKUP($B6,'[1]QT 09.11.2017 final (3)'!$B$7:$G$242,6,)</f>
        <v>0.28000000000000003</v>
      </c>
      <c r="G6" s="21">
        <f t="shared" si="0"/>
        <v>0</v>
      </c>
    </row>
    <row r="7" spans="2:7">
      <c r="B7" s="22" t="s">
        <v>1046</v>
      </c>
      <c r="C7" s="23"/>
      <c r="D7" s="24">
        <v>0</v>
      </c>
      <c r="E7" s="24">
        <f>VLOOKUP($B7,'[1]QT 09.11.2017 final (3)'!$B$7:$G$242,4,)</f>
        <v>15800</v>
      </c>
      <c r="F7" s="25">
        <f>VLOOKUP($B7,'[1]QT 09.11.2017 final (3)'!$B$7:$G$242,6,)</f>
        <v>0.28000000000000003</v>
      </c>
      <c r="G7" s="26">
        <f t="shared" si="0"/>
        <v>0</v>
      </c>
    </row>
    <row r="8" spans="2:7">
      <c r="B8" s="27" t="s">
        <v>1047</v>
      </c>
      <c r="C8" s="28" t="s">
        <v>1048</v>
      </c>
      <c r="D8" s="24">
        <v>0</v>
      </c>
      <c r="E8" s="24">
        <f>VLOOKUP($B8,'[1]QT 09.11.2017 final (3)'!$B$7:$G$242,4,)</f>
        <v>16800</v>
      </c>
      <c r="F8" s="25">
        <f>VLOOKUP($B8,'[1]QT 09.11.2017 final (3)'!$B$7:$G$242,6,)</f>
        <v>0.28000000000000003</v>
      </c>
      <c r="G8" s="26">
        <f t="shared" si="0"/>
        <v>0</v>
      </c>
    </row>
    <row r="9" spans="2:7" ht="28.8">
      <c r="B9" s="27" t="s">
        <v>1049</v>
      </c>
      <c r="C9" s="28"/>
      <c r="D9" s="24">
        <v>0</v>
      </c>
      <c r="E9" s="24">
        <f>VLOOKUP($B9,'[1]QT 09.11.2017 final (3)'!$B$7:$G$242,4,)</f>
        <v>25200</v>
      </c>
      <c r="F9" s="25">
        <f>VLOOKUP($B9,'[1]QT 09.11.2017 final (3)'!$B$7:$G$242,6,)</f>
        <v>0.28000000000000003</v>
      </c>
      <c r="G9" s="26">
        <f t="shared" si="0"/>
        <v>0</v>
      </c>
    </row>
    <row r="10" spans="2:7" ht="28.8">
      <c r="B10" s="27" t="s">
        <v>1050</v>
      </c>
      <c r="C10" s="29" t="s">
        <v>1051</v>
      </c>
      <c r="D10" s="24">
        <v>0</v>
      </c>
      <c r="E10" s="19">
        <f>VLOOKUP($B10,'[1]QT 09.11.2017 final (3)'!$B$7:$G$242,4,)</f>
        <v>351700</v>
      </c>
      <c r="F10" s="25">
        <f>VLOOKUP($B10,'[1]QT 09.11.2017 final (3)'!$B$7:$G$242,6,)</f>
        <v>0.18</v>
      </c>
      <c r="G10" s="26">
        <f t="shared" si="0"/>
        <v>0</v>
      </c>
    </row>
    <row r="11" spans="2:7">
      <c r="B11" s="27" t="s">
        <v>1052</v>
      </c>
      <c r="C11" s="29"/>
      <c r="D11" s="24">
        <v>0</v>
      </c>
      <c r="E11" s="19">
        <v>50000</v>
      </c>
      <c r="F11" s="25">
        <v>0.18</v>
      </c>
      <c r="G11" s="26">
        <f t="shared" si="0"/>
        <v>0</v>
      </c>
    </row>
    <row r="12" spans="2:7">
      <c r="B12" s="27" t="s">
        <v>1053</v>
      </c>
      <c r="C12" s="28" t="s">
        <v>1054</v>
      </c>
      <c r="D12" s="24">
        <v>0</v>
      </c>
      <c r="E12" s="24">
        <f>VLOOKUP($B12,'[1]QT 09.11.2017 final (3)'!$B$7:$G$242,4,)</f>
        <v>24600</v>
      </c>
      <c r="F12" s="25">
        <f>VLOOKUP($B12,'[1]QT 09.11.2017 final (3)'!$B$7:$G$242,6,)</f>
        <v>0.28000000000000003</v>
      </c>
      <c r="G12" s="26">
        <f t="shared" si="0"/>
        <v>0</v>
      </c>
    </row>
    <row r="13" spans="2:7">
      <c r="B13" s="27" t="s">
        <v>1055</v>
      </c>
      <c r="C13" s="29" t="s">
        <v>1056</v>
      </c>
      <c r="D13" s="24">
        <v>0</v>
      </c>
      <c r="E13" s="24" t="e">
        <f>VLOOKUP($B13,'[1]QT 09.11.2017 final (3)'!$B$7:$G$242,4,)</f>
        <v>#N/A</v>
      </c>
      <c r="F13" s="25" t="e">
        <f>VLOOKUP($B13,'[1]QT 09.11.2017 final (3)'!$B$7:$G$242,6,)</f>
        <v>#N/A</v>
      </c>
      <c r="G13" s="26" t="e">
        <f t="shared" si="0"/>
        <v>#N/A</v>
      </c>
    </row>
    <row r="14" spans="2:7">
      <c r="B14" s="30" t="s">
        <v>632</v>
      </c>
      <c r="C14" s="31" t="s">
        <v>1057</v>
      </c>
      <c r="D14" s="32">
        <v>0</v>
      </c>
      <c r="E14" s="32">
        <f>VLOOKUP($B14,'[1]QT 09.11.2017 final (3)'!$B$7:$G$242,4,)</f>
        <v>23000</v>
      </c>
      <c r="F14" s="33">
        <f>VLOOKUP($B14,'[1]QT 09.11.2017 final (3)'!$B$7:$G$242,6,)</f>
        <v>0.28000000000000003</v>
      </c>
      <c r="G14" s="34">
        <f t="shared" si="0"/>
        <v>0</v>
      </c>
    </row>
    <row r="15" spans="2:7">
      <c r="E15" t="e">
        <f>SUMPRODUCT(D5:D14,E5:E14)</f>
        <v>#N/A</v>
      </c>
      <c r="G15" s="35" t="e">
        <f>SUM(G5:G14)</f>
        <v>#N/A</v>
      </c>
    </row>
    <row r="17" spans="2:7">
      <c r="B17" s="36" t="s">
        <v>1058</v>
      </c>
      <c r="C17" s="5"/>
    </row>
    <row r="18" spans="2:7">
      <c r="B18" s="36" t="s">
        <v>463</v>
      </c>
      <c r="C18" s="37" t="s">
        <v>147</v>
      </c>
      <c r="D18" s="38" t="s">
        <v>148</v>
      </c>
      <c r="E18" s="38" t="s">
        <v>149</v>
      </c>
      <c r="F18" s="39" t="s">
        <v>35</v>
      </c>
      <c r="G18" s="40" t="s">
        <v>7</v>
      </c>
    </row>
    <row r="19" spans="2:7" ht="28.8">
      <c r="B19" s="41" t="s">
        <v>1059</v>
      </c>
      <c r="C19" s="42"/>
      <c r="D19" s="43">
        <v>0</v>
      </c>
      <c r="E19" s="43">
        <f>VLOOKUP($B19,'[1]QT 09.11.2017 final (3)'!$B$7:$G$242,4,)</f>
        <v>7100</v>
      </c>
      <c r="F19" s="44">
        <f>VLOOKUP($B19,'[1]QT 09.11.2017 final (3)'!$B$7:$G$242,6,)</f>
        <v>0.28000000000000003</v>
      </c>
      <c r="G19" s="45">
        <f t="shared" ref="G19:G40" si="1">PRODUCT(D19:E19)*(1+F19)</f>
        <v>0</v>
      </c>
    </row>
    <row r="20" spans="2:7">
      <c r="B20" s="27" t="s">
        <v>1060</v>
      </c>
      <c r="C20" s="23"/>
      <c r="D20" s="24">
        <v>0</v>
      </c>
      <c r="E20" s="24">
        <f>VLOOKUP($B20,'[1]QT 09.11.2017 final (3)'!$B$7:$G$242,4,)</f>
        <v>11100</v>
      </c>
      <c r="F20" s="25">
        <f>VLOOKUP($B20,'[1]QT 09.11.2017 final (3)'!$B$7:$G$242,6,)</f>
        <v>0.28000000000000003</v>
      </c>
      <c r="G20" s="26">
        <f t="shared" si="1"/>
        <v>0</v>
      </c>
    </row>
    <row r="21" spans="2:7">
      <c r="B21" s="27" t="s">
        <v>603</v>
      </c>
      <c r="C21" s="23"/>
      <c r="D21" s="24">
        <v>0</v>
      </c>
      <c r="E21" s="24">
        <f>VLOOKUP($B21,'[1]QT 09.11.2017 final (3)'!$B$7:$G$242,4,)</f>
        <v>7200</v>
      </c>
      <c r="F21" s="25">
        <f>VLOOKUP($B21,'[1]QT 09.11.2017 final (3)'!$B$7:$G$242,6,)</f>
        <v>0.28000000000000003</v>
      </c>
      <c r="G21" s="26">
        <f t="shared" si="1"/>
        <v>0</v>
      </c>
    </row>
    <row r="22" spans="2:7">
      <c r="B22" s="27" t="s">
        <v>1061</v>
      </c>
      <c r="C22" s="23"/>
      <c r="D22" s="24">
        <v>0</v>
      </c>
      <c r="E22" s="24" t="e">
        <f>VLOOKUP($B22,'[1]QT 09.11.2017 final (3)'!$B$7:$G$242,4,)</f>
        <v>#N/A</v>
      </c>
      <c r="F22" s="25" t="e">
        <f>VLOOKUP($B22,'[1]QT 09.11.2017 final (3)'!$B$7:$G$242,6,)</f>
        <v>#N/A</v>
      </c>
      <c r="G22" s="26" t="e">
        <f t="shared" si="1"/>
        <v>#N/A</v>
      </c>
    </row>
    <row r="23" spans="2:7">
      <c r="B23" s="27" t="s">
        <v>1062</v>
      </c>
      <c r="C23" s="23"/>
      <c r="D23" s="24">
        <v>0</v>
      </c>
      <c r="E23" s="24">
        <f>VLOOKUP($B23,'[1]QT 09.11.2017 final (3)'!$B$7:$G$242,4,)</f>
        <v>11400</v>
      </c>
      <c r="F23" s="25">
        <f>VLOOKUP($B23,'[1]QT 09.11.2017 final (3)'!$B$7:$G$242,6,)</f>
        <v>0.28000000000000003</v>
      </c>
      <c r="G23" s="26">
        <f t="shared" si="1"/>
        <v>0</v>
      </c>
    </row>
    <row r="24" spans="2:7">
      <c r="B24" s="27" t="s">
        <v>1063</v>
      </c>
      <c r="C24" s="23"/>
      <c r="D24" s="24">
        <v>0</v>
      </c>
      <c r="E24" s="24">
        <f>VLOOKUP($B24,'[1]QT 09.11.2017 final (3)'!$B$7:$G$242,4,)</f>
        <v>3800</v>
      </c>
      <c r="F24" s="25">
        <f>VLOOKUP($B24,'[1]QT 09.11.2017 final (3)'!$B$7:$G$242,6,)</f>
        <v>0.28000000000000003</v>
      </c>
      <c r="G24" s="26">
        <f t="shared" si="1"/>
        <v>0</v>
      </c>
    </row>
    <row r="25" spans="2:7">
      <c r="B25" s="27" t="s">
        <v>1064</v>
      </c>
      <c r="C25" s="23"/>
      <c r="D25" s="24">
        <v>0</v>
      </c>
      <c r="E25" s="24">
        <f>VLOOKUP($B25,'[1]QT 09.11.2017 final (3)'!$B$7:$G$242,4,)</f>
        <v>15600</v>
      </c>
      <c r="F25" s="25">
        <f>VLOOKUP($B25,'[1]QT 09.11.2017 final (3)'!$B$7:$G$242,6,)</f>
        <v>0.28000000000000003</v>
      </c>
      <c r="G25" s="26">
        <f t="shared" si="1"/>
        <v>0</v>
      </c>
    </row>
    <row r="26" spans="2:7">
      <c r="B26" s="27" t="s">
        <v>1065</v>
      </c>
      <c r="C26" s="23"/>
      <c r="D26" s="24">
        <v>0</v>
      </c>
      <c r="E26" s="24">
        <f>VLOOKUP($B26,'[1]QT 09.11.2017 final (3)'!$B$7:$G$242,4,)</f>
        <v>3300</v>
      </c>
      <c r="F26" s="25">
        <f>VLOOKUP($B26,'[1]QT 09.11.2017 final (3)'!$B$7:$G$242,6,)</f>
        <v>0.28000000000000003</v>
      </c>
      <c r="G26" s="26">
        <f t="shared" si="1"/>
        <v>0</v>
      </c>
    </row>
    <row r="27" spans="2:7">
      <c r="B27" s="27" t="s">
        <v>1066</v>
      </c>
      <c r="C27" s="23"/>
      <c r="D27" s="24">
        <v>0</v>
      </c>
      <c r="E27" s="24" t="e">
        <f>VLOOKUP($B27,'[1]QT 09.11.2017 final (3)'!$B$7:$G$242,4,)</f>
        <v>#N/A</v>
      </c>
      <c r="F27" s="25" t="e">
        <f>VLOOKUP($B27,'[1]QT 09.11.2017 final (3)'!$B$7:$G$242,6,)</f>
        <v>#N/A</v>
      </c>
      <c r="G27" s="26" t="e">
        <f t="shared" si="1"/>
        <v>#N/A</v>
      </c>
    </row>
    <row r="28" spans="2:7">
      <c r="B28" s="27" t="s">
        <v>1067</v>
      </c>
      <c r="C28" s="23"/>
      <c r="D28" s="24">
        <v>0</v>
      </c>
      <c r="E28" s="24">
        <f>VLOOKUP($B28,'[1]QT 09.11.2017 final (3)'!$B$7:$G$242,4,)</f>
        <v>9700</v>
      </c>
      <c r="F28" s="25">
        <f>VLOOKUP($B28,'[1]QT 09.11.2017 final (3)'!$B$7:$G$242,6,)</f>
        <v>0.28000000000000003</v>
      </c>
      <c r="G28" s="26">
        <f t="shared" si="1"/>
        <v>0</v>
      </c>
    </row>
    <row r="29" spans="2:7">
      <c r="B29" s="27" t="s">
        <v>697</v>
      </c>
      <c r="C29" s="46"/>
      <c r="D29" s="24">
        <v>0</v>
      </c>
      <c r="E29" s="24">
        <f>VLOOKUP($B29,'[1]QT 09.11.2017 final (3)'!$B$7:$G$242,4,)</f>
        <v>14500</v>
      </c>
      <c r="F29" s="25">
        <f>VLOOKUP($B29,'[1]QT 09.11.2017 final (3)'!$B$7:$G$242,6,)</f>
        <v>0.28000000000000003</v>
      </c>
      <c r="G29" s="26">
        <f t="shared" si="1"/>
        <v>0</v>
      </c>
    </row>
    <row r="30" spans="2:7">
      <c r="B30" s="27" t="s">
        <v>1064</v>
      </c>
      <c r="C30" s="46"/>
      <c r="D30" s="24">
        <v>0</v>
      </c>
      <c r="E30" s="24">
        <f>VLOOKUP($B30,'[1]QT 09.11.2017 final (3)'!$B$7:$G$242,4,)</f>
        <v>15600</v>
      </c>
      <c r="F30" s="25">
        <f>VLOOKUP($B30,'[1]QT 09.11.2017 final (3)'!$B$7:$G$242,6,)</f>
        <v>0.28000000000000003</v>
      </c>
      <c r="G30" s="26">
        <f t="shared" si="1"/>
        <v>0</v>
      </c>
    </row>
    <row r="31" spans="2:7">
      <c r="B31" s="27" t="s">
        <v>1067</v>
      </c>
      <c r="C31" s="23"/>
      <c r="D31" s="24">
        <v>0</v>
      </c>
      <c r="E31" s="24">
        <f>VLOOKUP($B31,'[1]QT 09.11.2017 final (3)'!$B$7:$G$242,4,)</f>
        <v>9700</v>
      </c>
      <c r="F31" s="25">
        <f>VLOOKUP($B31,'[1]QT 09.11.2017 final (3)'!$B$7:$G$242,6,)</f>
        <v>0.28000000000000003</v>
      </c>
      <c r="G31" s="26">
        <f t="shared" si="1"/>
        <v>0</v>
      </c>
    </row>
    <row r="32" spans="2:7" ht="28.8">
      <c r="B32" s="27" t="s">
        <v>1068</v>
      </c>
      <c r="C32" s="47"/>
      <c r="D32" s="24">
        <v>0</v>
      </c>
      <c r="E32" s="24">
        <f>VLOOKUP($B32,'[1]QT 09.11.2017 final (3)'!$B$7:$G$242,4,)</f>
        <v>16700</v>
      </c>
      <c r="F32" s="25">
        <f>VLOOKUP($B32,'[1]QT 09.11.2017 final (3)'!$B$7:$G$242,6,)</f>
        <v>0.28000000000000003</v>
      </c>
      <c r="G32" s="26">
        <f t="shared" si="1"/>
        <v>0</v>
      </c>
    </row>
    <row r="33" spans="2:7">
      <c r="B33" s="27" t="s">
        <v>679</v>
      </c>
      <c r="C33" s="23" t="s">
        <v>1069</v>
      </c>
      <c r="D33" s="24">
        <v>0</v>
      </c>
      <c r="E33" s="24">
        <f>VLOOKUP($B33,'[1]QT 09.11.2017 final (3)'!$B$7:$G$242,4,)</f>
        <v>16800</v>
      </c>
      <c r="F33" s="25">
        <f>VLOOKUP($B33,'[1]QT 09.11.2017 final (3)'!$B$7:$G$242,6,)</f>
        <v>0.28000000000000003</v>
      </c>
      <c r="G33" s="26">
        <f t="shared" si="1"/>
        <v>0</v>
      </c>
    </row>
    <row r="34" spans="2:7" ht="28.8">
      <c r="B34" s="27" t="s">
        <v>1070</v>
      </c>
      <c r="C34" s="28" t="s">
        <v>1071</v>
      </c>
      <c r="D34" s="24">
        <v>0</v>
      </c>
      <c r="E34" s="24">
        <f>VLOOKUP($B34,'[1]QT 09.11.2017 final (3)'!$B$7:$G$242,4,)</f>
        <v>2600</v>
      </c>
      <c r="F34" s="25">
        <f>VLOOKUP($B34,'[1]QT 09.11.2017 final (3)'!$B$7:$G$242,6,)</f>
        <v>0.28000000000000003</v>
      </c>
      <c r="G34" s="26">
        <f t="shared" si="1"/>
        <v>0</v>
      </c>
    </row>
    <row r="35" spans="2:7" ht="28.8">
      <c r="B35" s="27" t="s">
        <v>1070</v>
      </c>
      <c r="C35" s="28" t="s">
        <v>748</v>
      </c>
      <c r="D35" s="24">
        <v>0</v>
      </c>
      <c r="E35" s="24">
        <f>VLOOKUP($B35,'[1]QT 09.11.2017 final (3)'!$B$7:$G$242,4,)</f>
        <v>2600</v>
      </c>
      <c r="F35" s="25">
        <f>VLOOKUP($B35,'[1]QT 09.11.2017 final (3)'!$B$7:$G$242,6,)</f>
        <v>0.28000000000000003</v>
      </c>
      <c r="G35" s="26">
        <f t="shared" si="1"/>
        <v>0</v>
      </c>
    </row>
    <row r="36" spans="2:7">
      <c r="B36" s="27" t="s">
        <v>773</v>
      </c>
      <c r="C36" s="46"/>
      <c r="D36" s="24">
        <v>0</v>
      </c>
      <c r="E36" s="24">
        <f>VLOOKUP($B36,'[1]QT 09.11.2017 final (3)'!$B$7:$G$242,4,)</f>
        <v>400</v>
      </c>
      <c r="F36" s="25">
        <f>VLOOKUP($B36,'[1]QT 09.11.2017 final (3)'!$B$7:$G$242,6,)</f>
        <v>0.28000000000000003</v>
      </c>
      <c r="G36" s="26">
        <f t="shared" si="1"/>
        <v>0</v>
      </c>
    </row>
    <row r="37" spans="2:7">
      <c r="B37" s="27" t="s">
        <v>1072</v>
      </c>
      <c r="C37" s="23"/>
      <c r="D37" s="24">
        <v>0</v>
      </c>
      <c r="E37" s="24">
        <f>VLOOKUP($B37,'[1]QT 09.11.2017 final (3)'!$B$7:$G$242,4,)</f>
        <v>17400</v>
      </c>
      <c r="F37" s="25">
        <f>VLOOKUP($B37,'[1]QT 09.11.2017 final (3)'!$B$7:$G$242,6,)</f>
        <v>0.28000000000000003</v>
      </c>
      <c r="G37" s="26">
        <f t="shared" si="1"/>
        <v>0</v>
      </c>
    </row>
    <row r="38" spans="2:7">
      <c r="B38" s="27" t="s">
        <v>1073</v>
      </c>
      <c r="C38" s="23"/>
      <c r="D38" s="24">
        <v>0</v>
      </c>
      <c r="E38" s="24">
        <f>VLOOKUP($B38,'[1]QT 09.11.2017 final (3)'!$B$7:$G$242,4,)</f>
        <v>27400</v>
      </c>
      <c r="F38" s="25">
        <f>VLOOKUP($B38,'[1]QT 09.11.2017 final (3)'!$B$7:$G$242,6,)</f>
        <v>0.28000000000000003</v>
      </c>
      <c r="G38" s="26">
        <f t="shared" si="1"/>
        <v>0</v>
      </c>
    </row>
    <row r="39" spans="2:7">
      <c r="B39" s="27" t="s">
        <v>1074</v>
      </c>
      <c r="C39" s="47"/>
      <c r="D39" s="24">
        <v>0</v>
      </c>
      <c r="E39" s="24">
        <f>VLOOKUP($B39,'[1]QT 09.11.2017 final (3)'!$B$7:$G$242,4,)</f>
        <v>7200</v>
      </c>
      <c r="F39" s="25">
        <f>VLOOKUP($B39,'[1]QT 09.11.2017 final (3)'!$B$7:$G$242,6,)</f>
        <v>0.28000000000000003</v>
      </c>
      <c r="G39" s="26">
        <f t="shared" si="1"/>
        <v>0</v>
      </c>
    </row>
    <row r="40" spans="2:7">
      <c r="B40" s="30" t="s">
        <v>1075</v>
      </c>
      <c r="C40" s="31"/>
      <c r="D40" s="32">
        <v>0</v>
      </c>
      <c r="E40" s="32" t="e">
        <f>VLOOKUP($B40,'[1]QT 09.11.2017 final (3)'!$B$7:$G$242,4,)</f>
        <v>#N/A</v>
      </c>
      <c r="F40" s="33" t="e">
        <f>VLOOKUP($B40,'[1]QT 09.11.2017 final (3)'!$B$7:$G$242,6,)</f>
        <v>#N/A</v>
      </c>
      <c r="G40" s="34" t="e">
        <f t="shared" si="1"/>
        <v>#N/A</v>
      </c>
    </row>
    <row r="41" spans="2:7">
      <c r="B41" s="48"/>
      <c r="C41" s="48"/>
      <c r="D41" s="49"/>
      <c r="E41" t="e">
        <f>SUMPRODUCT(D19:D40,E19:E40)</f>
        <v>#N/A</v>
      </c>
      <c r="F41" s="6"/>
      <c r="G41" s="50" t="e">
        <f>SUM(G19:G40)</f>
        <v>#N/A</v>
      </c>
    </row>
    <row r="42" spans="2:7">
      <c r="D42" s="49"/>
    </row>
    <row r="44" spans="2:7">
      <c r="B44" s="4" t="s">
        <v>1076</v>
      </c>
      <c r="C44" s="5"/>
    </row>
    <row r="45" spans="2:7">
      <c r="B45" s="36" t="s">
        <v>463</v>
      </c>
      <c r="C45" s="37" t="s">
        <v>147</v>
      </c>
      <c r="D45" s="51" t="s">
        <v>148</v>
      </c>
      <c r="E45" s="51" t="s">
        <v>149</v>
      </c>
      <c r="F45" s="52" t="s">
        <v>35</v>
      </c>
      <c r="G45" s="53" t="s">
        <v>7</v>
      </c>
    </row>
    <row r="46" spans="2:7" ht="28.8">
      <c r="B46" s="27" t="s">
        <v>785</v>
      </c>
      <c r="C46" s="29" t="s">
        <v>1077</v>
      </c>
      <c r="D46" s="24">
        <v>0</v>
      </c>
      <c r="E46" s="24">
        <f>VLOOKUP($B46,'[1]QT 09.11.2017 final (3)'!$B$7:$G$242,4,)</f>
        <v>8000</v>
      </c>
      <c r="F46" s="25">
        <f>VLOOKUP($B46,'[1]QT 09.11.2017 final (3)'!$B$7:$G$242,6,)</f>
        <v>0.28000000000000003</v>
      </c>
      <c r="G46" s="26">
        <f t="shared" ref="G46:G63" si="2">PRODUCT(D46:E46)*(1+F46)</f>
        <v>0</v>
      </c>
    </row>
    <row r="47" spans="2:7" s="1" customFormat="1" ht="28.8">
      <c r="B47" s="27" t="s">
        <v>715</v>
      </c>
      <c r="C47" s="29" t="s">
        <v>1078</v>
      </c>
      <c r="D47" s="24">
        <v>0</v>
      </c>
      <c r="E47" s="24">
        <f>VLOOKUP($B47,'[1]QT 09.11.2017 final (3)'!$B$7:$G$242,4,)</f>
        <v>16800</v>
      </c>
      <c r="F47" s="25">
        <f>VLOOKUP($B47,'[1]QT 09.11.2017 final (3)'!$B$7:$G$242,6,)</f>
        <v>0.28000000000000003</v>
      </c>
      <c r="G47" s="26">
        <f t="shared" si="2"/>
        <v>0</v>
      </c>
    </row>
    <row r="48" spans="2:7" ht="28.8">
      <c r="B48" s="27" t="s">
        <v>674</v>
      </c>
      <c r="C48" s="54" t="s">
        <v>1079</v>
      </c>
      <c r="D48" s="24">
        <v>0</v>
      </c>
      <c r="E48" s="24">
        <f>VLOOKUP($B48,'[1]QT 09.11.2017 final (3)'!$B$7:$G$242,4,)</f>
        <v>4300</v>
      </c>
      <c r="F48" s="25">
        <f>VLOOKUP($B48,'[1]QT 09.11.2017 final (3)'!$B$7:$G$242,6,)</f>
        <v>0.28000000000000003</v>
      </c>
      <c r="G48" s="26">
        <f t="shared" si="2"/>
        <v>0</v>
      </c>
    </row>
    <row r="49" spans="2:7">
      <c r="B49" s="55" t="s">
        <v>1080</v>
      </c>
      <c r="C49" s="56"/>
      <c r="D49" s="57">
        <v>0</v>
      </c>
      <c r="E49" s="58"/>
      <c r="F49" s="59">
        <v>0</v>
      </c>
      <c r="G49" s="60">
        <f t="shared" si="2"/>
        <v>0</v>
      </c>
    </row>
    <row r="50" spans="2:7">
      <c r="B50" s="27" t="s">
        <v>1081</v>
      </c>
      <c r="C50" s="28" t="s">
        <v>1082</v>
      </c>
      <c r="D50" s="24">
        <v>0</v>
      </c>
      <c r="E50" s="24">
        <f>VLOOKUP($B50,'[1]QT 09.11.2017 final (3)'!$B$7:$G$242,4,)</f>
        <v>5400</v>
      </c>
      <c r="F50" s="25">
        <f>VLOOKUP($B50,'[1]QT 09.11.2017 final (3)'!$B$7:$G$242,6,)</f>
        <v>0.28000000000000003</v>
      </c>
      <c r="G50" s="26">
        <f t="shared" si="2"/>
        <v>0</v>
      </c>
    </row>
    <row r="51" spans="2:7">
      <c r="B51" s="61" t="s">
        <v>1083</v>
      </c>
      <c r="C51" s="46"/>
      <c r="D51" s="24">
        <v>0</v>
      </c>
      <c r="E51" s="24">
        <v>9500</v>
      </c>
      <c r="F51" s="62">
        <v>0.18</v>
      </c>
      <c r="G51" s="26">
        <f t="shared" si="2"/>
        <v>0</v>
      </c>
    </row>
    <row r="52" spans="2:7">
      <c r="B52" s="61" t="s">
        <v>1084</v>
      </c>
      <c r="C52" s="46"/>
      <c r="D52" s="24">
        <v>0</v>
      </c>
      <c r="E52" s="24">
        <v>4000</v>
      </c>
      <c r="F52" s="62">
        <v>0.18</v>
      </c>
      <c r="G52" s="26">
        <f t="shared" si="2"/>
        <v>0</v>
      </c>
    </row>
    <row r="53" spans="2:7">
      <c r="B53" s="27" t="s">
        <v>574</v>
      </c>
      <c r="C53" s="28" t="s">
        <v>575</v>
      </c>
      <c r="D53" s="24">
        <v>0</v>
      </c>
      <c r="E53" s="24">
        <f>VLOOKUP($B53,'[1]QT 09.11.2017 final (3)'!$B$7:$G$242,4,)</f>
        <v>33900</v>
      </c>
      <c r="F53" s="25">
        <f>VLOOKUP($B53,'[1]QT 09.11.2017 final (3)'!$B$7:$G$242,6,)</f>
        <v>0.28000000000000003</v>
      </c>
      <c r="G53" s="26">
        <f t="shared" si="2"/>
        <v>0</v>
      </c>
    </row>
    <row r="54" spans="2:7">
      <c r="B54" s="27" t="s">
        <v>1085</v>
      </c>
      <c r="C54" s="23"/>
      <c r="D54" s="24">
        <v>0</v>
      </c>
      <c r="E54" s="24">
        <f>VLOOKUP($B54,'[1]QT 09.11.2017 final (3)'!$B$7:$G$242,4,)</f>
        <v>2400</v>
      </c>
      <c r="F54" s="25">
        <f>VLOOKUP($B54,'[1]QT 09.11.2017 final (3)'!$B$7:$G$242,6,)</f>
        <v>0.28000000000000003</v>
      </c>
      <c r="G54" s="26">
        <f t="shared" si="2"/>
        <v>0</v>
      </c>
    </row>
    <row r="55" spans="2:7">
      <c r="B55" s="27" t="s">
        <v>1086</v>
      </c>
      <c r="C55" s="23"/>
      <c r="D55" s="24">
        <v>0</v>
      </c>
      <c r="E55" s="24">
        <f>VLOOKUP($B55,'[1]QT 09.11.2017 final (3)'!$B$7:$G$242,4,)</f>
        <v>2400</v>
      </c>
      <c r="F55" s="25">
        <f>VLOOKUP($B55,'[1]QT 09.11.2017 final (3)'!$B$7:$G$242,6,)</f>
        <v>0.28000000000000003</v>
      </c>
      <c r="G55" s="26">
        <f t="shared" si="2"/>
        <v>0</v>
      </c>
    </row>
    <row r="56" spans="2:7">
      <c r="B56" s="27" t="s">
        <v>1087</v>
      </c>
      <c r="C56" s="23"/>
      <c r="D56" s="24">
        <v>0</v>
      </c>
      <c r="E56" s="24">
        <f>VLOOKUP($B56,'[1]QT 09.11.2017 final (3)'!$B$7:$G$242,4,)</f>
        <v>2300</v>
      </c>
      <c r="F56" s="25">
        <f>VLOOKUP($B56,'[1]QT 09.11.2017 final (3)'!$B$7:$G$242,6,)</f>
        <v>0.28000000000000003</v>
      </c>
      <c r="G56" s="26">
        <f t="shared" si="2"/>
        <v>0</v>
      </c>
    </row>
    <row r="57" spans="2:7">
      <c r="B57" s="27" t="s">
        <v>1088</v>
      </c>
      <c r="C57" s="23"/>
      <c r="D57" s="24">
        <v>0</v>
      </c>
      <c r="E57" s="24">
        <f>VLOOKUP($B57,'[1]QT 09.11.2017 final (3)'!$B$7:$G$242,4,)</f>
        <v>28000</v>
      </c>
      <c r="F57" s="25">
        <f>VLOOKUP($B57,'[1]QT 09.11.2017 final (3)'!$B$7:$G$242,6,)</f>
        <v>0.28000000000000003</v>
      </c>
      <c r="G57" s="26">
        <f t="shared" si="2"/>
        <v>0</v>
      </c>
    </row>
    <row r="58" spans="2:7">
      <c r="B58" s="63" t="s">
        <v>1089</v>
      </c>
      <c r="C58" s="29" t="s">
        <v>1090</v>
      </c>
      <c r="D58" s="24">
        <v>0</v>
      </c>
      <c r="E58" s="19">
        <f>VLOOKUP($B58,'[1]QT 09.11.2017 final (3)'!$B$7:$G$242,4,)</f>
        <v>9400</v>
      </c>
      <c r="F58" s="25">
        <f>VLOOKUP($B58,'[1]QT 09.11.2017 final (3)'!$B$7:$G$242,6,)</f>
        <v>0.28000000000000003</v>
      </c>
      <c r="G58" s="26">
        <f t="shared" si="2"/>
        <v>0</v>
      </c>
    </row>
    <row r="59" spans="2:7">
      <c r="B59" s="27" t="s">
        <v>1091</v>
      </c>
      <c r="C59" s="28" t="s">
        <v>1092</v>
      </c>
      <c r="D59" s="24">
        <v>0</v>
      </c>
      <c r="E59" s="19">
        <f>VLOOKUP($B59,'[1]QT 09.11.2017 final (3)'!$B$7:$G$242,4,)</f>
        <v>29900</v>
      </c>
      <c r="F59" s="25">
        <f>VLOOKUP($B59,'[1]QT 09.11.2017 final (3)'!$B$7:$G$242,6,)</f>
        <v>0.28000000000000003</v>
      </c>
      <c r="G59" s="26">
        <f t="shared" si="2"/>
        <v>0</v>
      </c>
    </row>
    <row r="60" spans="2:7">
      <c r="B60" s="64" t="s">
        <v>1093</v>
      </c>
      <c r="C60" s="23"/>
      <c r="D60" s="24">
        <v>0</v>
      </c>
      <c r="E60" s="19">
        <v>1000</v>
      </c>
      <c r="F60" s="62">
        <v>0.18</v>
      </c>
      <c r="G60" s="26">
        <f t="shared" si="2"/>
        <v>0</v>
      </c>
    </row>
    <row r="61" spans="2:7">
      <c r="B61" s="27" t="s">
        <v>1094</v>
      </c>
      <c r="C61" s="46"/>
      <c r="D61" s="24">
        <v>0</v>
      </c>
      <c r="E61" s="24">
        <f>VLOOKUP($B61,'[1]QT 09.11.2017 final (3)'!$B$7:$G$242,4,)</f>
        <v>6100</v>
      </c>
      <c r="F61" s="25">
        <f>VLOOKUP($B61,'[1]QT 09.11.2017 final (3)'!$B$7:$G$242,6,)</f>
        <v>0.28000000000000003</v>
      </c>
      <c r="G61" s="26">
        <f t="shared" si="2"/>
        <v>0</v>
      </c>
    </row>
    <row r="62" spans="2:7">
      <c r="B62" s="65" t="s">
        <v>1095</v>
      </c>
      <c r="C62" s="66"/>
      <c r="D62" s="67">
        <v>0</v>
      </c>
      <c r="E62" s="67">
        <v>5000</v>
      </c>
      <c r="F62" s="68">
        <v>0.18</v>
      </c>
      <c r="G62" s="26">
        <f t="shared" si="2"/>
        <v>0</v>
      </c>
    </row>
    <row r="63" spans="2:7">
      <c r="B63" s="69" t="s">
        <v>1096</v>
      </c>
      <c r="C63" s="70"/>
      <c r="D63" s="32">
        <v>0</v>
      </c>
      <c r="E63" s="32">
        <v>500</v>
      </c>
      <c r="F63" s="71">
        <v>0.18</v>
      </c>
      <c r="G63" s="34">
        <f t="shared" si="2"/>
        <v>0</v>
      </c>
    </row>
    <row r="64" spans="2:7">
      <c r="D64" s="49"/>
      <c r="E64">
        <f>SUMPRODUCT(D46:D63,E46:E63)</f>
        <v>0</v>
      </c>
      <c r="G64" s="50">
        <f>SUM(G46:G63)</f>
        <v>0</v>
      </c>
    </row>
    <row r="65" spans="2:7">
      <c r="D65" s="49"/>
    </row>
    <row r="66" spans="2:7">
      <c r="B66" s="72" t="s">
        <v>1097</v>
      </c>
      <c r="C66" s="73"/>
    </row>
    <row r="67" spans="2:7">
      <c r="B67" s="7" t="s">
        <v>463</v>
      </c>
      <c r="C67" s="74" t="s">
        <v>147</v>
      </c>
      <c r="D67" s="38" t="s">
        <v>148</v>
      </c>
      <c r="E67" s="38" t="s">
        <v>149</v>
      </c>
      <c r="F67" s="39" t="s">
        <v>35</v>
      </c>
      <c r="G67" s="40" t="s">
        <v>7</v>
      </c>
    </row>
    <row r="68" spans="2:7">
      <c r="B68" s="12" t="s">
        <v>1098</v>
      </c>
      <c r="C68" s="42"/>
      <c r="D68" s="43">
        <v>0</v>
      </c>
      <c r="E68" s="43">
        <v>126500</v>
      </c>
      <c r="F68" s="75">
        <v>0.18</v>
      </c>
      <c r="G68" s="45">
        <f>PRODUCT(D68:E68)*(1+F68)</f>
        <v>0</v>
      </c>
    </row>
    <row r="69" spans="2:7">
      <c r="B69" s="30" t="s">
        <v>693</v>
      </c>
      <c r="C69" s="76" t="s">
        <v>1099</v>
      </c>
      <c r="D69" s="32">
        <v>0</v>
      </c>
      <c r="E69" s="32">
        <f>VLOOKUP($B69,'[1]QT 09.11.2017 final (3)'!$B$7:$G$242,4,)</f>
        <v>21200</v>
      </c>
      <c r="F69" s="33">
        <f>VLOOKUP($B69,'[1]QT 09.11.2017 final (3)'!$B$7:$G$242,6,)</f>
        <v>0.28000000000000003</v>
      </c>
      <c r="G69" s="34">
        <f>PRODUCT(D69:E69)*(1+F69)</f>
        <v>0</v>
      </c>
    </row>
    <row r="70" spans="2:7">
      <c r="E70">
        <f>SUMPRODUCT(E68:E69,D68:D69)</f>
        <v>0</v>
      </c>
      <c r="F70" s="77"/>
      <c r="G70" s="50">
        <f>SUM(G68:G69)</f>
        <v>0</v>
      </c>
    </row>
    <row r="72" spans="2:7">
      <c r="B72" s="78" t="s">
        <v>1100</v>
      </c>
      <c r="C72" s="79"/>
    </row>
    <row r="73" spans="2:7">
      <c r="B73" s="7" t="s">
        <v>463</v>
      </c>
      <c r="C73" s="74" t="s">
        <v>147</v>
      </c>
      <c r="D73" s="38" t="s">
        <v>148</v>
      </c>
      <c r="E73" s="38" t="s">
        <v>149</v>
      </c>
      <c r="F73" s="39" t="s">
        <v>35</v>
      </c>
      <c r="G73" s="40" t="s">
        <v>7</v>
      </c>
    </row>
    <row r="74" spans="2:7" ht="28.8">
      <c r="B74" s="41" t="s">
        <v>1101</v>
      </c>
      <c r="C74" s="80" t="s">
        <v>1102</v>
      </c>
      <c r="D74" s="43">
        <v>0</v>
      </c>
      <c r="E74" s="81" t="e">
        <f>VLOOKUP($B74,'[1]QT 09.11.2017 final (3)'!$B$7:$G$242,4,)</f>
        <v>#N/A</v>
      </c>
      <c r="F74" s="44" t="e">
        <f>VLOOKUP($B74,'[1]QT 09.11.2017 final (3)'!$B$7:$G$242,6,)</f>
        <v>#N/A</v>
      </c>
      <c r="G74" s="45" t="e">
        <f>PRODUCT(D74:E74)*(1+F74)</f>
        <v>#N/A</v>
      </c>
    </row>
    <row r="75" spans="2:7">
      <c r="B75" s="63" t="s">
        <v>607</v>
      </c>
      <c r="C75" s="82" t="s">
        <v>1103</v>
      </c>
      <c r="D75" s="24">
        <v>0</v>
      </c>
      <c r="E75" s="24">
        <f>VLOOKUP($B75,'[1]QT 09.11.2017 final (3)'!$B$7:$G$242,4,)</f>
        <v>14400</v>
      </c>
      <c r="F75" s="25">
        <f>VLOOKUP($B75,'[1]QT 09.11.2017 final (3)'!$B$7:$G$242,6,)</f>
        <v>0.28000000000000003</v>
      </c>
      <c r="G75" s="26">
        <f>PRODUCT(D75:E75)*(1+F75)</f>
        <v>0</v>
      </c>
    </row>
    <row r="76" spans="2:7" ht="28.8">
      <c r="B76" s="83" t="s">
        <v>1104</v>
      </c>
      <c r="C76" s="84" t="s">
        <v>1105</v>
      </c>
      <c r="D76" s="32">
        <v>0</v>
      </c>
      <c r="E76" s="32">
        <f>VLOOKUP($B76,'[1]QT 09.11.2017 final (3)'!$B$7:$G$242,4,)</f>
        <v>168600</v>
      </c>
      <c r="F76" s="33">
        <f>VLOOKUP($B76,'[1]QT 09.11.2017 final (3)'!$B$7:$G$242,6,)</f>
        <v>0.28000000000000003</v>
      </c>
      <c r="G76" s="34">
        <f>PRODUCT(D76:E76)*(1+F76)</f>
        <v>0</v>
      </c>
    </row>
    <row r="77" spans="2:7">
      <c r="E77" t="e">
        <f>SUM(E74:E76)</f>
        <v>#N/A</v>
      </c>
      <c r="G77" s="50" t="e">
        <f>SUM(G74:G76)</f>
        <v>#N/A</v>
      </c>
    </row>
    <row r="79" spans="2:7">
      <c r="B79" s="78" t="s">
        <v>1106</v>
      </c>
      <c r="C79" s="79"/>
    </row>
    <row r="80" spans="2:7">
      <c r="B80" s="7" t="s">
        <v>463</v>
      </c>
      <c r="C80" s="74" t="s">
        <v>147</v>
      </c>
      <c r="D80" s="38" t="s">
        <v>148</v>
      </c>
      <c r="E80" s="38" t="s">
        <v>149</v>
      </c>
      <c r="F80" s="39" t="s">
        <v>35</v>
      </c>
      <c r="G80" s="40" t="s">
        <v>7</v>
      </c>
    </row>
    <row r="81" spans="2:7">
      <c r="B81" s="41" t="s">
        <v>1107</v>
      </c>
      <c r="C81" s="42"/>
      <c r="D81" s="43">
        <v>0</v>
      </c>
      <c r="E81" s="43">
        <f>VLOOKUP($B81,'[1]QT 09.11.2017 final (3)'!$B$7:$G$242,4,)</f>
        <v>68300</v>
      </c>
      <c r="F81" s="44">
        <f>VLOOKUP($B81,'[1]QT 09.11.2017 final (3)'!$B$7:$G$242,6,)</f>
        <v>0.28000000000000003</v>
      </c>
      <c r="G81" s="45">
        <f t="shared" ref="G81:G91" si="3">PRODUCT(D81:E81)*(1+F81)</f>
        <v>0</v>
      </c>
    </row>
    <row r="82" spans="2:7">
      <c r="B82" s="27" t="s">
        <v>643</v>
      </c>
      <c r="C82" s="23"/>
      <c r="D82" s="24">
        <v>0</v>
      </c>
      <c r="E82" s="24">
        <f>VLOOKUP($B82,'[1]QT 09.11.2017 final (3)'!$B$7:$G$242,4,)</f>
        <v>68100</v>
      </c>
      <c r="F82" s="25">
        <f>VLOOKUP($B82,'[1]QT 09.11.2017 final (3)'!$B$7:$G$242,6,)</f>
        <v>0.28000000000000003</v>
      </c>
      <c r="G82" s="26">
        <f t="shared" si="3"/>
        <v>0</v>
      </c>
    </row>
    <row r="83" spans="2:7">
      <c r="B83" s="22" t="s">
        <v>1108</v>
      </c>
      <c r="C83" s="23"/>
      <c r="D83" s="24">
        <v>0</v>
      </c>
      <c r="E83" s="24">
        <v>68100</v>
      </c>
      <c r="F83" s="85">
        <v>0.28000000000000003</v>
      </c>
      <c r="G83" s="26">
        <f t="shared" si="3"/>
        <v>0</v>
      </c>
    </row>
    <row r="84" spans="2:7" ht="28.8">
      <c r="B84" s="22" t="s">
        <v>1109</v>
      </c>
      <c r="C84" s="46" t="s">
        <v>1110</v>
      </c>
      <c r="D84" s="24">
        <v>0</v>
      </c>
      <c r="E84" s="19">
        <v>150000</v>
      </c>
      <c r="F84" s="85">
        <v>0.28000000000000003</v>
      </c>
      <c r="G84" s="26">
        <f t="shared" si="3"/>
        <v>0</v>
      </c>
    </row>
    <row r="85" spans="2:7" ht="57.6">
      <c r="B85" s="27" t="s">
        <v>1111</v>
      </c>
      <c r="C85" s="86" t="s">
        <v>1112</v>
      </c>
      <c r="D85" s="24">
        <v>0</v>
      </c>
      <c r="E85" s="24" t="e">
        <f>VLOOKUP($B85,'[1]QT 09.11.2017 final (3)'!$B$7:$G$242,4,)</f>
        <v>#N/A</v>
      </c>
      <c r="F85" s="25" t="e">
        <f>VLOOKUP($B85,'[1]QT 09.11.2017 final (3)'!$B$7:$G$242,6,)</f>
        <v>#N/A</v>
      </c>
      <c r="G85" s="26" t="e">
        <f t="shared" si="3"/>
        <v>#N/A</v>
      </c>
    </row>
    <row r="86" spans="2:7">
      <c r="B86" s="63" t="s">
        <v>1113</v>
      </c>
      <c r="C86" s="86" t="s">
        <v>1114</v>
      </c>
      <c r="D86" s="24">
        <v>0</v>
      </c>
      <c r="E86" s="24">
        <v>17500</v>
      </c>
      <c r="F86" s="25">
        <v>0.28000000000000003</v>
      </c>
      <c r="G86" s="26">
        <f t="shared" si="3"/>
        <v>0</v>
      </c>
    </row>
    <row r="87" spans="2:7">
      <c r="B87" s="87" t="s">
        <v>706</v>
      </c>
      <c r="C87" s="88" t="s">
        <v>1115</v>
      </c>
      <c r="D87" s="57">
        <v>0</v>
      </c>
      <c r="E87" s="57"/>
      <c r="F87" s="89"/>
      <c r="G87" s="60">
        <f t="shared" si="3"/>
        <v>0</v>
      </c>
    </row>
    <row r="88" spans="2:7">
      <c r="B88" s="27" t="s">
        <v>1116</v>
      </c>
      <c r="C88" s="54" t="s">
        <v>1117</v>
      </c>
      <c r="D88" s="24">
        <v>0</v>
      </c>
      <c r="E88" s="24">
        <f>VLOOKUP($B88,'[1]QT 09.11.2017 final (3)'!$B$7:$G$242,4,)</f>
        <v>93400</v>
      </c>
      <c r="F88" s="25">
        <f>VLOOKUP($B88,'[1]QT 09.11.2017 final (3)'!$B$7:$G$242,6,)</f>
        <v>0.28000000000000003</v>
      </c>
      <c r="G88" s="26">
        <f t="shared" si="3"/>
        <v>0</v>
      </c>
    </row>
    <row r="89" spans="2:7">
      <c r="B89" s="22" t="s">
        <v>1118</v>
      </c>
      <c r="C89" s="23" t="s">
        <v>1119</v>
      </c>
      <c r="D89" s="24">
        <v>0</v>
      </c>
      <c r="E89" s="24">
        <v>62000</v>
      </c>
      <c r="F89" s="85">
        <v>0.18</v>
      </c>
      <c r="G89" s="26">
        <f t="shared" si="3"/>
        <v>0</v>
      </c>
    </row>
    <row r="90" spans="2:7">
      <c r="B90" s="22" t="s">
        <v>1120</v>
      </c>
      <c r="C90" s="23" t="s">
        <v>1119</v>
      </c>
      <c r="D90" s="24">
        <v>0</v>
      </c>
      <c r="E90" s="24">
        <v>57000</v>
      </c>
      <c r="F90" s="85">
        <v>0.28000000000000003</v>
      </c>
      <c r="G90" s="26">
        <f t="shared" si="3"/>
        <v>0</v>
      </c>
    </row>
    <row r="91" spans="2:7">
      <c r="B91" s="90" t="s">
        <v>1121</v>
      </c>
      <c r="C91" s="91"/>
      <c r="D91" s="32">
        <v>0</v>
      </c>
      <c r="E91" s="32">
        <f>68100*2</f>
        <v>136200</v>
      </c>
      <c r="F91" s="92">
        <v>0.28000000000000003</v>
      </c>
      <c r="G91" s="34">
        <f t="shared" si="3"/>
        <v>0</v>
      </c>
    </row>
    <row r="92" spans="2:7">
      <c r="E92" t="e">
        <f>SUMPRODUCT(D81:D91,E81:E91)</f>
        <v>#N/A</v>
      </c>
      <c r="G92" s="35" t="e">
        <f>SUM(G81:G91)</f>
        <v>#N/A</v>
      </c>
    </row>
    <row r="94" spans="2:7">
      <c r="G94" t="e">
        <f>G15+G41+G64+G70+G77+G92</f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61"/>
  <sheetViews>
    <sheetView zoomScale="80" zoomScaleNormal="80" workbookViewId="0">
      <selection activeCell="F5" sqref="F5:F19"/>
    </sheetView>
  </sheetViews>
  <sheetFormatPr defaultColWidth="8.77734375" defaultRowHeight="14.4"/>
  <cols>
    <col min="1" max="2" width="8.77734375" style="456"/>
    <col min="3" max="3" width="43.21875" style="456" customWidth="1"/>
    <col min="4" max="4" width="16.109375" style="456" customWidth="1"/>
    <col min="5" max="5" width="22.77734375" style="456" customWidth="1"/>
    <col min="6" max="6" width="8.77734375" style="456" customWidth="1"/>
    <col min="7" max="7" width="8.77734375" style="457" customWidth="1"/>
    <col min="8" max="9" width="8.77734375" customWidth="1"/>
    <col min="10" max="10" width="12.21875" customWidth="1"/>
    <col min="11" max="11" width="12.44140625" customWidth="1"/>
    <col min="12" max="12" width="41.88671875" style="456" customWidth="1"/>
    <col min="13" max="16384" width="8.77734375" style="456"/>
  </cols>
  <sheetData>
    <row r="2" spans="1:12">
      <c r="B2" s="525" t="s">
        <v>26</v>
      </c>
      <c r="C2" s="525"/>
      <c r="D2" s="525"/>
      <c r="E2" s="457"/>
    </row>
    <row r="3" spans="1:12">
      <c r="C3" s="457" t="s">
        <v>27</v>
      </c>
      <c r="D3" s="458"/>
      <c r="E3" s="458"/>
      <c r="F3" s="457"/>
      <c r="H3" s="5"/>
      <c r="I3" s="5"/>
      <c r="J3" s="5"/>
    </row>
    <row r="4" spans="1:12">
      <c r="B4" s="448" t="s">
        <v>28</v>
      </c>
      <c r="C4" s="448" t="s">
        <v>29</v>
      </c>
      <c r="D4" s="448" t="s">
        <v>30</v>
      </c>
      <c r="E4" s="448" t="s">
        <v>31</v>
      </c>
      <c r="F4" s="448" t="s">
        <v>32</v>
      </c>
      <c r="G4" s="448" t="s">
        <v>33</v>
      </c>
      <c r="H4" s="450" t="s">
        <v>34</v>
      </c>
      <c r="I4" s="201" t="s">
        <v>35</v>
      </c>
      <c r="J4" s="450" t="s">
        <v>36</v>
      </c>
      <c r="K4" s="450" t="s">
        <v>37</v>
      </c>
      <c r="L4" s="465" t="s">
        <v>38</v>
      </c>
    </row>
    <row r="5" spans="1:12">
      <c r="A5" s="459"/>
      <c r="B5" s="448">
        <v>1</v>
      </c>
      <c r="C5" s="558" t="s">
        <v>39</v>
      </c>
      <c r="D5" s="449" t="s">
        <v>40</v>
      </c>
      <c r="E5" s="449" t="s">
        <v>41</v>
      </c>
      <c r="F5" s="449" t="s">
        <v>42</v>
      </c>
      <c r="G5" s="448">
        <v>36</v>
      </c>
      <c r="H5" s="460">
        <v>360</v>
      </c>
      <c r="I5" s="452">
        <v>0.12</v>
      </c>
      <c r="J5" s="453">
        <f t="shared" ref="J5:J18" si="0">PRODUCT(G5:H5)</f>
        <v>12960</v>
      </c>
      <c r="K5" s="454">
        <f t="shared" ref="K5:K18" si="1">(G5*H5)*(1+I5)</f>
        <v>14515.2</v>
      </c>
      <c r="L5" s="465" t="s">
        <v>43</v>
      </c>
    </row>
    <row r="6" spans="1:12">
      <c r="A6" s="459"/>
      <c r="B6" s="448">
        <v>2</v>
      </c>
      <c r="C6" s="558" t="s">
        <v>44</v>
      </c>
      <c r="D6" s="449" t="s">
        <v>45</v>
      </c>
      <c r="E6" s="449" t="s">
        <v>41</v>
      </c>
      <c r="F6" s="449" t="s">
        <v>42</v>
      </c>
      <c r="G6" s="448">
        <v>36</v>
      </c>
      <c r="H6" s="460">
        <v>508</v>
      </c>
      <c r="I6" s="452">
        <v>0.12</v>
      </c>
      <c r="J6" s="453">
        <f t="shared" si="0"/>
        <v>18288</v>
      </c>
      <c r="K6" s="454">
        <f t="shared" si="1"/>
        <v>20482.560000000001</v>
      </c>
      <c r="L6" s="465" t="s">
        <v>46</v>
      </c>
    </row>
    <row r="7" spans="1:12">
      <c r="A7" s="459"/>
      <c r="B7" s="448">
        <v>3</v>
      </c>
      <c r="C7" s="558" t="s">
        <v>44</v>
      </c>
      <c r="D7" s="449" t="s">
        <v>40</v>
      </c>
      <c r="E7" s="449" t="s">
        <v>41</v>
      </c>
      <c r="F7" s="449" t="s">
        <v>42</v>
      </c>
      <c r="G7" s="448">
        <v>36</v>
      </c>
      <c r="H7" s="460">
        <v>508</v>
      </c>
      <c r="I7" s="452">
        <v>0.12</v>
      </c>
      <c r="J7" s="453">
        <f t="shared" si="0"/>
        <v>18288</v>
      </c>
      <c r="K7" s="454">
        <f t="shared" si="1"/>
        <v>20482.560000000001</v>
      </c>
      <c r="L7" s="465" t="s">
        <v>47</v>
      </c>
    </row>
    <row r="8" spans="1:12">
      <c r="A8" s="459"/>
      <c r="B8" s="448">
        <v>4</v>
      </c>
      <c r="C8" s="558" t="s">
        <v>48</v>
      </c>
      <c r="D8" s="449" t="s">
        <v>40</v>
      </c>
      <c r="E8" s="449" t="s">
        <v>41</v>
      </c>
      <c r="F8" s="449" t="s">
        <v>42</v>
      </c>
      <c r="G8" s="448">
        <v>48</v>
      </c>
      <c r="H8" s="460">
        <v>340</v>
      </c>
      <c r="I8" s="452">
        <v>0.12</v>
      </c>
      <c r="J8" s="453">
        <f t="shared" si="0"/>
        <v>16320</v>
      </c>
      <c r="K8" s="454">
        <f t="shared" si="1"/>
        <v>18278.400000000001</v>
      </c>
      <c r="L8" s="465" t="s">
        <v>49</v>
      </c>
    </row>
    <row r="9" spans="1:12">
      <c r="A9" s="459"/>
      <c r="B9" s="448">
        <v>5</v>
      </c>
      <c r="C9" s="558" t="s">
        <v>48</v>
      </c>
      <c r="D9" s="449" t="s">
        <v>45</v>
      </c>
      <c r="E9" s="449" t="s">
        <v>41</v>
      </c>
      <c r="F9" s="449" t="s">
        <v>42</v>
      </c>
      <c r="G9" s="448">
        <v>48</v>
      </c>
      <c r="H9" s="460">
        <v>340</v>
      </c>
      <c r="I9" s="452">
        <v>0.12</v>
      </c>
      <c r="J9" s="453">
        <f t="shared" si="0"/>
        <v>16320</v>
      </c>
      <c r="K9" s="454">
        <f t="shared" si="1"/>
        <v>18278.400000000001</v>
      </c>
      <c r="L9" s="465" t="s">
        <v>50</v>
      </c>
    </row>
    <row r="10" spans="1:12">
      <c r="A10" s="459"/>
      <c r="B10" s="448">
        <v>6</v>
      </c>
      <c r="C10" s="558" t="s">
        <v>51</v>
      </c>
      <c r="D10" s="449" t="s">
        <v>52</v>
      </c>
      <c r="E10" s="449" t="s">
        <v>41</v>
      </c>
      <c r="F10" s="449" t="s">
        <v>42</v>
      </c>
      <c r="G10" s="448">
        <v>60</v>
      </c>
      <c r="H10" s="460">
        <v>248</v>
      </c>
      <c r="I10" s="452">
        <v>0.12</v>
      </c>
      <c r="J10" s="453">
        <f t="shared" si="0"/>
        <v>14880</v>
      </c>
      <c r="K10" s="454">
        <f t="shared" si="1"/>
        <v>16665.600000000002</v>
      </c>
      <c r="L10" s="465" t="s">
        <v>53</v>
      </c>
    </row>
    <row r="11" spans="1:12">
      <c r="A11" s="459"/>
      <c r="B11" s="448">
        <v>7</v>
      </c>
      <c r="C11" s="558" t="s">
        <v>54</v>
      </c>
      <c r="D11" s="449" t="s">
        <v>45</v>
      </c>
      <c r="E11" s="449" t="s">
        <v>41</v>
      </c>
      <c r="F11" s="449" t="s">
        <v>42</v>
      </c>
      <c r="G11" s="448">
        <v>24</v>
      </c>
      <c r="H11" s="460">
        <v>347</v>
      </c>
      <c r="I11" s="452">
        <v>0.12</v>
      </c>
      <c r="J11" s="453">
        <f t="shared" si="0"/>
        <v>8328</v>
      </c>
      <c r="K11" s="454">
        <f t="shared" si="1"/>
        <v>9327.36</v>
      </c>
      <c r="L11" s="465" t="s">
        <v>55</v>
      </c>
    </row>
    <row r="12" spans="1:12">
      <c r="A12" s="459"/>
      <c r="B12" s="448">
        <v>8</v>
      </c>
      <c r="C12" s="558" t="s">
        <v>56</v>
      </c>
      <c r="D12" s="449" t="s">
        <v>45</v>
      </c>
      <c r="E12" s="449" t="s">
        <v>41</v>
      </c>
      <c r="F12" s="449" t="s">
        <v>42</v>
      </c>
      <c r="G12" s="448">
        <v>36</v>
      </c>
      <c r="H12" s="460">
        <v>424</v>
      </c>
      <c r="I12" s="452">
        <v>0.12</v>
      </c>
      <c r="J12" s="453">
        <f t="shared" si="0"/>
        <v>15264</v>
      </c>
      <c r="K12" s="454">
        <f t="shared" si="1"/>
        <v>17095.68</v>
      </c>
      <c r="L12" s="465" t="s">
        <v>57</v>
      </c>
    </row>
    <row r="13" spans="1:12">
      <c r="A13" s="459"/>
      <c r="B13" s="448">
        <v>9</v>
      </c>
      <c r="C13" s="558" t="s">
        <v>56</v>
      </c>
      <c r="D13" s="449" t="s">
        <v>52</v>
      </c>
      <c r="E13" s="449" t="s">
        <v>41</v>
      </c>
      <c r="F13" s="449" t="s">
        <v>42</v>
      </c>
      <c r="G13" s="448">
        <v>36</v>
      </c>
      <c r="H13" s="460">
        <v>424</v>
      </c>
      <c r="I13" s="452">
        <v>0.12</v>
      </c>
      <c r="J13" s="453">
        <f t="shared" si="0"/>
        <v>15264</v>
      </c>
      <c r="K13" s="454">
        <f t="shared" si="1"/>
        <v>17095.68</v>
      </c>
      <c r="L13" s="465" t="s">
        <v>58</v>
      </c>
    </row>
    <row r="14" spans="1:12">
      <c r="A14" s="459"/>
      <c r="B14" s="448">
        <v>10</v>
      </c>
      <c r="C14" s="558" t="s">
        <v>59</v>
      </c>
      <c r="D14" s="449" t="s">
        <v>60</v>
      </c>
      <c r="E14" s="449" t="s">
        <v>41</v>
      </c>
      <c r="F14" s="449" t="s">
        <v>42</v>
      </c>
      <c r="G14" s="448">
        <v>48</v>
      </c>
      <c r="H14" s="460">
        <v>114</v>
      </c>
      <c r="I14" s="452">
        <v>0.12</v>
      </c>
      <c r="J14" s="453">
        <f t="shared" si="0"/>
        <v>5472</v>
      </c>
      <c r="K14" s="454">
        <f t="shared" si="1"/>
        <v>6128.64</v>
      </c>
      <c r="L14" s="465" t="s">
        <v>61</v>
      </c>
    </row>
    <row r="15" spans="1:12">
      <c r="A15" s="459"/>
      <c r="B15" s="448">
        <v>11</v>
      </c>
      <c r="C15" s="558" t="s">
        <v>62</v>
      </c>
      <c r="D15" s="449" t="s">
        <v>40</v>
      </c>
      <c r="E15" s="449" t="s">
        <v>41</v>
      </c>
      <c r="F15" s="449" t="s">
        <v>42</v>
      </c>
      <c r="G15" s="448">
        <v>12</v>
      </c>
      <c r="H15" s="460">
        <v>440</v>
      </c>
      <c r="I15" s="452">
        <v>0.12</v>
      </c>
      <c r="J15" s="453">
        <f t="shared" si="0"/>
        <v>5280</v>
      </c>
      <c r="K15" s="454">
        <f t="shared" si="1"/>
        <v>5913.6</v>
      </c>
      <c r="L15" s="465" t="s">
        <v>63</v>
      </c>
    </row>
    <row r="16" spans="1:12">
      <c r="B16" s="448">
        <v>12</v>
      </c>
      <c r="C16" s="558" t="s">
        <v>64</v>
      </c>
      <c r="D16" s="449" t="s">
        <v>45</v>
      </c>
      <c r="E16" s="449" t="s">
        <v>41</v>
      </c>
      <c r="F16" s="449" t="s">
        <v>42</v>
      </c>
      <c r="G16" s="448">
        <v>24</v>
      </c>
      <c r="H16" s="460">
        <v>408</v>
      </c>
      <c r="I16" s="452">
        <v>0.12</v>
      </c>
      <c r="J16" s="453">
        <f t="shared" si="0"/>
        <v>9792</v>
      </c>
      <c r="K16" s="454">
        <f t="shared" si="1"/>
        <v>10967.04</v>
      </c>
      <c r="L16" s="465" t="s">
        <v>65</v>
      </c>
    </row>
    <row r="17" spans="2:12">
      <c r="B17" s="448">
        <v>13</v>
      </c>
      <c r="C17" s="558" t="s">
        <v>66</v>
      </c>
      <c r="D17" s="449" t="s">
        <v>45</v>
      </c>
      <c r="E17" s="449" t="s">
        <v>41</v>
      </c>
      <c r="F17" s="449" t="s">
        <v>42</v>
      </c>
      <c r="G17" s="448">
        <v>60</v>
      </c>
      <c r="H17" s="460">
        <v>328</v>
      </c>
      <c r="I17" s="452">
        <v>0.12</v>
      </c>
      <c r="J17" s="453">
        <f t="shared" si="0"/>
        <v>19680</v>
      </c>
      <c r="K17" s="454">
        <f t="shared" si="1"/>
        <v>22041.600000000002</v>
      </c>
      <c r="L17" s="465" t="s">
        <v>67</v>
      </c>
    </row>
    <row r="18" spans="2:12">
      <c r="B18" s="448">
        <v>14</v>
      </c>
      <c r="C18" s="558" t="s">
        <v>66</v>
      </c>
      <c r="D18" s="449" t="s">
        <v>40</v>
      </c>
      <c r="E18" s="449" t="s">
        <v>41</v>
      </c>
      <c r="F18" s="449" t="s">
        <v>42</v>
      </c>
      <c r="G18" s="448">
        <v>60</v>
      </c>
      <c r="H18" s="460">
        <v>328</v>
      </c>
      <c r="I18" s="452">
        <v>0.12</v>
      </c>
      <c r="J18" s="453">
        <f t="shared" si="0"/>
        <v>19680</v>
      </c>
      <c r="K18" s="454">
        <f t="shared" si="1"/>
        <v>22041.600000000002</v>
      </c>
      <c r="L18" s="465" t="s">
        <v>68</v>
      </c>
    </row>
    <row r="19" spans="2:12">
      <c r="B19" s="448">
        <v>15</v>
      </c>
      <c r="C19" s="559" t="s">
        <v>69</v>
      </c>
      <c r="D19" s="449" t="s">
        <v>40</v>
      </c>
      <c r="E19" s="449" t="s">
        <v>41</v>
      </c>
      <c r="F19" s="449" t="s">
        <v>42</v>
      </c>
      <c r="G19" s="448">
        <v>48</v>
      </c>
      <c r="H19" s="460">
        <v>490</v>
      </c>
      <c r="I19" s="452">
        <v>0.12</v>
      </c>
      <c r="J19" s="453">
        <f t="shared" ref="J19" si="2">PRODUCT(G19:H19)</f>
        <v>23520</v>
      </c>
      <c r="K19" s="454">
        <f t="shared" ref="K19" si="3">(G19*H19)*(1+I19)</f>
        <v>26342.400000000001</v>
      </c>
      <c r="L19" s="466" t="s">
        <v>70</v>
      </c>
    </row>
    <row r="20" spans="2:12">
      <c r="B20" s="461"/>
      <c r="C20" s="461"/>
      <c r="E20" s="461"/>
      <c r="F20" s="461"/>
      <c r="I20" s="50"/>
      <c r="K20" s="14"/>
      <c r="L20" s="467"/>
    </row>
    <row r="21" spans="2:12">
      <c r="B21" s="526" t="s">
        <v>71</v>
      </c>
      <c r="C21" s="527"/>
      <c r="D21" s="528"/>
      <c r="E21" s="528"/>
      <c r="F21" s="528"/>
      <c r="G21" s="528"/>
      <c r="H21" s="369"/>
      <c r="I21" s="14"/>
      <c r="J21" s="468"/>
      <c r="K21" s="468">
        <f>SUM(K5:K19)</f>
        <v>245656.32000000004</v>
      </c>
    </row>
    <row r="22" spans="2:12" ht="28.8">
      <c r="B22" s="529" t="s">
        <v>72</v>
      </c>
      <c r="C22" s="462" t="s">
        <v>73</v>
      </c>
    </row>
    <row r="23" spans="2:12">
      <c r="B23" s="530"/>
      <c r="C23" s="463" t="s">
        <v>74</v>
      </c>
    </row>
    <row r="24" spans="2:12">
      <c r="B24" s="530"/>
      <c r="C24" s="463" t="s">
        <v>75</v>
      </c>
    </row>
    <row r="25" spans="2:12">
      <c r="B25" s="530"/>
      <c r="C25" s="463" t="s">
        <v>76</v>
      </c>
    </row>
    <row r="26" spans="2:12" ht="28.8">
      <c r="B26" s="530"/>
      <c r="C26" s="464" t="s">
        <v>77</v>
      </c>
    </row>
    <row r="27" spans="2:12">
      <c r="B27" s="531"/>
      <c r="C27" s="463" t="s">
        <v>78</v>
      </c>
    </row>
    <row r="29" spans="2:12">
      <c r="B29" s="525"/>
      <c r="C29" s="525"/>
      <c r="D29" s="525"/>
      <c r="E29" s="457"/>
    </row>
    <row r="30" spans="2:12">
      <c r="C30" s="457"/>
      <c r="D30" s="458"/>
      <c r="E30" s="458"/>
      <c r="F30" s="457"/>
      <c r="H30" s="5"/>
      <c r="I30" s="5"/>
    </row>
    <row r="31" spans="2:12">
      <c r="B31" s="457"/>
      <c r="C31" s="457"/>
      <c r="D31" s="457"/>
      <c r="E31" s="457"/>
      <c r="F31" s="457"/>
      <c r="H31" s="327"/>
      <c r="I31" s="327"/>
    </row>
    <row r="32" spans="2:12">
      <c r="B32" s="461"/>
      <c r="C32" s="461"/>
      <c r="D32" s="461"/>
      <c r="E32" s="461"/>
      <c r="F32" s="461"/>
      <c r="H32" s="93"/>
      <c r="I32" s="93"/>
    </row>
    <row r="33" spans="2:9">
      <c r="B33" s="461"/>
      <c r="C33" s="461"/>
      <c r="D33" s="461"/>
      <c r="E33" s="461"/>
      <c r="F33" s="461"/>
      <c r="H33" s="93"/>
      <c r="I33" s="93"/>
    </row>
    <row r="34" spans="2:9">
      <c r="B34" s="461"/>
      <c r="C34" s="461"/>
      <c r="D34" s="461"/>
      <c r="E34" s="461"/>
      <c r="F34" s="461"/>
      <c r="H34" s="93"/>
      <c r="I34" s="93"/>
    </row>
    <row r="35" spans="2:9">
      <c r="B35" s="461"/>
      <c r="C35" s="461"/>
      <c r="D35" s="461"/>
      <c r="E35" s="461"/>
      <c r="F35" s="461"/>
      <c r="H35" s="93"/>
      <c r="I35" s="93"/>
    </row>
    <row r="36" spans="2:9">
      <c r="B36" s="461"/>
      <c r="C36" s="461"/>
      <c r="D36" s="461"/>
      <c r="E36" s="461"/>
      <c r="F36" s="461"/>
      <c r="H36" s="93"/>
      <c r="I36" s="93"/>
    </row>
    <row r="37" spans="2:9">
      <c r="B37" s="461"/>
      <c r="C37" s="461"/>
      <c r="D37" s="461"/>
      <c r="E37" s="461"/>
      <c r="F37" s="461"/>
      <c r="H37" s="93"/>
      <c r="I37" s="93"/>
    </row>
    <row r="38" spans="2:9">
      <c r="B38" s="461"/>
      <c r="C38" s="461"/>
      <c r="D38" s="461"/>
      <c r="E38" s="461"/>
      <c r="F38" s="461"/>
      <c r="H38" s="93"/>
      <c r="I38" s="93"/>
    </row>
    <row r="39" spans="2:9">
      <c r="B39" s="461"/>
      <c r="C39" s="461"/>
      <c r="D39" s="461"/>
      <c r="E39" s="461"/>
      <c r="F39" s="461"/>
      <c r="H39" s="93"/>
      <c r="I39" s="93"/>
    </row>
    <row r="40" spans="2:9">
      <c r="B40" s="461"/>
      <c r="C40" s="461"/>
      <c r="D40" s="461"/>
      <c r="E40" s="461"/>
      <c r="F40" s="461"/>
      <c r="H40" s="93"/>
      <c r="I40" s="93"/>
    </row>
    <row r="41" spans="2:9">
      <c r="B41" s="461"/>
      <c r="C41" s="461"/>
      <c r="D41" s="461"/>
      <c r="E41" s="461"/>
      <c r="F41" s="461"/>
      <c r="H41" s="93"/>
      <c r="I41" s="93"/>
    </row>
    <row r="42" spans="2:9">
      <c r="B42" s="461"/>
      <c r="C42" s="461"/>
      <c r="D42" s="461"/>
      <c r="E42" s="461"/>
      <c r="F42" s="461"/>
      <c r="H42" s="93"/>
      <c r="I42" s="93"/>
    </row>
    <row r="43" spans="2:9">
      <c r="B43" s="461"/>
      <c r="C43" s="461"/>
      <c r="D43" s="461"/>
      <c r="E43" s="461"/>
      <c r="F43" s="461"/>
      <c r="H43" s="93"/>
      <c r="I43" s="93"/>
    </row>
    <row r="44" spans="2:9">
      <c r="B44" s="461"/>
      <c r="C44" s="461"/>
      <c r="D44" s="461"/>
      <c r="E44" s="461"/>
      <c r="F44" s="461"/>
      <c r="H44" s="93"/>
      <c r="I44" s="93"/>
    </row>
    <row r="45" spans="2:9">
      <c r="B45" s="461"/>
      <c r="C45" s="461"/>
      <c r="D45" s="461"/>
      <c r="E45" s="461"/>
      <c r="F45" s="461"/>
      <c r="H45" s="93"/>
      <c r="I45" s="93"/>
    </row>
    <row r="46" spans="2:9">
      <c r="B46" s="461"/>
      <c r="C46" s="461"/>
      <c r="D46" s="461"/>
      <c r="E46" s="461"/>
      <c r="F46" s="461"/>
      <c r="H46" s="93"/>
      <c r="I46" s="93"/>
    </row>
    <row r="47" spans="2:9">
      <c r="B47" s="461"/>
      <c r="C47" s="461"/>
      <c r="D47" s="461"/>
      <c r="E47" s="461"/>
      <c r="F47" s="461"/>
      <c r="H47" s="93"/>
      <c r="I47" s="93"/>
    </row>
    <row r="48" spans="2:9">
      <c r="B48" s="461"/>
      <c r="C48" s="461"/>
      <c r="D48" s="461"/>
      <c r="E48" s="461"/>
      <c r="F48" s="461"/>
      <c r="H48" s="93"/>
      <c r="I48" s="93"/>
    </row>
    <row r="49" spans="2:9">
      <c r="B49" s="461"/>
      <c r="C49" s="461"/>
      <c r="D49" s="461"/>
      <c r="E49" s="461"/>
      <c r="F49" s="461"/>
      <c r="H49" s="93"/>
      <c r="I49" s="93"/>
    </row>
    <row r="50" spans="2:9">
      <c r="B50" s="461"/>
      <c r="C50" s="461"/>
      <c r="D50" s="461"/>
      <c r="E50" s="461"/>
      <c r="F50" s="461"/>
      <c r="H50" s="93"/>
      <c r="I50" s="93"/>
    </row>
    <row r="51" spans="2:9">
      <c r="B51" s="461"/>
      <c r="C51" s="461"/>
      <c r="D51" s="461"/>
      <c r="E51" s="461"/>
      <c r="F51" s="461"/>
      <c r="H51" s="93"/>
      <c r="I51" s="93"/>
    </row>
    <row r="52" spans="2:9">
      <c r="B52" s="461"/>
      <c r="C52" s="461"/>
      <c r="D52" s="461"/>
      <c r="E52" s="461"/>
      <c r="F52" s="461"/>
      <c r="H52" s="93"/>
      <c r="I52" s="93"/>
    </row>
    <row r="53" spans="2:9">
      <c r="B53" s="461"/>
      <c r="C53" s="461"/>
      <c r="D53" s="461"/>
      <c r="E53" s="461"/>
      <c r="F53" s="461"/>
      <c r="H53" s="93"/>
      <c r="I53" s="93"/>
    </row>
    <row r="54" spans="2:9">
      <c r="B54" s="461"/>
      <c r="C54" s="461"/>
      <c r="D54" s="461"/>
      <c r="E54" s="461"/>
      <c r="F54" s="461"/>
      <c r="H54" s="93"/>
      <c r="I54" s="93"/>
    </row>
    <row r="55" spans="2:9">
      <c r="B55" s="461"/>
      <c r="C55" s="461"/>
      <c r="D55" s="461"/>
      <c r="E55" s="461"/>
      <c r="F55" s="461"/>
      <c r="H55" s="93"/>
      <c r="I55" s="93"/>
    </row>
    <row r="56" spans="2:9">
      <c r="B56" s="461"/>
      <c r="C56" s="461"/>
      <c r="D56" s="461"/>
      <c r="E56" s="461"/>
      <c r="F56" s="461"/>
      <c r="H56" s="93"/>
      <c r="I56" s="93"/>
    </row>
    <row r="57" spans="2:9">
      <c r="B57" s="461"/>
      <c r="C57" s="461"/>
      <c r="D57" s="461"/>
      <c r="E57" s="461"/>
      <c r="F57" s="461"/>
      <c r="H57" s="93"/>
      <c r="I57" s="93"/>
    </row>
    <row r="58" spans="2:9">
      <c r="B58" s="461"/>
      <c r="C58" s="461"/>
      <c r="D58" s="461"/>
      <c r="E58" s="461"/>
      <c r="F58" s="461"/>
      <c r="H58" s="93"/>
      <c r="I58" s="93"/>
    </row>
    <row r="59" spans="2:9">
      <c r="B59" s="461"/>
      <c r="C59" s="461"/>
      <c r="D59" s="461"/>
      <c r="E59" s="461"/>
      <c r="F59" s="461"/>
      <c r="H59" s="93"/>
      <c r="I59" s="93"/>
    </row>
    <row r="60" spans="2:9">
      <c r="B60" s="461"/>
      <c r="C60" s="461"/>
      <c r="D60" s="461"/>
      <c r="E60" s="461"/>
      <c r="F60" s="461"/>
      <c r="H60" s="93"/>
      <c r="I60" s="93"/>
    </row>
    <row r="61" spans="2:9">
      <c r="B61" s="461"/>
      <c r="C61" s="461"/>
      <c r="D61" s="461"/>
      <c r="E61" s="461"/>
      <c r="F61" s="461"/>
      <c r="H61" s="93"/>
      <c r="I61" s="93"/>
    </row>
  </sheetData>
  <sheetProtection selectLockedCells="1"/>
  <mergeCells count="4">
    <mergeCell ref="B2:D2"/>
    <mergeCell ref="B21:G21"/>
    <mergeCell ref="B29:D29"/>
    <mergeCell ref="B22:B27"/>
  </mergeCell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5:L11"/>
  <sheetViews>
    <sheetView workbookViewId="0">
      <selection activeCell="L6" sqref="L6:L9"/>
    </sheetView>
  </sheetViews>
  <sheetFormatPr defaultColWidth="9" defaultRowHeight="14.4"/>
  <cols>
    <col min="4" max="4" width="33" customWidth="1"/>
    <col min="6" max="6" width="14.109375" customWidth="1"/>
    <col min="12" max="12" width="8.21875" customWidth="1"/>
  </cols>
  <sheetData>
    <row r="5" spans="3:12">
      <c r="C5" s="448" t="s">
        <v>28</v>
      </c>
      <c r="D5" s="448" t="s">
        <v>29</v>
      </c>
      <c r="E5" s="448" t="s">
        <v>30</v>
      </c>
      <c r="F5" s="448" t="s">
        <v>31</v>
      </c>
      <c r="G5" s="448" t="s">
        <v>32</v>
      </c>
      <c r="H5" s="448" t="s">
        <v>33</v>
      </c>
      <c r="I5" s="450" t="s">
        <v>34</v>
      </c>
      <c r="J5" s="201" t="s">
        <v>35</v>
      </c>
      <c r="K5" s="450" t="s">
        <v>36</v>
      </c>
      <c r="L5" s="450" t="s">
        <v>37</v>
      </c>
    </row>
    <row r="6" spans="3:12">
      <c r="C6" s="448">
        <v>1</v>
      </c>
      <c r="D6" s="449" t="s">
        <v>79</v>
      </c>
      <c r="E6" s="449"/>
      <c r="F6" s="449" t="s">
        <v>80</v>
      </c>
      <c r="G6" s="449" t="s">
        <v>42</v>
      </c>
      <c r="H6" s="448">
        <v>48</v>
      </c>
      <c r="I6" s="451">
        <v>580</v>
      </c>
      <c r="J6" s="452">
        <v>0.12</v>
      </c>
      <c r="K6" s="453">
        <f t="shared" ref="K6:K9" si="0">PRODUCT(H6:I6)</f>
        <v>27840</v>
      </c>
      <c r="L6" s="454">
        <f t="shared" ref="L6:L9" si="1">(H6*I6)*(1+J6)</f>
        <v>31180.800000000003</v>
      </c>
    </row>
    <row r="7" spans="3:12">
      <c r="C7" s="448">
        <v>2</v>
      </c>
      <c r="D7" s="449" t="s">
        <v>81</v>
      </c>
      <c r="E7" s="449"/>
      <c r="F7" s="449" t="s">
        <v>80</v>
      </c>
      <c r="G7" s="449" t="s">
        <v>42</v>
      </c>
      <c r="H7" s="448">
        <v>48</v>
      </c>
      <c r="I7" s="451">
        <v>485</v>
      </c>
      <c r="J7" s="452">
        <v>0.12</v>
      </c>
      <c r="K7" s="453">
        <f t="shared" si="0"/>
        <v>23280</v>
      </c>
      <c r="L7" s="454">
        <f t="shared" si="1"/>
        <v>26073.600000000002</v>
      </c>
    </row>
    <row r="8" spans="3:12">
      <c r="C8" s="448">
        <v>3</v>
      </c>
      <c r="D8" s="449" t="s">
        <v>82</v>
      </c>
      <c r="E8" s="449"/>
      <c r="F8" s="449" t="s">
        <v>80</v>
      </c>
      <c r="G8" s="449" t="s">
        <v>42</v>
      </c>
      <c r="H8" s="448">
        <v>36</v>
      </c>
      <c r="I8" s="450">
        <v>425</v>
      </c>
      <c r="J8" s="452">
        <v>0.12</v>
      </c>
      <c r="K8" s="453">
        <f t="shared" si="0"/>
        <v>15300</v>
      </c>
      <c r="L8" s="454">
        <f t="shared" si="1"/>
        <v>17136</v>
      </c>
    </row>
    <row r="9" spans="3:12">
      <c r="C9" s="448">
        <v>4</v>
      </c>
      <c r="D9" s="449" t="s">
        <v>83</v>
      </c>
      <c r="E9" s="449"/>
      <c r="F9" s="449" t="s">
        <v>84</v>
      </c>
      <c r="G9" s="449" t="s">
        <v>42</v>
      </c>
      <c r="H9" s="448">
        <v>36</v>
      </c>
      <c r="I9" s="450">
        <v>650</v>
      </c>
      <c r="J9" s="452">
        <v>0.12</v>
      </c>
      <c r="K9" s="453">
        <f t="shared" si="0"/>
        <v>23400</v>
      </c>
      <c r="L9" s="454">
        <f t="shared" si="1"/>
        <v>26208.000000000004</v>
      </c>
    </row>
    <row r="11" spans="3:12">
      <c r="L11" s="455">
        <f>SUM(L6:L9)</f>
        <v>100598.40000000001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L21"/>
  <sheetViews>
    <sheetView tabSelected="1" zoomScale="80" zoomScaleNormal="80" workbookViewId="0">
      <selection activeCell="D5" sqref="D5:D15"/>
    </sheetView>
  </sheetViews>
  <sheetFormatPr defaultColWidth="9" defaultRowHeight="14.4"/>
  <cols>
    <col min="3" max="3" width="29.77734375" customWidth="1"/>
    <col min="4" max="4" width="10.5546875" customWidth="1"/>
    <col min="5" max="5" width="21.5546875" customWidth="1"/>
    <col min="10" max="10" width="9.21875" customWidth="1"/>
    <col min="11" max="11" width="9.77734375" customWidth="1"/>
    <col min="12" max="12" width="9.21875" customWidth="1"/>
  </cols>
  <sheetData>
    <row r="2" spans="2:12">
      <c r="B2" s="532" t="s">
        <v>26</v>
      </c>
      <c r="C2" s="532"/>
      <c r="D2" s="532"/>
      <c r="E2" s="327" t="s">
        <v>85</v>
      </c>
      <c r="F2">
        <v>72</v>
      </c>
    </row>
    <row r="3" spans="2:12">
      <c r="C3" s="5" t="s">
        <v>10</v>
      </c>
      <c r="D3" s="5"/>
      <c r="E3" s="327"/>
      <c r="F3" s="327"/>
      <c r="G3" s="93"/>
      <c r="H3" s="5"/>
      <c r="I3" s="5"/>
      <c r="J3" s="5"/>
    </row>
    <row r="4" spans="2:12">
      <c r="B4" s="331" t="s">
        <v>28</v>
      </c>
      <c r="C4" s="351" t="s">
        <v>29</v>
      </c>
      <c r="D4" s="351" t="s">
        <v>30</v>
      </c>
      <c r="E4" s="351" t="s">
        <v>31</v>
      </c>
      <c r="F4" s="351" t="s">
        <v>32</v>
      </c>
      <c r="G4" s="351" t="s">
        <v>33</v>
      </c>
      <c r="H4" s="351" t="s">
        <v>34</v>
      </c>
      <c r="I4" s="351" t="s">
        <v>35</v>
      </c>
      <c r="J4" s="351" t="s">
        <v>36</v>
      </c>
      <c r="K4" s="351" t="s">
        <v>37</v>
      </c>
    </row>
    <row r="5" spans="2:12">
      <c r="B5" s="436">
        <v>1</v>
      </c>
      <c r="C5" s="437" t="s">
        <v>86</v>
      </c>
      <c r="D5" s="438" t="s">
        <v>87</v>
      </c>
      <c r="E5" s="439"/>
      <c r="F5" s="438" t="s">
        <v>88</v>
      </c>
      <c r="G5" s="438">
        <v>72</v>
      </c>
      <c r="H5" s="438">
        <v>110</v>
      </c>
      <c r="I5" s="443">
        <v>0.12</v>
      </c>
      <c r="J5" s="438">
        <f>PRODUCT(G5:H5)</f>
        <v>7920</v>
      </c>
      <c r="K5" s="444">
        <f>(G5*H5)*(1+I5)</f>
        <v>8870.4000000000015</v>
      </c>
      <c r="L5" s="445"/>
    </row>
    <row r="6" spans="2:12">
      <c r="B6" s="438">
        <v>2</v>
      </c>
      <c r="C6" s="437" t="s">
        <v>89</v>
      </c>
      <c r="D6" s="438" t="s">
        <v>87</v>
      </c>
      <c r="E6" s="439"/>
      <c r="F6" s="438" t="s">
        <v>88</v>
      </c>
      <c r="G6" s="438">
        <v>216</v>
      </c>
      <c r="H6" s="438">
        <v>148</v>
      </c>
      <c r="I6" s="443">
        <v>0.12</v>
      </c>
      <c r="J6" s="438">
        <f t="shared" ref="J6:J15" si="0">PRODUCT(G6:H6)</f>
        <v>31968</v>
      </c>
      <c r="K6" s="444">
        <f t="shared" ref="K6:K15" si="1">(G6*H6)*(1+I6)</f>
        <v>35804.160000000003</v>
      </c>
      <c r="L6" s="445"/>
    </row>
    <row r="7" spans="2:12">
      <c r="B7" s="436">
        <v>3</v>
      </c>
      <c r="C7" s="437" t="s">
        <v>90</v>
      </c>
      <c r="D7" s="438" t="s">
        <v>87</v>
      </c>
      <c r="E7" s="439"/>
      <c r="F7" s="438" t="s">
        <v>88</v>
      </c>
      <c r="G7" s="438">
        <v>216</v>
      </c>
      <c r="H7" s="438">
        <v>76</v>
      </c>
      <c r="I7" s="443">
        <v>0.12</v>
      </c>
      <c r="J7" s="438">
        <f t="shared" si="0"/>
        <v>16416</v>
      </c>
      <c r="K7" s="444">
        <f t="shared" si="1"/>
        <v>18385.920000000002</v>
      </c>
      <c r="L7" s="445"/>
    </row>
    <row r="8" spans="2:12">
      <c r="B8" s="438">
        <v>4</v>
      </c>
      <c r="C8" s="437" t="s">
        <v>91</v>
      </c>
      <c r="D8" s="438" t="s">
        <v>87</v>
      </c>
      <c r="E8" s="439"/>
      <c r="F8" s="438" t="s">
        <v>88</v>
      </c>
      <c r="G8" s="438">
        <v>12</v>
      </c>
      <c r="H8" s="438">
        <v>44</v>
      </c>
      <c r="I8" s="443">
        <v>0.12</v>
      </c>
      <c r="J8" s="438">
        <f t="shared" si="0"/>
        <v>528</v>
      </c>
      <c r="K8" s="444">
        <f t="shared" si="1"/>
        <v>591.36</v>
      </c>
      <c r="L8" s="93"/>
    </row>
    <row r="9" spans="2:12">
      <c r="B9" s="436">
        <v>5</v>
      </c>
      <c r="C9" s="437" t="s">
        <v>92</v>
      </c>
      <c r="D9" s="438" t="s">
        <v>87</v>
      </c>
      <c r="E9" s="439"/>
      <c r="F9" s="438" t="s">
        <v>88</v>
      </c>
      <c r="G9" s="438">
        <v>12</v>
      </c>
      <c r="H9" s="438">
        <v>46</v>
      </c>
      <c r="I9" s="443">
        <v>0.12</v>
      </c>
      <c r="J9" s="438">
        <f t="shared" si="0"/>
        <v>552</v>
      </c>
      <c r="K9" s="444">
        <f t="shared" si="1"/>
        <v>618.24</v>
      </c>
      <c r="L9" s="93"/>
    </row>
    <row r="10" spans="2:12">
      <c r="B10" s="438">
        <v>6</v>
      </c>
      <c r="C10" s="437" t="s">
        <v>93</v>
      </c>
      <c r="D10" s="438" t="s">
        <v>87</v>
      </c>
      <c r="E10" s="439"/>
      <c r="F10" s="438" t="s">
        <v>88</v>
      </c>
      <c r="G10" s="438">
        <v>6</v>
      </c>
      <c r="H10" s="438">
        <v>200</v>
      </c>
      <c r="I10" s="443">
        <v>0.12</v>
      </c>
      <c r="J10" s="438">
        <f t="shared" si="0"/>
        <v>1200</v>
      </c>
      <c r="K10" s="444">
        <f t="shared" si="1"/>
        <v>1344.0000000000002</v>
      </c>
    </row>
    <row r="11" spans="2:12">
      <c r="B11" s="436">
        <v>7</v>
      </c>
      <c r="C11" s="437" t="s">
        <v>94</v>
      </c>
      <c r="D11" s="438" t="s">
        <v>87</v>
      </c>
      <c r="E11" s="439"/>
      <c r="F11" s="438" t="s">
        <v>88</v>
      </c>
      <c r="G11" s="438">
        <v>144</v>
      </c>
      <c r="H11" s="438">
        <v>55</v>
      </c>
      <c r="I11" s="443">
        <v>0.12</v>
      </c>
      <c r="J11" s="438">
        <f t="shared" si="0"/>
        <v>7920</v>
      </c>
      <c r="K11" s="444">
        <f t="shared" si="1"/>
        <v>8870.4000000000015</v>
      </c>
    </row>
    <row r="12" spans="2:12">
      <c r="B12" s="438">
        <v>8</v>
      </c>
      <c r="C12" s="437" t="s">
        <v>95</v>
      </c>
      <c r="D12" s="438" t="s">
        <v>87</v>
      </c>
      <c r="E12" s="439"/>
      <c r="F12" s="438" t="s">
        <v>88</v>
      </c>
      <c r="G12" s="438">
        <v>72</v>
      </c>
      <c r="H12" s="438">
        <v>80</v>
      </c>
      <c r="I12" s="443">
        <v>0.12</v>
      </c>
      <c r="J12" s="438">
        <f t="shared" si="0"/>
        <v>5760</v>
      </c>
      <c r="K12" s="444">
        <f t="shared" si="1"/>
        <v>6451.2000000000007</v>
      </c>
    </row>
    <row r="13" spans="2:12">
      <c r="B13" s="436">
        <v>9</v>
      </c>
      <c r="C13" s="437" t="s">
        <v>96</v>
      </c>
      <c r="D13" s="438" t="s">
        <v>87</v>
      </c>
      <c r="E13" s="439"/>
      <c r="F13" s="438" t="s">
        <v>88</v>
      </c>
      <c r="G13" s="438">
        <v>72</v>
      </c>
      <c r="H13" s="440">
        <v>89</v>
      </c>
      <c r="I13" s="443">
        <v>0.12</v>
      </c>
      <c r="J13" s="438">
        <f t="shared" si="0"/>
        <v>6408</v>
      </c>
      <c r="K13" s="444">
        <f t="shared" si="1"/>
        <v>7176.9600000000009</v>
      </c>
    </row>
    <row r="14" spans="2:12">
      <c r="B14" s="438">
        <v>10</v>
      </c>
      <c r="C14" s="437" t="s">
        <v>97</v>
      </c>
      <c r="D14" s="438" t="s">
        <v>87</v>
      </c>
      <c r="E14" s="439"/>
      <c r="F14" s="438" t="s">
        <v>88</v>
      </c>
      <c r="G14" s="438">
        <v>72</v>
      </c>
      <c r="H14" s="440">
        <v>80</v>
      </c>
      <c r="I14" s="443">
        <v>0.12</v>
      </c>
      <c r="J14" s="438">
        <f t="shared" si="0"/>
        <v>5760</v>
      </c>
      <c r="K14" s="444">
        <f t="shared" si="1"/>
        <v>6451.2000000000007</v>
      </c>
    </row>
    <row r="15" spans="2:12">
      <c r="B15" s="436">
        <v>11</v>
      </c>
      <c r="C15" s="441" t="s">
        <v>98</v>
      </c>
      <c r="D15" s="442" t="s">
        <v>87</v>
      </c>
      <c r="E15" s="439"/>
      <c r="F15" s="442" t="s">
        <v>88</v>
      </c>
      <c r="G15" s="438">
        <v>72</v>
      </c>
      <c r="H15" s="440">
        <v>55</v>
      </c>
      <c r="I15" s="446">
        <v>0.12</v>
      </c>
      <c r="J15" s="442">
        <f t="shared" si="0"/>
        <v>3960</v>
      </c>
      <c r="K15" s="447">
        <f t="shared" si="1"/>
        <v>4435.2000000000007</v>
      </c>
    </row>
    <row r="16" spans="2:12">
      <c r="I16" s="50"/>
    </row>
    <row r="17" spans="2:11">
      <c r="B17" s="533"/>
      <c r="C17" s="534"/>
      <c r="D17" s="534"/>
      <c r="E17" s="534"/>
      <c r="F17" s="534"/>
      <c r="G17" s="534"/>
      <c r="H17" s="369"/>
      <c r="I17" s="106" t="s">
        <v>71</v>
      </c>
      <c r="J17" s="351"/>
      <c r="K17" s="35">
        <f>SUM(K5:K15)</f>
        <v>98999.040000000008</v>
      </c>
    </row>
    <row r="20" spans="2:11" ht="28.8">
      <c r="B20" s="535" t="s">
        <v>72</v>
      </c>
      <c r="C20" s="432" t="s">
        <v>73</v>
      </c>
    </row>
    <row r="21" spans="2:11">
      <c r="B21" s="536"/>
      <c r="C21" s="24" t="s">
        <v>78</v>
      </c>
    </row>
  </sheetData>
  <mergeCells count="3">
    <mergeCell ref="B2:D2"/>
    <mergeCell ref="B17:G17"/>
    <mergeCell ref="B20:B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O23"/>
  <sheetViews>
    <sheetView workbookViewId="0">
      <selection activeCell="Q6" sqref="Q6"/>
    </sheetView>
  </sheetViews>
  <sheetFormatPr defaultColWidth="9" defaultRowHeight="14.4"/>
  <cols>
    <col min="3" max="3" width="22.5546875" customWidth="1"/>
    <col min="4" max="4" width="5.5546875" customWidth="1"/>
    <col min="5" max="5" width="6.5546875" customWidth="1"/>
    <col min="10" max="14" width="9" hidden="1" customWidth="1"/>
    <col min="15" max="15" width="10" customWidth="1"/>
  </cols>
  <sheetData>
    <row r="2" spans="2:15">
      <c r="B2" s="532" t="s">
        <v>26</v>
      </c>
      <c r="C2" s="532"/>
      <c r="D2" s="532"/>
      <c r="E2" s="327"/>
      <c r="F2" s="5" t="s">
        <v>85</v>
      </c>
      <c r="G2">
        <v>72</v>
      </c>
    </row>
    <row r="3" spans="2:15">
      <c r="C3" s="5" t="s">
        <v>11</v>
      </c>
      <c r="D3" s="5"/>
      <c r="E3" s="5"/>
      <c r="F3" s="327" t="s">
        <v>99</v>
      </c>
      <c r="G3" s="93"/>
      <c r="H3" s="5"/>
      <c r="I3" s="5"/>
      <c r="J3" s="5"/>
      <c r="M3">
        <v>260</v>
      </c>
    </row>
    <row r="4" spans="2:15">
      <c r="B4" s="427" t="s">
        <v>28</v>
      </c>
      <c r="C4" s="405" t="s">
        <v>29</v>
      </c>
      <c r="D4" s="405" t="s">
        <v>100</v>
      </c>
      <c r="E4" s="389" t="s">
        <v>31</v>
      </c>
      <c r="F4" s="427" t="s">
        <v>32</v>
      </c>
      <c r="G4" s="408" t="s">
        <v>33</v>
      </c>
      <c r="H4" s="383" t="s">
        <v>34</v>
      </c>
      <c r="I4" s="351" t="s">
        <v>101</v>
      </c>
      <c r="J4" s="385" t="s">
        <v>36</v>
      </c>
      <c r="O4" s="36" t="s">
        <v>37</v>
      </c>
    </row>
    <row r="5" spans="2:15">
      <c r="B5" s="185">
        <v>1</v>
      </c>
      <c r="C5" s="97" t="s">
        <v>102</v>
      </c>
      <c r="D5" s="43">
        <v>156</v>
      </c>
      <c r="E5" s="43" t="s">
        <v>103</v>
      </c>
      <c r="F5" s="43" t="s">
        <v>42</v>
      </c>
      <c r="G5" s="428">
        <v>216</v>
      </c>
      <c r="H5" s="43">
        <v>77</v>
      </c>
      <c r="I5" s="75">
        <v>0.12</v>
      </c>
      <c r="J5" s="43">
        <f>SUM(H5:I5)*G5</f>
        <v>16657.920000000002</v>
      </c>
      <c r="K5" s="75">
        <v>0.12</v>
      </c>
      <c r="L5" s="433" t="e">
        <f>G5/$G$3</f>
        <v>#DIV/0!</v>
      </c>
      <c r="M5" s="43" t="e">
        <f>ROUNDUP(L5*$M$3,"000")</f>
        <v>#DIV/0!</v>
      </c>
      <c r="N5" s="43">
        <f>J5*(1+K5)</f>
        <v>18656.870400000003</v>
      </c>
      <c r="O5" s="421">
        <f>(G5*H5)*(1+I5)</f>
        <v>18627.84</v>
      </c>
    </row>
    <row r="6" spans="2:15">
      <c r="B6" s="147">
        <f>B5+1</f>
        <v>2</v>
      </c>
      <c r="C6" s="189" t="s">
        <v>104</v>
      </c>
      <c r="D6" s="24">
        <v>156</v>
      </c>
      <c r="E6" s="24" t="s">
        <v>103</v>
      </c>
      <c r="F6" s="24" t="s">
        <v>42</v>
      </c>
      <c r="G6" s="428">
        <v>216</v>
      </c>
      <c r="H6" s="24">
        <v>77</v>
      </c>
      <c r="I6" s="62">
        <v>0.12</v>
      </c>
      <c r="J6" s="24">
        <f t="shared" ref="J6:J17" si="0">SUM(H6:I6)*G6</f>
        <v>16657.920000000002</v>
      </c>
      <c r="K6" s="62">
        <v>0.12</v>
      </c>
      <c r="L6" s="434" t="e">
        <f t="shared" ref="L6:L17" si="1">G6/$G$3</f>
        <v>#DIV/0!</v>
      </c>
      <c r="M6" s="24" t="e">
        <f t="shared" ref="M6:M17" si="2">ROUNDUP(L6*$M$3,"000")</f>
        <v>#DIV/0!</v>
      </c>
      <c r="N6" s="24">
        <f t="shared" ref="N6:N17" si="3">J6*(1+K6)</f>
        <v>18656.870400000003</v>
      </c>
      <c r="O6" s="422">
        <f t="shared" ref="O6:O17" si="4">(G6*H6)*(1+I6)</f>
        <v>18627.84</v>
      </c>
    </row>
    <row r="7" spans="2:15">
      <c r="B7" s="147">
        <f t="shared" ref="B7:B17" si="5">B6+1</f>
        <v>3</v>
      </c>
      <c r="C7" s="189" t="s">
        <v>105</v>
      </c>
      <c r="D7" s="24">
        <v>156</v>
      </c>
      <c r="E7" s="24" t="s">
        <v>103</v>
      </c>
      <c r="F7" s="24" t="s">
        <v>42</v>
      </c>
      <c r="G7" s="428">
        <v>216</v>
      </c>
      <c r="H7" s="24">
        <v>92</v>
      </c>
      <c r="I7" s="62">
        <v>0.12</v>
      </c>
      <c r="J7" s="24">
        <f t="shared" si="0"/>
        <v>19897.920000000002</v>
      </c>
      <c r="K7" s="62">
        <v>0.12</v>
      </c>
      <c r="L7" s="434" t="e">
        <f t="shared" si="1"/>
        <v>#DIV/0!</v>
      </c>
      <c r="M7" s="24" t="e">
        <f t="shared" si="2"/>
        <v>#DIV/0!</v>
      </c>
      <c r="N7" s="24">
        <f t="shared" si="3"/>
        <v>22285.670400000003</v>
      </c>
      <c r="O7" s="422">
        <f t="shared" si="4"/>
        <v>22256.640000000003</v>
      </c>
    </row>
    <row r="8" spans="2:15">
      <c r="B8" s="147">
        <f t="shared" si="5"/>
        <v>4</v>
      </c>
      <c r="C8" s="189" t="s">
        <v>106</v>
      </c>
      <c r="D8" s="24">
        <v>156</v>
      </c>
      <c r="E8" s="24" t="s">
        <v>103</v>
      </c>
      <c r="F8" s="24" t="s">
        <v>42</v>
      </c>
      <c r="G8" s="428">
        <v>124</v>
      </c>
      <c r="H8" s="24">
        <v>77</v>
      </c>
      <c r="I8" s="62">
        <v>0.12</v>
      </c>
      <c r="J8" s="24">
        <f t="shared" si="0"/>
        <v>9562.880000000001</v>
      </c>
      <c r="K8" s="62">
        <v>0.12</v>
      </c>
      <c r="L8" s="434" t="e">
        <f t="shared" si="1"/>
        <v>#DIV/0!</v>
      </c>
      <c r="M8" s="24" t="e">
        <f t="shared" si="2"/>
        <v>#DIV/0!</v>
      </c>
      <c r="N8" s="24">
        <f t="shared" si="3"/>
        <v>10710.425600000002</v>
      </c>
      <c r="O8" s="422">
        <f t="shared" si="4"/>
        <v>10693.76</v>
      </c>
    </row>
    <row r="9" spans="2:15">
      <c r="B9" s="147">
        <f t="shared" si="5"/>
        <v>5</v>
      </c>
      <c r="C9" s="189" t="s">
        <v>107</v>
      </c>
      <c r="D9" s="24">
        <v>156</v>
      </c>
      <c r="E9" s="24" t="s">
        <v>103</v>
      </c>
      <c r="F9" s="24" t="s">
        <v>42</v>
      </c>
      <c r="G9" s="429">
        <v>144</v>
      </c>
      <c r="H9" s="24">
        <v>55</v>
      </c>
      <c r="I9" s="62">
        <v>0.12</v>
      </c>
      <c r="J9" s="24">
        <f t="shared" si="0"/>
        <v>7937.28</v>
      </c>
      <c r="K9" s="62">
        <v>0.12</v>
      </c>
      <c r="L9" s="434" t="e">
        <f t="shared" si="1"/>
        <v>#DIV/0!</v>
      </c>
      <c r="M9" s="24" t="e">
        <f t="shared" si="2"/>
        <v>#DIV/0!</v>
      </c>
      <c r="N9" s="24">
        <f t="shared" si="3"/>
        <v>8889.7536</v>
      </c>
      <c r="O9" s="422">
        <f t="shared" si="4"/>
        <v>8870.4000000000015</v>
      </c>
    </row>
    <row r="10" spans="2:15">
      <c r="B10" s="147">
        <f t="shared" si="5"/>
        <v>6</v>
      </c>
      <c r="C10" s="189" t="s">
        <v>108</v>
      </c>
      <c r="D10" s="24">
        <v>156</v>
      </c>
      <c r="E10" s="24" t="s">
        <v>103</v>
      </c>
      <c r="F10" s="24" t="s">
        <v>42</v>
      </c>
      <c r="G10" s="429">
        <v>72</v>
      </c>
      <c r="H10" s="24">
        <v>98</v>
      </c>
      <c r="I10" s="62">
        <v>0.12</v>
      </c>
      <c r="J10" s="24">
        <f t="shared" si="0"/>
        <v>7064.64</v>
      </c>
      <c r="K10" s="62">
        <v>0.12</v>
      </c>
      <c r="L10" s="434" t="e">
        <f t="shared" si="1"/>
        <v>#DIV/0!</v>
      </c>
      <c r="M10" s="24" t="e">
        <f t="shared" si="2"/>
        <v>#DIV/0!</v>
      </c>
      <c r="N10" s="24">
        <f t="shared" si="3"/>
        <v>7912.3968000000013</v>
      </c>
      <c r="O10" s="422">
        <f t="shared" si="4"/>
        <v>7902.7200000000012</v>
      </c>
    </row>
    <row r="11" spans="2:15">
      <c r="B11" s="147">
        <f t="shared" si="5"/>
        <v>7</v>
      </c>
      <c r="C11" s="189" t="s">
        <v>109</v>
      </c>
      <c r="D11" s="24">
        <v>156</v>
      </c>
      <c r="E11" s="24" t="s">
        <v>103</v>
      </c>
      <c r="F11" s="24" t="s">
        <v>42</v>
      </c>
      <c r="G11" s="429">
        <v>72</v>
      </c>
      <c r="H11" s="24">
        <v>98</v>
      </c>
      <c r="I11" s="62">
        <v>0.12</v>
      </c>
      <c r="J11" s="24">
        <f t="shared" si="0"/>
        <v>7064.64</v>
      </c>
      <c r="K11" s="62">
        <v>0.12</v>
      </c>
      <c r="L11" s="434" t="e">
        <f t="shared" si="1"/>
        <v>#DIV/0!</v>
      </c>
      <c r="M11" s="24" t="e">
        <f t="shared" si="2"/>
        <v>#DIV/0!</v>
      </c>
      <c r="N11" s="24">
        <f t="shared" si="3"/>
        <v>7912.3968000000013</v>
      </c>
      <c r="O11" s="422">
        <f t="shared" si="4"/>
        <v>7902.7200000000012</v>
      </c>
    </row>
    <row r="12" spans="2:15">
      <c r="B12" s="147">
        <f t="shared" si="5"/>
        <v>8</v>
      </c>
      <c r="C12" s="189" t="s">
        <v>110</v>
      </c>
      <c r="D12" s="24">
        <v>156</v>
      </c>
      <c r="E12" s="24" t="s">
        <v>103</v>
      </c>
      <c r="F12" s="24" t="s">
        <v>42</v>
      </c>
      <c r="G12" s="429">
        <v>24</v>
      </c>
      <c r="H12" s="24">
        <v>47</v>
      </c>
      <c r="I12" s="62">
        <v>0.12</v>
      </c>
      <c r="J12" s="24">
        <f t="shared" si="0"/>
        <v>1130.8799999999999</v>
      </c>
      <c r="K12" s="62">
        <v>0.12</v>
      </c>
      <c r="L12" s="434" t="e">
        <f t="shared" si="1"/>
        <v>#DIV/0!</v>
      </c>
      <c r="M12" s="24" t="e">
        <f t="shared" si="2"/>
        <v>#DIV/0!</v>
      </c>
      <c r="N12" s="24">
        <f t="shared" si="3"/>
        <v>1266.5855999999999</v>
      </c>
      <c r="O12" s="422">
        <f t="shared" si="4"/>
        <v>1263.3600000000001</v>
      </c>
    </row>
    <row r="13" spans="2:15">
      <c r="B13" s="147">
        <f t="shared" si="5"/>
        <v>9</v>
      </c>
      <c r="C13" s="189" t="s">
        <v>111</v>
      </c>
      <c r="D13" s="24">
        <v>156</v>
      </c>
      <c r="E13" s="24" t="s">
        <v>103</v>
      </c>
      <c r="F13" s="24" t="s">
        <v>42</v>
      </c>
      <c r="G13" s="429">
        <v>6</v>
      </c>
      <c r="H13" s="24">
        <v>90</v>
      </c>
      <c r="I13" s="62">
        <v>0.12</v>
      </c>
      <c r="J13" s="24">
        <f t="shared" ref="J13" si="6">SUM(H13:I13)*G13</f>
        <v>540.72</v>
      </c>
      <c r="K13" s="62">
        <v>0.12</v>
      </c>
      <c r="L13" s="434" t="e">
        <f t="shared" ref="L13" si="7">G13/$G$3</f>
        <v>#DIV/0!</v>
      </c>
      <c r="M13" s="24" t="e">
        <f t="shared" ref="M13" si="8">ROUNDUP(L13*$M$3,"000")</f>
        <v>#DIV/0!</v>
      </c>
      <c r="N13" s="24">
        <f t="shared" ref="N13" si="9">J13*(1+K13)</f>
        <v>605.60640000000012</v>
      </c>
      <c r="O13" s="422">
        <f t="shared" ref="O13" si="10">(G13*H13)*(1+I13)</f>
        <v>604.80000000000007</v>
      </c>
    </row>
    <row r="14" spans="2:15">
      <c r="B14" s="147">
        <f t="shared" si="5"/>
        <v>10</v>
      </c>
      <c r="C14" s="189" t="s">
        <v>112</v>
      </c>
      <c r="D14" s="24"/>
      <c r="E14" s="24"/>
      <c r="F14" s="24" t="s">
        <v>88</v>
      </c>
      <c r="G14" s="429">
        <v>0</v>
      </c>
      <c r="H14" s="24">
        <v>650</v>
      </c>
      <c r="I14" s="62">
        <v>0.12</v>
      </c>
      <c r="J14" s="24">
        <f t="shared" ref="J14:J16" si="11">SUM(H14:I14)*G14</f>
        <v>0</v>
      </c>
      <c r="K14" s="62">
        <v>0.12</v>
      </c>
      <c r="L14" s="434" t="e">
        <f t="shared" ref="L14:L16" si="12">G14/$G$3</f>
        <v>#DIV/0!</v>
      </c>
      <c r="M14" s="24" t="e">
        <f t="shared" ref="M14:M16" si="13">ROUNDUP(L14*$M$3,"000")</f>
        <v>#DIV/0!</v>
      </c>
      <c r="N14" s="24">
        <f t="shared" ref="N14:N16" si="14">J14*(1+K14)</f>
        <v>0</v>
      </c>
      <c r="O14" s="422">
        <f t="shared" ref="O14:O16" si="15">(G14*H14)*(1+I14)</f>
        <v>0</v>
      </c>
    </row>
    <row r="15" spans="2:15">
      <c r="B15" s="147">
        <f t="shared" si="5"/>
        <v>11</v>
      </c>
      <c r="C15" s="189" t="s">
        <v>113</v>
      </c>
      <c r="D15" s="24"/>
      <c r="E15" s="24"/>
      <c r="F15" s="24" t="s">
        <v>88</v>
      </c>
      <c r="G15" s="429">
        <v>0</v>
      </c>
      <c r="H15" s="24">
        <v>30</v>
      </c>
      <c r="I15" s="62">
        <v>0.12</v>
      </c>
      <c r="J15" s="24">
        <f t="shared" si="11"/>
        <v>0</v>
      </c>
      <c r="K15" s="62">
        <v>0.12</v>
      </c>
      <c r="L15" s="434" t="e">
        <f t="shared" si="12"/>
        <v>#DIV/0!</v>
      </c>
      <c r="M15" s="24" t="e">
        <f t="shared" si="13"/>
        <v>#DIV/0!</v>
      </c>
      <c r="N15" s="24">
        <f t="shared" si="14"/>
        <v>0</v>
      </c>
      <c r="O15" s="422">
        <f t="shared" si="15"/>
        <v>0</v>
      </c>
    </row>
    <row r="16" spans="2:15">
      <c r="B16" s="147">
        <f t="shared" si="5"/>
        <v>12</v>
      </c>
      <c r="C16" s="189" t="s">
        <v>114</v>
      </c>
      <c r="D16" s="24"/>
      <c r="E16" s="24"/>
      <c r="F16" s="24" t="s">
        <v>88</v>
      </c>
      <c r="G16" s="429">
        <v>0</v>
      </c>
      <c r="H16" s="24">
        <v>237</v>
      </c>
      <c r="I16" s="62">
        <v>0.12</v>
      </c>
      <c r="J16" s="24">
        <f t="shared" si="11"/>
        <v>0</v>
      </c>
      <c r="K16" s="62">
        <v>0.12</v>
      </c>
      <c r="L16" s="434" t="e">
        <f t="shared" si="12"/>
        <v>#DIV/0!</v>
      </c>
      <c r="M16" s="24" t="e">
        <f t="shared" si="13"/>
        <v>#DIV/0!</v>
      </c>
      <c r="N16" s="24">
        <f t="shared" si="14"/>
        <v>0</v>
      </c>
      <c r="O16" s="422">
        <f t="shared" si="15"/>
        <v>0</v>
      </c>
    </row>
    <row r="17" spans="2:15">
      <c r="B17" s="147">
        <f t="shared" si="5"/>
        <v>13</v>
      </c>
      <c r="C17" s="430" t="s">
        <v>115</v>
      </c>
      <c r="D17" s="32">
        <v>156</v>
      </c>
      <c r="E17" s="32" t="s">
        <v>103</v>
      </c>
      <c r="F17" s="32" t="s">
        <v>88</v>
      </c>
      <c r="G17" s="431">
        <v>0</v>
      </c>
      <c r="H17" s="32">
        <v>152</v>
      </c>
      <c r="I17" s="71">
        <v>0.12</v>
      </c>
      <c r="J17" s="32">
        <f t="shared" si="0"/>
        <v>0</v>
      </c>
      <c r="K17" s="71">
        <v>0.12</v>
      </c>
      <c r="L17" s="435" t="e">
        <f t="shared" si="1"/>
        <v>#DIV/0!</v>
      </c>
      <c r="M17" s="32" t="e">
        <f t="shared" si="2"/>
        <v>#DIV/0!</v>
      </c>
      <c r="N17" s="32">
        <f t="shared" si="3"/>
        <v>0</v>
      </c>
      <c r="O17" s="424">
        <f t="shared" si="4"/>
        <v>0</v>
      </c>
    </row>
    <row r="19" spans="2:15">
      <c r="I19" s="517" t="s">
        <v>71</v>
      </c>
      <c r="J19" s="518"/>
      <c r="K19" s="518"/>
      <c r="L19" s="518"/>
      <c r="M19" s="518"/>
      <c r="N19" s="518"/>
      <c r="O19" s="519">
        <f>SUM(O5:O17)</f>
        <v>96750.080000000016</v>
      </c>
    </row>
    <row r="20" spans="2:15">
      <c r="O20" s="420"/>
    </row>
    <row r="22" spans="2:15" ht="28.8">
      <c r="B22" s="537" t="s">
        <v>72</v>
      </c>
      <c r="C22" s="432" t="s">
        <v>116</v>
      </c>
    </row>
    <row r="23" spans="2:15" ht="28.8">
      <c r="B23" s="537"/>
      <c r="C23" s="417" t="s">
        <v>117</v>
      </c>
    </row>
  </sheetData>
  <mergeCells count="2">
    <mergeCell ref="B2:D2"/>
    <mergeCell ref="B22:B23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Y33"/>
  <sheetViews>
    <sheetView showGridLines="0" topLeftCell="B7" workbookViewId="0">
      <selection activeCell="G6" sqref="G6"/>
    </sheetView>
  </sheetViews>
  <sheetFormatPr defaultColWidth="9" defaultRowHeight="14.4"/>
  <cols>
    <col min="3" max="3" width="69.44140625" bestFit="1" customWidth="1"/>
    <col min="4" max="4" width="0" hidden="1" customWidth="1"/>
    <col min="5" max="5" width="18.21875" hidden="1" customWidth="1"/>
    <col min="6" max="6" width="0" hidden="1" customWidth="1"/>
    <col min="9" max="12" width="9" hidden="1" customWidth="1"/>
    <col min="13" max="13" width="0" hidden="1" customWidth="1"/>
    <col min="14" max="16" width="9" hidden="1" customWidth="1"/>
    <col min="17" max="17" width="11.77734375" customWidth="1"/>
    <col min="18" max="21" width="9" hidden="1" customWidth="1"/>
    <col min="22" max="22" width="5.77734375" hidden="1" customWidth="1"/>
    <col min="23" max="24" width="0" hidden="1" customWidth="1"/>
    <col min="25" max="25" width="18.77734375" customWidth="1"/>
  </cols>
  <sheetData>
    <row r="2" spans="2:25">
      <c r="B2" s="532" t="s">
        <v>26</v>
      </c>
      <c r="C2" s="532"/>
      <c r="D2" s="532"/>
      <c r="E2" s="327"/>
    </row>
    <row r="3" spans="2:25">
      <c r="C3" s="5" t="s">
        <v>12</v>
      </c>
      <c r="D3" s="5"/>
      <c r="E3" s="5"/>
      <c r="F3" s="327"/>
      <c r="G3" s="93"/>
      <c r="H3" s="5"/>
      <c r="I3" s="5"/>
      <c r="J3" s="5"/>
      <c r="K3" s="5"/>
      <c r="L3" s="5"/>
      <c r="M3" s="5"/>
      <c r="P3">
        <v>260</v>
      </c>
    </row>
    <row r="4" spans="2:25">
      <c r="B4" s="473" t="s">
        <v>28</v>
      </c>
      <c r="C4" s="473" t="s">
        <v>29</v>
      </c>
      <c r="D4" s="473" t="s">
        <v>100</v>
      </c>
      <c r="E4" s="473" t="s">
        <v>31</v>
      </c>
      <c r="F4" s="473" t="s">
        <v>32</v>
      </c>
      <c r="G4" s="473" t="s">
        <v>33</v>
      </c>
      <c r="H4" s="473" t="s">
        <v>34</v>
      </c>
      <c r="I4" s="473" t="s">
        <v>36</v>
      </c>
      <c r="J4" s="473" t="s">
        <v>118</v>
      </c>
      <c r="K4" s="473" t="s">
        <v>119</v>
      </c>
      <c r="L4" s="473" t="s">
        <v>120</v>
      </c>
      <c r="M4" s="473" t="s">
        <v>35</v>
      </c>
      <c r="N4" s="24"/>
      <c r="O4" s="24"/>
      <c r="P4" s="24"/>
      <c r="Q4" s="502" t="s">
        <v>37</v>
      </c>
      <c r="R4" s="503"/>
      <c r="S4" s="503"/>
      <c r="T4" s="503"/>
      <c r="U4" s="503"/>
      <c r="V4" s="503"/>
      <c r="W4" s="502" t="s">
        <v>121</v>
      </c>
      <c r="X4" s="504" t="s">
        <v>122</v>
      </c>
      <c r="Y4" s="502" t="s">
        <v>1168</v>
      </c>
    </row>
    <row r="5" spans="2:25">
      <c r="B5" s="24">
        <v>1</v>
      </c>
      <c r="C5" s="195" t="s">
        <v>1129</v>
      </c>
      <c r="D5" s="24"/>
      <c r="E5" s="24"/>
      <c r="F5" s="24"/>
      <c r="G5" s="429">
        <v>36</v>
      </c>
      <c r="H5" s="474">
        <v>304</v>
      </c>
      <c r="I5" s="195"/>
      <c r="J5" s="195"/>
      <c r="K5" s="195"/>
      <c r="L5" s="195"/>
      <c r="M5" s="475"/>
      <c r="N5" s="24"/>
      <c r="O5" s="24"/>
      <c r="P5" s="24"/>
      <c r="Q5" s="315">
        <f>G5*H5</f>
        <v>10944</v>
      </c>
      <c r="Y5" s="505" t="s">
        <v>1169</v>
      </c>
    </row>
    <row r="6" spans="2:25">
      <c r="B6" s="24">
        <v>2</v>
      </c>
      <c r="C6" s="515" t="s">
        <v>1276</v>
      </c>
      <c r="D6" s="24"/>
      <c r="E6" s="24"/>
      <c r="F6" s="24"/>
      <c r="G6" s="429">
        <v>24</v>
      </c>
      <c r="H6" s="474">
        <v>290.98</v>
      </c>
      <c r="I6" s="195"/>
      <c r="J6" s="195"/>
      <c r="K6" s="195"/>
      <c r="L6" s="195"/>
      <c r="M6" s="475"/>
      <c r="N6" s="24"/>
      <c r="O6" s="24"/>
      <c r="P6" s="24"/>
      <c r="Q6" s="315">
        <f t="shared" ref="Q6:Q15" si="0">G6*H6</f>
        <v>6983.52</v>
      </c>
      <c r="Y6" s="505" t="s">
        <v>1169</v>
      </c>
    </row>
    <row r="7" spans="2:25" ht="15.6">
      <c r="B7" s="24">
        <v>3</v>
      </c>
      <c r="C7" s="516" t="s">
        <v>1135</v>
      </c>
      <c r="D7" s="24"/>
      <c r="E7" s="24"/>
      <c r="F7" s="24"/>
      <c r="G7" s="429">
        <v>24</v>
      </c>
      <c r="H7" s="474">
        <v>424</v>
      </c>
      <c r="I7" s="195"/>
      <c r="J7" s="195"/>
      <c r="K7" s="195"/>
      <c r="L7" s="195"/>
      <c r="M7" s="475"/>
      <c r="N7" s="24"/>
      <c r="O7" s="24"/>
      <c r="P7" s="24"/>
      <c r="Q7" s="315">
        <f t="shared" si="0"/>
        <v>10176</v>
      </c>
      <c r="Y7" s="505" t="s">
        <v>1169</v>
      </c>
    </row>
    <row r="8" spans="2:25" ht="15.6">
      <c r="B8" s="24">
        <v>4</v>
      </c>
      <c r="C8" s="470" t="s">
        <v>1130</v>
      </c>
      <c r="D8" s="24"/>
      <c r="E8" s="24"/>
      <c r="F8" s="24"/>
      <c r="G8" s="429">
        <v>36</v>
      </c>
      <c r="H8" s="474">
        <v>286.74</v>
      </c>
      <c r="I8" s="195"/>
      <c r="J8" s="195"/>
      <c r="K8" s="195"/>
      <c r="L8" s="195"/>
      <c r="M8" s="475"/>
      <c r="N8" s="24"/>
      <c r="O8" s="24"/>
      <c r="P8" s="24"/>
      <c r="Q8" s="315">
        <f t="shared" si="0"/>
        <v>10322.64</v>
      </c>
      <c r="Y8" s="505" t="s">
        <v>1169</v>
      </c>
    </row>
    <row r="9" spans="2:25">
      <c r="B9" s="24">
        <v>5</v>
      </c>
      <c r="C9" s="471" t="s">
        <v>1131</v>
      </c>
      <c r="D9" s="24"/>
      <c r="E9" s="24"/>
      <c r="F9" s="24"/>
      <c r="G9" s="429">
        <v>12</v>
      </c>
      <c r="H9" s="474">
        <v>308</v>
      </c>
      <c r="I9" s="195"/>
      <c r="J9" s="195"/>
      <c r="K9" s="195"/>
      <c r="L9" s="195"/>
      <c r="M9" s="475"/>
      <c r="N9" s="24"/>
      <c r="O9" s="24"/>
      <c r="P9" s="24"/>
      <c r="Q9" s="315">
        <f t="shared" si="0"/>
        <v>3696</v>
      </c>
      <c r="Y9" s="505" t="s">
        <v>1169</v>
      </c>
    </row>
    <row r="10" spans="2:25">
      <c r="B10" s="24">
        <v>6</v>
      </c>
      <c r="C10" s="472" t="s">
        <v>1136</v>
      </c>
      <c r="D10" s="24"/>
      <c r="E10" s="24"/>
      <c r="F10" s="24"/>
      <c r="G10" s="429">
        <v>36</v>
      </c>
      <c r="H10" s="474">
        <v>402.38</v>
      </c>
      <c r="I10" s="195"/>
      <c r="J10" s="195"/>
      <c r="K10" s="195"/>
      <c r="L10" s="195"/>
      <c r="M10" s="475"/>
      <c r="N10" s="24"/>
      <c r="O10" s="24"/>
      <c r="P10" s="24"/>
      <c r="Q10" s="315">
        <f t="shared" si="0"/>
        <v>14485.68</v>
      </c>
      <c r="Y10" s="505" t="s">
        <v>1169</v>
      </c>
    </row>
    <row r="11" spans="2:25" ht="15.6">
      <c r="B11" s="24">
        <v>7</v>
      </c>
      <c r="C11" s="470" t="s">
        <v>1138</v>
      </c>
      <c r="D11" s="24"/>
      <c r="E11" s="24"/>
      <c r="F11" s="24"/>
      <c r="G11" s="24">
        <v>36</v>
      </c>
      <c r="H11" s="474">
        <v>333</v>
      </c>
      <c r="I11" s="24"/>
      <c r="J11" s="24"/>
      <c r="K11" s="24"/>
      <c r="L11" s="24"/>
      <c r="M11" s="24"/>
      <c r="N11" s="24"/>
      <c r="O11" s="24"/>
      <c r="P11" s="24"/>
      <c r="Q11" s="315">
        <f>G11*H11</f>
        <v>11988</v>
      </c>
      <c r="Y11" s="505" t="s">
        <v>1169</v>
      </c>
    </row>
    <row r="12" spans="2:25">
      <c r="B12" s="24">
        <v>8</v>
      </c>
      <c r="C12" s="478" t="s">
        <v>1137</v>
      </c>
      <c r="D12" s="24"/>
      <c r="E12" s="24"/>
      <c r="F12" s="24"/>
      <c r="G12" s="24">
        <v>12</v>
      </c>
      <c r="H12" s="474">
        <v>241</v>
      </c>
      <c r="I12" s="24"/>
      <c r="J12" s="24"/>
      <c r="K12" s="24"/>
      <c r="L12" s="24"/>
      <c r="M12" s="24"/>
      <c r="N12" s="24"/>
      <c r="O12" s="24"/>
      <c r="P12" s="24"/>
      <c r="Q12" s="315">
        <f>G12*H12</f>
        <v>2892</v>
      </c>
      <c r="Y12" s="505" t="s">
        <v>1169</v>
      </c>
    </row>
    <row r="13" spans="2:25">
      <c r="B13" s="24">
        <v>9</v>
      </c>
      <c r="C13" s="195" t="s">
        <v>123</v>
      </c>
      <c r="D13" s="24">
        <v>1004720</v>
      </c>
      <c r="E13" s="24" t="s">
        <v>124</v>
      </c>
      <c r="F13" s="24" t="s">
        <v>42</v>
      </c>
      <c r="G13" s="429">
        <v>216</v>
      </c>
      <c r="H13" s="148">
        <v>120</v>
      </c>
      <c r="I13" s="24">
        <f>PRODUCT(G13:H13)</f>
        <v>25920</v>
      </c>
      <c r="J13" s="24">
        <v>100</v>
      </c>
      <c r="K13" s="24">
        <v>104</v>
      </c>
      <c r="L13" s="24">
        <v>80</v>
      </c>
      <c r="M13" s="475">
        <v>0.18</v>
      </c>
      <c r="N13" s="149"/>
      <c r="O13" s="24" t="e">
        <f>G13/$G$3</f>
        <v>#DIV/0!</v>
      </c>
      <c r="P13" s="24" t="e">
        <f>O13*$G$13</f>
        <v>#DIV/0!</v>
      </c>
      <c r="Q13" s="315">
        <f>(G13*H13)*(1+M13)</f>
        <v>30585.599999999999</v>
      </c>
      <c r="R13" t="s">
        <v>125</v>
      </c>
      <c r="W13" s="24"/>
      <c r="X13" s="174"/>
      <c r="Y13" s="505" t="s">
        <v>1169</v>
      </c>
    </row>
    <row r="14" spans="2:25">
      <c r="B14" s="24">
        <v>10</v>
      </c>
      <c r="C14" s="195" t="s">
        <v>1133</v>
      </c>
      <c r="D14" s="24"/>
      <c r="E14" s="24"/>
      <c r="F14" s="24"/>
      <c r="G14" s="24">
        <v>24</v>
      </c>
      <c r="H14" s="474">
        <v>425</v>
      </c>
      <c r="I14" s="195"/>
      <c r="J14" s="195"/>
      <c r="K14" s="195"/>
      <c r="L14" s="195"/>
      <c r="M14" s="475"/>
      <c r="N14" s="24"/>
      <c r="O14" s="24"/>
      <c r="P14" s="24"/>
      <c r="Q14" s="315">
        <f t="shared" si="0"/>
        <v>10200</v>
      </c>
      <c r="Y14" s="505" t="s">
        <v>1170</v>
      </c>
    </row>
    <row r="15" spans="2:25">
      <c r="B15" s="24">
        <v>11</v>
      </c>
      <c r="C15" s="195" t="s">
        <v>1134</v>
      </c>
      <c r="D15" s="24"/>
      <c r="E15" s="24"/>
      <c r="F15" s="24"/>
      <c r="G15" s="24">
        <v>24</v>
      </c>
      <c r="H15" s="474">
        <v>319</v>
      </c>
      <c r="I15" s="24"/>
      <c r="J15" s="24"/>
      <c r="K15" s="24"/>
      <c r="L15" s="24"/>
      <c r="M15" s="24"/>
      <c r="N15" s="24"/>
      <c r="O15" s="24"/>
      <c r="P15" s="24"/>
      <c r="Q15" s="315">
        <f t="shared" si="0"/>
        <v>7656</v>
      </c>
      <c r="Y15" s="505" t="s">
        <v>1170</v>
      </c>
    </row>
    <row r="16" spans="2:25">
      <c r="B16" s="24">
        <v>12</v>
      </c>
      <c r="C16" s="195" t="s">
        <v>1132</v>
      </c>
      <c r="D16" s="24"/>
      <c r="E16" s="24"/>
      <c r="F16" s="24"/>
      <c r="G16" s="429">
        <v>24</v>
      </c>
      <c r="H16" s="474">
        <v>372</v>
      </c>
      <c r="I16" s="195"/>
      <c r="J16" s="195"/>
      <c r="K16" s="195"/>
      <c r="L16" s="195"/>
      <c r="M16" s="475"/>
      <c r="N16" s="24"/>
      <c r="O16" s="24"/>
      <c r="P16" s="24"/>
      <c r="Q16" s="315">
        <f>G16*H16</f>
        <v>8928</v>
      </c>
      <c r="Y16" s="505" t="s">
        <v>1170</v>
      </c>
    </row>
    <row r="17" spans="2:25">
      <c r="B17" s="24">
        <v>13</v>
      </c>
      <c r="C17" s="24" t="s">
        <v>126</v>
      </c>
      <c r="D17" s="24">
        <v>1090901</v>
      </c>
      <c r="E17" s="24" t="s">
        <v>124</v>
      </c>
      <c r="F17" s="24" t="s">
        <v>42</v>
      </c>
      <c r="G17" s="429">
        <v>36</v>
      </c>
      <c r="H17" s="148">
        <v>190</v>
      </c>
      <c r="I17" s="24">
        <f t="shared" ref="I17:I29" si="1">PRODUCT(G17:H17)</f>
        <v>6840</v>
      </c>
      <c r="J17" s="24">
        <v>88</v>
      </c>
      <c r="K17" s="24">
        <v>90</v>
      </c>
      <c r="L17" s="24">
        <v>86</v>
      </c>
      <c r="M17" s="475">
        <v>0.18</v>
      </c>
      <c r="N17" s="149"/>
      <c r="O17" s="24" t="e">
        <f t="shared" ref="O17:O29" si="2">G17/$G$3</f>
        <v>#DIV/0!</v>
      </c>
      <c r="P17" s="24" t="e">
        <f t="shared" ref="P17:P29" si="3">O17*$G$13</f>
        <v>#DIV/0!</v>
      </c>
      <c r="Q17" s="315">
        <f t="shared" ref="Q17:Q29" si="4">(G17*H17)*(1+M17)</f>
        <v>8071.2</v>
      </c>
      <c r="R17" t="s">
        <v>125</v>
      </c>
      <c r="W17" s="24"/>
      <c r="X17" s="174"/>
      <c r="Y17" s="24"/>
    </row>
    <row r="18" spans="2:25">
      <c r="B18" s="24">
        <v>14</v>
      </c>
      <c r="C18" s="24" t="s">
        <v>127</v>
      </c>
      <c r="D18" s="24">
        <v>1004093</v>
      </c>
      <c r="E18" s="24" t="s">
        <v>124</v>
      </c>
      <c r="F18" s="24" t="s">
        <v>42</v>
      </c>
      <c r="G18" s="429">
        <v>12</v>
      </c>
      <c r="H18" s="148">
        <v>375</v>
      </c>
      <c r="I18" s="24">
        <f t="shared" si="1"/>
        <v>4500</v>
      </c>
      <c r="J18" s="24">
        <v>222</v>
      </c>
      <c r="K18" s="24">
        <v>211</v>
      </c>
      <c r="L18" s="24">
        <v>185</v>
      </c>
      <c r="M18" s="475">
        <v>0.18</v>
      </c>
      <c r="N18" s="149"/>
      <c r="O18" s="24" t="e">
        <f t="shared" si="2"/>
        <v>#DIV/0!</v>
      </c>
      <c r="P18" s="24" t="e">
        <f t="shared" si="3"/>
        <v>#DIV/0!</v>
      </c>
      <c r="Q18" s="315">
        <f t="shared" si="4"/>
        <v>5310</v>
      </c>
      <c r="R18" t="s">
        <v>125</v>
      </c>
      <c r="W18" s="24"/>
      <c r="X18" s="174"/>
      <c r="Y18" s="24"/>
    </row>
    <row r="19" spans="2:25">
      <c r="B19" s="24">
        <v>15</v>
      </c>
      <c r="C19" s="24" t="s">
        <v>128</v>
      </c>
      <c r="D19" s="24">
        <v>1004089</v>
      </c>
      <c r="E19" s="24" t="s">
        <v>124</v>
      </c>
      <c r="F19" s="24" t="s">
        <v>42</v>
      </c>
      <c r="G19" s="429">
        <v>12</v>
      </c>
      <c r="H19" s="148">
        <v>375</v>
      </c>
      <c r="I19" s="24">
        <f t="shared" si="1"/>
        <v>4500</v>
      </c>
      <c r="J19" s="24"/>
      <c r="K19" s="24"/>
      <c r="L19" s="24"/>
      <c r="M19" s="475">
        <v>0.18</v>
      </c>
      <c r="N19" s="149"/>
      <c r="O19" s="24" t="e">
        <f t="shared" si="2"/>
        <v>#DIV/0!</v>
      </c>
      <c r="P19" s="24" t="e">
        <f t="shared" si="3"/>
        <v>#DIV/0!</v>
      </c>
      <c r="Q19" s="315">
        <f t="shared" si="4"/>
        <v>5310</v>
      </c>
      <c r="R19" t="s">
        <v>125</v>
      </c>
      <c r="W19" s="24"/>
      <c r="X19" s="174"/>
      <c r="Y19" s="24"/>
    </row>
    <row r="20" spans="2:25">
      <c r="B20" s="24">
        <v>16</v>
      </c>
      <c r="C20" s="24" t="s">
        <v>129</v>
      </c>
      <c r="D20" s="24">
        <v>1017043</v>
      </c>
      <c r="E20" s="24" t="s">
        <v>124</v>
      </c>
      <c r="F20" s="24" t="s">
        <v>42</v>
      </c>
      <c r="G20" s="429">
        <v>12</v>
      </c>
      <c r="H20" s="148">
        <v>211</v>
      </c>
      <c r="I20" s="24">
        <f t="shared" si="1"/>
        <v>2532</v>
      </c>
      <c r="J20" s="24"/>
      <c r="K20" s="24"/>
      <c r="L20" s="24"/>
      <c r="M20" s="475">
        <v>0.18</v>
      </c>
      <c r="N20" s="149"/>
      <c r="O20" s="24" t="e">
        <f t="shared" si="2"/>
        <v>#DIV/0!</v>
      </c>
      <c r="P20" s="24" t="e">
        <f t="shared" si="3"/>
        <v>#DIV/0!</v>
      </c>
      <c r="Q20" s="315">
        <f t="shared" si="4"/>
        <v>2987.7599999999998</v>
      </c>
      <c r="R20" t="s">
        <v>125</v>
      </c>
      <c r="W20" s="24"/>
      <c r="X20" s="174"/>
      <c r="Y20" s="24"/>
    </row>
    <row r="21" spans="2:25">
      <c r="B21" s="24">
        <v>17</v>
      </c>
      <c r="C21" s="24" t="s">
        <v>130</v>
      </c>
      <c r="D21" s="24">
        <v>1004077</v>
      </c>
      <c r="E21" s="24" t="s">
        <v>124</v>
      </c>
      <c r="F21" s="24" t="s">
        <v>42</v>
      </c>
      <c r="G21" s="429">
        <v>6</v>
      </c>
      <c r="H21" s="148">
        <v>108</v>
      </c>
      <c r="I21" s="24">
        <f t="shared" si="1"/>
        <v>648</v>
      </c>
      <c r="J21" s="24"/>
      <c r="K21" s="24"/>
      <c r="L21" s="24"/>
      <c r="M21" s="475">
        <v>0.18</v>
      </c>
      <c r="N21" s="149"/>
      <c r="O21" s="24" t="e">
        <f t="shared" si="2"/>
        <v>#DIV/0!</v>
      </c>
      <c r="P21" s="24" t="e">
        <f t="shared" si="3"/>
        <v>#DIV/0!</v>
      </c>
      <c r="Q21" s="315">
        <f t="shared" si="4"/>
        <v>764.64</v>
      </c>
      <c r="R21" t="s">
        <v>125</v>
      </c>
      <c r="W21" s="24"/>
      <c r="X21" s="174"/>
      <c r="Y21" s="24"/>
    </row>
    <row r="22" spans="2:25">
      <c r="B22" s="24">
        <v>18</v>
      </c>
      <c r="C22" s="24" t="s">
        <v>131</v>
      </c>
      <c r="D22" s="24" t="s">
        <v>87</v>
      </c>
      <c r="E22" s="24" t="s">
        <v>124</v>
      </c>
      <c r="F22" s="24" t="s">
        <v>42</v>
      </c>
      <c r="G22" s="429">
        <v>36</v>
      </c>
      <c r="H22" s="148">
        <v>294</v>
      </c>
      <c r="I22" s="24">
        <f t="shared" si="1"/>
        <v>10584</v>
      </c>
      <c r="J22" s="24"/>
      <c r="K22" s="24"/>
      <c r="L22" s="24"/>
      <c r="M22" s="475">
        <v>0.18</v>
      </c>
      <c r="N22" s="149"/>
      <c r="O22" s="24" t="e">
        <f t="shared" si="2"/>
        <v>#DIV/0!</v>
      </c>
      <c r="P22" s="24" t="e">
        <f t="shared" si="3"/>
        <v>#DIV/0!</v>
      </c>
      <c r="Q22" s="315">
        <f t="shared" si="4"/>
        <v>12489.119999999999</v>
      </c>
      <c r="R22" t="s">
        <v>125</v>
      </c>
      <c r="W22" s="24"/>
      <c r="X22" s="174"/>
      <c r="Y22" s="24"/>
    </row>
    <row r="23" spans="2:25">
      <c r="B23" s="24">
        <v>19</v>
      </c>
      <c r="C23" s="24" t="s">
        <v>132</v>
      </c>
      <c r="D23" s="24">
        <v>121721</v>
      </c>
      <c r="E23" s="24" t="s">
        <v>124</v>
      </c>
      <c r="F23" s="24" t="s">
        <v>42</v>
      </c>
      <c r="G23" s="429">
        <v>24</v>
      </c>
      <c r="H23" s="148">
        <v>66</v>
      </c>
      <c r="I23" s="24">
        <f t="shared" si="1"/>
        <v>1584</v>
      </c>
      <c r="J23" s="24"/>
      <c r="K23" s="24"/>
      <c r="L23" s="24"/>
      <c r="M23" s="475">
        <v>0.18</v>
      </c>
      <c r="N23" s="149"/>
      <c r="O23" s="24" t="e">
        <f t="shared" si="2"/>
        <v>#DIV/0!</v>
      </c>
      <c r="P23" s="24" t="e">
        <f t="shared" si="3"/>
        <v>#DIV/0!</v>
      </c>
      <c r="Q23" s="315">
        <f t="shared" si="4"/>
        <v>1869.12</v>
      </c>
      <c r="R23" t="s">
        <v>125</v>
      </c>
      <c r="W23" s="24"/>
      <c r="X23" s="174"/>
      <c r="Y23" s="24"/>
    </row>
    <row r="24" spans="2:25">
      <c r="B24" s="24">
        <v>20</v>
      </c>
      <c r="C24" s="24" t="s">
        <v>133</v>
      </c>
      <c r="D24" s="24">
        <v>1002547</v>
      </c>
      <c r="E24" s="24" t="s">
        <v>124</v>
      </c>
      <c r="F24" s="24" t="s">
        <v>42</v>
      </c>
      <c r="G24" s="429">
        <v>0</v>
      </c>
      <c r="H24" s="148">
        <v>350</v>
      </c>
      <c r="I24" s="24">
        <f t="shared" si="1"/>
        <v>0</v>
      </c>
      <c r="J24" s="24"/>
      <c r="K24" s="24"/>
      <c r="L24" s="24"/>
      <c r="M24" s="475">
        <v>0.18</v>
      </c>
      <c r="N24" s="149"/>
      <c r="O24" s="24" t="e">
        <f t="shared" si="2"/>
        <v>#DIV/0!</v>
      </c>
      <c r="P24" s="24" t="e">
        <f t="shared" si="3"/>
        <v>#DIV/0!</v>
      </c>
      <c r="Q24" s="315">
        <f t="shared" si="4"/>
        <v>0</v>
      </c>
      <c r="R24" t="s">
        <v>125</v>
      </c>
      <c r="W24" s="24"/>
      <c r="X24" s="174"/>
      <c r="Y24" s="24"/>
    </row>
    <row r="25" spans="2:25">
      <c r="B25" s="24">
        <v>21</v>
      </c>
      <c r="C25" s="24" t="s">
        <v>134</v>
      </c>
      <c r="D25" s="24">
        <v>112128</v>
      </c>
      <c r="E25" s="24" t="s">
        <v>124</v>
      </c>
      <c r="F25" s="24" t="s">
        <v>42</v>
      </c>
      <c r="G25" s="429">
        <v>0</v>
      </c>
      <c r="H25" s="476">
        <v>42</v>
      </c>
      <c r="I25" s="24">
        <f t="shared" si="1"/>
        <v>0</v>
      </c>
      <c r="J25" s="24"/>
      <c r="K25" s="24"/>
      <c r="L25" s="24"/>
      <c r="M25" s="475">
        <v>0.18</v>
      </c>
      <c r="N25" s="149"/>
      <c r="O25" s="24" t="e">
        <f t="shared" si="2"/>
        <v>#DIV/0!</v>
      </c>
      <c r="P25" s="24" t="e">
        <f t="shared" si="3"/>
        <v>#DIV/0!</v>
      </c>
      <c r="Q25" s="315">
        <f t="shared" si="4"/>
        <v>0</v>
      </c>
      <c r="R25" t="s">
        <v>125</v>
      </c>
      <c r="W25" s="24"/>
      <c r="X25" s="174"/>
      <c r="Y25" s="24"/>
    </row>
    <row r="26" spans="2:25">
      <c r="B26" s="24">
        <v>22</v>
      </c>
      <c r="C26" s="24" t="s">
        <v>135</v>
      </c>
      <c r="D26" s="24" t="s">
        <v>136</v>
      </c>
      <c r="E26" s="24"/>
      <c r="F26" s="24" t="s">
        <v>42</v>
      </c>
      <c r="G26" s="429">
        <v>12</v>
      </c>
      <c r="H26" s="148">
        <v>120</v>
      </c>
      <c r="I26" s="195">
        <f t="shared" si="1"/>
        <v>1440</v>
      </c>
      <c r="J26" s="195"/>
      <c r="K26" s="195"/>
      <c r="L26" s="195"/>
      <c r="M26" s="475">
        <v>0.18</v>
      </c>
      <c r="N26" s="149"/>
      <c r="O26" s="24" t="e">
        <f t="shared" si="2"/>
        <v>#DIV/0!</v>
      </c>
      <c r="P26" s="24" t="e">
        <f t="shared" si="3"/>
        <v>#DIV/0!</v>
      </c>
      <c r="Q26" s="315">
        <f t="shared" si="4"/>
        <v>1699.1999999999998</v>
      </c>
      <c r="R26" t="s">
        <v>125</v>
      </c>
      <c r="W26" s="24"/>
      <c r="X26" s="174"/>
      <c r="Y26" s="24"/>
    </row>
    <row r="27" spans="2:25" ht="15.6">
      <c r="B27" s="24">
        <v>23</v>
      </c>
      <c r="C27" s="477" t="s">
        <v>137</v>
      </c>
      <c r="D27" s="24" t="s">
        <v>136</v>
      </c>
      <c r="E27" s="24" t="s">
        <v>138</v>
      </c>
      <c r="F27" s="24" t="s">
        <v>42</v>
      </c>
      <c r="G27" s="429">
        <v>0</v>
      </c>
      <c r="H27" s="476">
        <v>61</v>
      </c>
      <c r="I27" s="195">
        <f t="shared" si="1"/>
        <v>0</v>
      </c>
      <c r="J27" s="195"/>
      <c r="K27" s="195"/>
      <c r="L27" s="195"/>
      <c r="M27" s="475">
        <v>0.18</v>
      </c>
      <c r="N27" s="149"/>
      <c r="O27" s="24" t="e">
        <f t="shared" si="2"/>
        <v>#DIV/0!</v>
      </c>
      <c r="P27" s="24" t="e">
        <f t="shared" si="3"/>
        <v>#DIV/0!</v>
      </c>
      <c r="Q27" s="315">
        <f t="shared" si="4"/>
        <v>0</v>
      </c>
      <c r="R27" t="s">
        <v>125</v>
      </c>
      <c r="W27" s="24"/>
      <c r="X27" s="174"/>
      <c r="Y27" s="24"/>
    </row>
    <row r="28" spans="2:25">
      <c r="B28" s="24">
        <v>24</v>
      </c>
      <c r="C28" s="24" t="s">
        <v>139</v>
      </c>
      <c r="D28" s="24"/>
      <c r="E28" s="24" t="s">
        <v>124</v>
      </c>
      <c r="F28" s="24" t="s">
        <v>42</v>
      </c>
      <c r="G28" s="429">
        <v>18</v>
      </c>
      <c r="H28" s="148">
        <v>165</v>
      </c>
      <c r="I28" s="195">
        <f t="shared" si="1"/>
        <v>2970</v>
      </c>
      <c r="J28" s="195"/>
      <c r="K28" s="195"/>
      <c r="L28" s="195"/>
      <c r="M28" s="475">
        <v>0.18</v>
      </c>
      <c r="N28" s="149"/>
      <c r="O28" s="24" t="e">
        <f t="shared" si="2"/>
        <v>#DIV/0!</v>
      </c>
      <c r="P28" s="24" t="e">
        <f t="shared" si="3"/>
        <v>#DIV/0!</v>
      </c>
      <c r="Q28" s="315">
        <f t="shared" si="4"/>
        <v>3504.6</v>
      </c>
      <c r="R28" t="s">
        <v>125</v>
      </c>
      <c r="W28" s="24"/>
      <c r="X28" s="174"/>
      <c r="Y28" s="24"/>
    </row>
    <row r="29" spans="2:25">
      <c r="B29" s="24">
        <v>25</v>
      </c>
      <c r="C29" s="24" t="s">
        <v>140</v>
      </c>
      <c r="D29" s="24"/>
      <c r="E29" s="24" t="s">
        <v>124</v>
      </c>
      <c r="F29" s="24" t="s">
        <v>42</v>
      </c>
      <c r="G29" s="429">
        <v>36</v>
      </c>
      <c r="H29" s="148">
        <v>90</v>
      </c>
      <c r="I29" s="195">
        <f t="shared" si="1"/>
        <v>3240</v>
      </c>
      <c r="J29" s="195"/>
      <c r="K29" s="195"/>
      <c r="L29" s="195"/>
      <c r="M29" s="475">
        <v>0.18</v>
      </c>
      <c r="N29" s="24"/>
      <c r="O29" s="24" t="e">
        <f t="shared" si="2"/>
        <v>#DIV/0!</v>
      </c>
      <c r="P29" s="24" t="e">
        <f t="shared" si="3"/>
        <v>#DIV/0!</v>
      </c>
      <c r="Q29" s="315">
        <f t="shared" si="4"/>
        <v>3823.2</v>
      </c>
      <c r="R29" t="s">
        <v>125</v>
      </c>
      <c r="W29" s="24"/>
      <c r="X29" s="174"/>
      <c r="Y29" s="24"/>
    </row>
    <row r="30" spans="2:25" hidden="1">
      <c r="B30" s="538" t="s">
        <v>141</v>
      </c>
      <c r="C30" s="14" t="s">
        <v>142</v>
      </c>
      <c r="Q30" s="6"/>
      <c r="Y30" s="24"/>
    </row>
    <row r="31" spans="2:25" hidden="1">
      <c r="B31" s="539"/>
      <c r="C31" s="24" t="s">
        <v>143</v>
      </c>
      <c r="Y31" s="24"/>
    </row>
    <row r="33" spans="17:17">
      <c r="Q33" s="479">
        <f>SUM(Q5:Q29)</f>
        <v>174686.28000000006</v>
      </c>
    </row>
  </sheetData>
  <mergeCells count="2">
    <mergeCell ref="B2:D2"/>
    <mergeCell ref="B30:B31"/>
  </mergeCells>
  <conditionalFormatting sqref="C26">
    <cfRule type="duplicateValues" dxfId="4" priority="1"/>
  </conditionalFormatting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X45"/>
  <sheetViews>
    <sheetView zoomScale="80" zoomScaleNormal="80" workbookViewId="0">
      <selection activeCell="V34" sqref="V34"/>
    </sheetView>
  </sheetViews>
  <sheetFormatPr defaultColWidth="9" defaultRowHeight="14.4"/>
  <cols>
    <col min="2" max="2" width="6.21875" hidden="1" customWidth="1"/>
    <col min="3" max="3" width="25.77734375" hidden="1" customWidth="1"/>
    <col min="4" max="4" width="27" hidden="1" customWidth="1"/>
    <col min="5" max="5" width="16.5546875" hidden="1" customWidth="1"/>
    <col min="6" max="6" width="14.44140625" hidden="1" customWidth="1"/>
    <col min="7" max="7" width="11" hidden="1" customWidth="1"/>
    <col min="8" max="13" width="9.21875" hidden="1" customWidth="1"/>
    <col min="14" max="14" width="6.21875" customWidth="1"/>
    <col min="15" max="15" width="43.77734375" customWidth="1"/>
    <col min="16" max="16" width="23.21875" customWidth="1"/>
    <col min="17" max="17" width="12.5546875" customWidth="1"/>
    <col min="21" max="21" width="11.5546875" style="388" customWidth="1"/>
    <col min="22" max="22" width="32.33203125" customWidth="1"/>
  </cols>
  <sheetData>
    <row r="2" spans="2:24">
      <c r="R2" s="327"/>
      <c r="S2" s="93"/>
    </row>
    <row r="3" spans="2:24">
      <c r="B3" s="532" t="s">
        <v>144</v>
      </c>
      <c r="C3" s="532"/>
      <c r="D3" s="327"/>
      <c r="E3" s="327"/>
      <c r="F3" s="327"/>
      <c r="G3" s="327"/>
      <c r="I3" s="351" t="s">
        <v>145</v>
      </c>
      <c r="N3" s="74" t="s">
        <v>28</v>
      </c>
      <c r="O3" s="405" t="s">
        <v>146</v>
      </c>
      <c r="P3" s="405" t="s">
        <v>147</v>
      </c>
      <c r="Q3" s="418" t="s">
        <v>32</v>
      </c>
      <c r="R3" s="8" t="s">
        <v>148</v>
      </c>
      <c r="S3" s="3" t="s">
        <v>149</v>
      </c>
      <c r="T3" s="4" t="s">
        <v>35</v>
      </c>
      <c r="U3" s="419" t="s">
        <v>37</v>
      </c>
    </row>
    <row r="4" spans="2:24">
      <c r="C4" s="327" t="s">
        <v>150</v>
      </c>
      <c r="D4" s="327"/>
      <c r="E4" s="5"/>
      <c r="F4" s="5"/>
      <c r="G4" s="327"/>
      <c r="I4" s="362">
        <v>100</v>
      </c>
      <c r="J4" s="93"/>
      <c r="K4" s="93"/>
      <c r="L4" s="93"/>
      <c r="N4" s="185"/>
      <c r="O4" s="406" t="s">
        <v>151</v>
      </c>
      <c r="P4" s="43">
        <v>2</v>
      </c>
      <c r="Q4" s="43" t="s">
        <v>88</v>
      </c>
      <c r="R4" s="43"/>
      <c r="S4" s="43"/>
      <c r="T4" s="14"/>
      <c r="U4" s="315"/>
    </row>
    <row r="5" spans="2:24">
      <c r="B5" s="7" t="s">
        <v>28</v>
      </c>
      <c r="C5" s="36" t="s">
        <v>29</v>
      </c>
      <c r="D5" s="37" t="s">
        <v>147</v>
      </c>
      <c r="E5" s="38" t="s">
        <v>152</v>
      </c>
      <c r="F5" s="38" t="s">
        <v>153</v>
      </c>
      <c r="G5" s="389" t="s">
        <v>154</v>
      </c>
      <c r="H5" s="7" t="s">
        <v>32</v>
      </c>
      <c r="I5" s="351" t="s">
        <v>33</v>
      </c>
      <c r="J5" s="407" t="s">
        <v>34</v>
      </c>
      <c r="K5" s="383" t="s">
        <v>35</v>
      </c>
      <c r="L5" s="408" t="s">
        <v>36</v>
      </c>
      <c r="N5" s="147">
        <v>1</v>
      </c>
      <c r="O5" s="24" t="s">
        <v>155</v>
      </c>
      <c r="P5" s="24" t="s">
        <v>156</v>
      </c>
      <c r="Q5" s="24"/>
      <c r="R5" s="24">
        <v>6</v>
      </c>
      <c r="S5" s="24">
        <v>465</v>
      </c>
      <c r="T5" s="353">
        <v>0.05</v>
      </c>
      <c r="U5" s="315">
        <f>(R5*S5)*(1+T5)</f>
        <v>2929.5</v>
      </c>
      <c r="W5" t="s">
        <v>157</v>
      </c>
      <c r="X5">
        <v>14</v>
      </c>
    </row>
    <row r="6" spans="2:24">
      <c r="B6" s="7"/>
      <c r="C6" s="533" t="s">
        <v>158</v>
      </c>
      <c r="D6" s="534"/>
      <c r="E6" s="534"/>
      <c r="F6" s="534"/>
      <c r="G6" s="534"/>
      <c r="H6" s="534"/>
      <c r="I6" s="534"/>
      <c r="J6" s="534"/>
      <c r="K6" s="534"/>
      <c r="L6" s="540"/>
      <c r="N6" s="147">
        <v>2</v>
      </c>
      <c r="O6" s="24" t="s">
        <v>159</v>
      </c>
      <c r="P6" s="24" t="s">
        <v>160</v>
      </c>
      <c r="Q6" s="24"/>
      <c r="R6" s="24">
        <v>4</v>
      </c>
      <c r="S6" s="24">
        <v>3500</v>
      </c>
      <c r="T6" s="353">
        <v>0.05</v>
      </c>
      <c r="U6" s="315">
        <f>(R6*S6)*(1+T6)</f>
        <v>14700</v>
      </c>
      <c r="W6" t="s">
        <v>161</v>
      </c>
      <c r="X6">
        <v>13</v>
      </c>
    </row>
    <row r="7" spans="2:24">
      <c r="B7" s="390">
        <v>1</v>
      </c>
      <c r="C7" s="107" t="s">
        <v>155</v>
      </c>
      <c r="D7" s="391" t="s">
        <v>156</v>
      </c>
      <c r="E7" s="43" t="s">
        <v>162</v>
      </c>
      <c r="F7" s="43" t="s">
        <v>163</v>
      </c>
      <c r="G7" s="43">
        <v>9820477315</v>
      </c>
      <c r="H7" s="43" t="s">
        <v>42</v>
      </c>
      <c r="I7" s="43">
        <v>6</v>
      </c>
      <c r="J7" s="43">
        <f>E29</f>
        <v>480</v>
      </c>
      <c r="K7" s="409">
        <f>J7*5%</f>
        <v>24</v>
      </c>
      <c r="L7" s="45">
        <f>SUM(J7:K7)*I7</f>
        <v>3024</v>
      </c>
      <c r="N7" s="124">
        <v>3</v>
      </c>
      <c r="O7" s="32" t="s">
        <v>164</v>
      </c>
      <c r="P7" s="32" t="s">
        <v>165</v>
      </c>
      <c r="Q7" s="32"/>
      <c r="R7" s="32">
        <v>4</v>
      </c>
      <c r="S7" s="32">
        <v>495</v>
      </c>
      <c r="T7" s="353">
        <v>0.05</v>
      </c>
      <c r="U7" s="315">
        <f>(R7*S7)*(1+T7)</f>
        <v>2079</v>
      </c>
      <c r="W7" t="s">
        <v>166</v>
      </c>
      <c r="X7">
        <v>6</v>
      </c>
    </row>
    <row r="8" spans="2:24">
      <c r="B8" s="392">
        <v>2</v>
      </c>
      <c r="C8" s="113" t="s">
        <v>167</v>
      </c>
      <c r="D8" s="47" t="s">
        <v>168</v>
      </c>
      <c r="E8" s="24" t="s">
        <v>162</v>
      </c>
      <c r="F8" s="24" t="s">
        <v>163</v>
      </c>
      <c r="G8" s="24">
        <v>9820477315</v>
      </c>
      <c r="H8" s="24" t="s">
        <v>42</v>
      </c>
      <c r="I8" s="24">
        <v>4</v>
      </c>
      <c r="J8" s="24">
        <f>D29</f>
        <v>840</v>
      </c>
      <c r="K8" s="174">
        <f t="shared" ref="K8:K15" si="0">J8*5%</f>
        <v>42</v>
      </c>
      <c r="L8" s="26">
        <f t="shared" ref="L8:L15" si="1">SUM(J8:K8)*I8</f>
        <v>3528</v>
      </c>
      <c r="N8" s="349"/>
      <c r="O8" s="410" t="s">
        <v>169</v>
      </c>
      <c r="P8" s="14">
        <v>14</v>
      </c>
      <c r="Q8" s="14"/>
      <c r="R8" s="14"/>
      <c r="S8" s="14"/>
      <c r="T8" s="24"/>
      <c r="U8" s="315"/>
    </row>
    <row r="9" spans="2:24">
      <c r="B9" s="392">
        <v>3</v>
      </c>
      <c r="C9" s="113" t="s">
        <v>164</v>
      </c>
      <c r="D9" s="47" t="s">
        <v>165</v>
      </c>
      <c r="E9" s="24" t="s">
        <v>162</v>
      </c>
      <c r="F9" s="24" t="s">
        <v>163</v>
      </c>
      <c r="G9" s="24">
        <v>9820477315</v>
      </c>
      <c r="H9" s="24" t="s">
        <v>42</v>
      </c>
      <c r="I9" s="24">
        <v>4</v>
      </c>
      <c r="J9" s="24">
        <f>F29</f>
        <v>410</v>
      </c>
      <c r="K9" s="174">
        <f t="shared" si="0"/>
        <v>20.5</v>
      </c>
      <c r="L9" s="26">
        <f t="shared" si="1"/>
        <v>1722</v>
      </c>
      <c r="N9" s="147">
        <v>4</v>
      </c>
      <c r="O9" s="24" t="s">
        <v>170</v>
      </c>
      <c r="P9" s="24" t="s">
        <v>171</v>
      </c>
      <c r="Q9" s="24"/>
      <c r="R9" s="24">
        <f>P8*3</f>
        <v>42</v>
      </c>
      <c r="S9" s="24">
        <v>395</v>
      </c>
      <c r="T9" s="353">
        <v>0.05</v>
      </c>
      <c r="U9" s="315">
        <f>(R9*S9)*(1+T9)</f>
        <v>17419.5</v>
      </c>
    </row>
    <row r="10" spans="2:24">
      <c r="B10" s="392">
        <v>4</v>
      </c>
      <c r="C10" s="113" t="s">
        <v>172</v>
      </c>
      <c r="D10" s="47" t="s">
        <v>173</v>
      </c>
      <c r="E10" s="24" t="s">
        <v>162</v>
      </c>
      <c r="F10" s="24" t="s">
        <v>163</v>
      </c>
      <c r="G10" s="24">
        <v>9820477315</v>
      </c>
      <c r="H10" s="24" t="s">
        <v>42</v>
      </c>
      <c r="I10" s="24">
        <v>3</v>
      </c>
      <c r="J10" s="24">
        <f>G29</f>
        <v>420</v>
      </c>
      <c r="K10" s="174">
        <f t="shared" si="0"/>
        <v>21</v>
      </c>
      <c r="L10" s="26">
        <f t="shared" si="1"/>
        <v>1323</v>
      </c>
      <c r="N10" s="147">
        <v>5</v>
      </c>
      <c r="O10" s="24" t="s">
        <v>174</v>
      </c>
      <c r="P10" s="24" t="s">
        <v>165</v>
      </c>
      <c r="Q10" s="24"/>
      <c r="R10" s="24">
        <f>P8*2</f>
        <v>28</v>
      </c>
      <c r="S10" s="24">
        <v>465</v>
      </c>
      <c r="T10" s="353">
        <v>0.05</v>
      </c>
      <c r="U10" s="315">
        <f>(R10*S10)*(1+T10)</f>
        <v>13671</v>
      </c>
    </row>
    <row r="11" spans="2:24">
      <c r="B11" s="392">
        <v>5</v>
      </c>
      <c r="C11" s="113" t="s">
        <v>175</v>
      </c>
      <c r="D11" s="47" t="s">
        <v>165</v>
      </c>
      <c r="E11" s="24" t="s">
        <v>162</v>
      </c>
      <c r="F11" s="24" t="s">
        <v>163</v>
      </c>
      <c r="G11" s="24">
        <v>9820477315</v>
      </c>
      <c r="H11" s="24" t="s">
        <v>42</v>
      </c>
      <c r="I11" s="24">
        <v>2</v>
      </c>
      <c r="J11" s="24">
        <f>H29</f>
        <v>490</v>
      </c>
      <c r="K11" s="174">
        <f t="shared" si="0"/>
        <v>24.5</v>
      </c>
      <c r="L11" s="26">
        <f t="shared" si="1"/>
        <v>1029</v>
      </c>
      <c r="N11" s="100">
        <v>6</v>
      </c>
      <c r="O11" s="67" t="s">
        <v>176</v>
      </c>
      <c r="P11" s="67" t="s">
        <v>177</v>
      </c>
      <c r="Q11" s="67"/>
      <c r="R11" s="67">
        <f>P8*2</f>
        <v>28</v>
      </c>
      <c r="S11" s="67">
        <v>110</v>
      </c>
      <c r="T11" s="353">
        <v>0.05</v>
      </c>
      <c r="U11" s="315">
        <f>(R11*S11)*(1+T11)</f>
        <v>3234</v>
      </c>
    </row>
    <row r="12" spans="2:24">
      <c r="B12" s="392">
        <v>6</v>
      </c>
      <c r="C12" s="113" t="s">
        <v>170</v>
      </c>
      <c r="D12" s="47" t="s">
        <v>173</v>
      </c>
      <c r="E12" s="24" t="s">
        <v>162</v>
      </c>
      <c r="F12" s="24" t="s">
        <v>163</v>
      </c>
      <c r="G12" s="24">
        <v>9820477315</v>
      </c>
      <c r="H12" s="24" t="s">
        <v>42</v>
      </c>
      <c r="I12" s="24">
        <v>36</v>
      </c>
      <c r="J12" s="24">
        <f>G29</f>
        <v>420</v>
      </c>
      <c r="K12" s="174">
        <f t="shared" si="0"/>
        <v>21</v>
      </c>
      <c r="L12" s="26">
        <f t="shared" si="1"/>
        <v>15876</v>
      </c>
      <c r="N12" s="185"/>
      <c r="O12" s="406" t="s">
        <v>1123</v>
      </c>
      <c r="P12" s="43">
        <v>0</v>
      </c>
      <c r="Q12" s="43"/>
      <c r="R12" s="43"/>
      <c r="S12" s="43"/>
      <c r="T12" s="24"/>
      <c r="U12" s="315"/>
    </row>
    <row r="13" spans="2:24">
      <c r="B13" s="392">
        <v>7</v>
      </c>
      <c r="C13" s="113" t="s">
        <v>178</v>
      </c>
      <c r="D13" s="47" t="s">
        <v>165</v>
      </c>
      <c r="E13" s="24" t="s">
        <v>162</v>
      </c>
      <c r="F13" s="24" t="s">
        <v>163</v>
      </c>
      <c r="G13" s="24">
        <v>9820477315</v>
      </c>
      <c r="H13" s="24" t="s">
        <v>42</v>
      </c>
      <c r="I13" s="24">
        <v>28</v>
      </c>
      <c r="J13" s="24">
        <f>H29</f>
        <v>490</v>
      </c>
      <c r="K13" s="174">
        <f t="shared" si="0"/>
        <v>24.5</v>
      </c>
      <c r="L13" s="26">
        <f t="shared" si="1"/>
        <v>14406</v>
      </c>
      <c r="N13" s="147">
        <v>7</v>
      </c>
      <c r="O13" s="24" t="s">
        <v>1124</v>
      </c>
      <c r="P13" s="24" t="s">
        <v>156</v>
      </c>
      <c r="Q13" s="24"/>
      <c r="R13" s="24">
        <v>3</v>
      </c>
      <c r="S13" s="24">
        <v>495</v>
      </c>
      <c r="T13" s="353">
        <v>0.05</v>
      </c>
      <c r="U13" s="315">
        <f>(R13*S13)*(1+T13)</f>
        <v>1559.25</v>
      </c>
    </row>
    <row r="14" spans="2:24">
      <c r="B14" s="392">
        <v>8</v>
      </c>
      <c r="C14" s="113" t="s">
        <v>176</v>
      </c>
      <c r="D14" s="47" t="s">
        <v>181</v>
      </c>
      <c r="E14" s="24" t="s">
        <v>162</v>
      </c>
      <c r="F14" s="24" t="s">
        <v>163</v>
      </c>
      <c r="G14" s="24">
        <v>9820477315</v>
      </c>
      <c r="H14" s="24" t="s">
        <v>42</v>
      </c>
      <c r="I14" s="24">
        <v>24</v>
      </c>
      <c r="J14" s="24">
        <f>I29</f>
        <v>140</v>
      </c>
      <c r="K14" s="174">
        <f t="shared" si="0"/>
        <v>7</v>
      </c>
      <c r="L14" s="26">
        <f t="shared" si="1"/>
        <v>3528</v>
      </c>
      <c r="N14" s="124">
        <v>8</v>
      </c>
      <c r="O14" s="24" t="s">
        <v>1125</v>
      </c>
      <c r="P14" s="32" t="s">
        <v>1126</v>
      </c>
      <c r="Q14" s="32"/>
      <c r="R14" s="24">
        <v>2</v>
      </c>
      <c r="S14" s="24">
        <v>2500</v>
      </c>
      <c r="T14" s="353">
        <v>0.05</v>
      </c>
      <c r="U14" s="315">
        <f>(R14*S14)*(1+T14)</f>
        <v>5250</v>
      </c>
    </row>
    <row r="15" spans="2:24">
      <c r="B15" s="347">
        <v>10</v>
      </c>
      <c r="C15" s="178" t="s">
        <v>182</v>
      </c>
      <c r="D15" s="343" t="s">
        <v>183</v>
      </c>
      <c r="E15" s="67" t="s">
        <v>162</v>
      </c>
      <c r="F15" s="67" t="s">
        <v>163</v>
      </c>
      <c r="G15" s="67">
        <v>9820477315</v>
      </c>
      <c r="H15" s="67" t="s">
        <v>42</v>
      </c>
      <c r="I15" s="67">
        <v>6</v>
      </c>
      <c r="J15" s="67">
        <f>L29</f>
        <v>320</v>
      </c>
      <c r="K15" s="411">
        <f t="shared" si="0"/>
        <v>16</v>
      </c>
      <c r="L15" s="102">
        <f t="shared" si="1"/>
        <v>2016</v>
      </c>
      <c r="N15" s="147">
        <v>9</v>
      </c>
      <c r="O15" s="24" t="s">
        <v>232</v>
      </c>
      <c r="P15" s="24" t="s">
        <v>1127</v>
      </c>
      <c r="Q15" s="24"/>
      <c r="R15" s="24">
        <v>2</v>
      </c>
      <c r="S15" s="24">
        <f>S13</f>
        <v>495</v>
      </c>
      <c r="T15" s="353">
        <v>0.05</v>
      </c>
      <c r="U15" s="315">
        <f>(R15*S15)*(1+T15)</f>
        <v>1039.5</v>
      </c>
    </row>
    <row r="16" spans="2:24">
      <c r="B16" s="363"/>
      <c r="C16" s="533" t="s">
        <v>184</v>
      </c>
      <c r="D16" s="534"/>
      <c r="E16" s="534"/>
      <c r="F16" s="534"/>
      <c r="G16" s="534"/>
      <c r="H16" s="534"/>
      <c r="I16" s="534"/>
      <c r="J16" s="534"/>
      <c r="K16" s="534"/>
      <c r="L16" s="540"/>
      <c r="M16">
        <f>SUMPRODUCT(I7:I15,J7:J15)</f>
        <v>44240</v>
      </c>
      <c r="N16" s="147"/>
      <c r="O16" s="24"/>
      <c r="P16" s="24"/>
      <c r="Q16" s="24"/>
      <c r="R16" s="24">
        <v>0</v>
      </c>
      <c r="S16" s="24">
        <f>S14</f>
        <v>2500</v>
      </c>
      <c r="T16" s="353">
        <v>0.05</v>
      </c>
      <c r="U16" s="315">
        <f>(R16*S16)*(1+T16)</f>
        <v>0</v>
      </c>
    </row>
    <row r="17" spans="2:21">
      <c r="B17" s="392">
        <v>2</v>
      </c>
      <c r="C17" s="113" t="s">
        <v>185</v>
      </c>
      <c r="D17" s="47" t="s">
        <v>165</v>
      </c>
      <c r="E17" s="24" t="s">
        <v>162</v>
      </c>
      <c r="F17" s="24" t="s">
        <v>163</v>
      </c>
      <c r="G17" s="24">
        <v>9820477315</v>
      </c>
      <c r="H17" s="24" t="s">
        <v>42</v>
      </c>
      <c r="I17" s="24">
        <v>3</v>
      </c>
      <c r="J17" s="24">
        <f>F40</f>
        <v>410</v>
      </c>
      <c r="K17" s="174">
        <f t="shared" ref="K17:K22" si="2">J17*5%</f>
        <v>20.5</v>
      </c>
      <c r="L17" s="26">
        <f t="shared" ref="L17:L22" si="3">SUM(J17:K17)*I17</f>
        <v>1291.5</v>
      </c>
      <c r="N17" s="185"/>
      <c r="O17" s="406" t="s">
        <v>186</v>
      </c>
      <c r="P17" s="43">
        <v>2</v>
      </c>
      <c r="Q17" s="43"/>
      <c r="R17" s="43"/>
      <c r="S17" s="43"/>
      <c r="T17" s="24"/>
      <c r="U17" s="315"/>
    </row>
    <row r="18" spans="2:21">
      <c r="B18" s="392">
        <v>3</v>
      </c>
      <c r="C18" s="113" t="s">
        <v>187</v>
      </c>
      <c r="D18" s="47" t="s">
        <v>188</v>
      </c>
      <c r="E18" s="24" t="s">
        <v>162</v>
      </c>
      <c r="F18" s="24" t="s">
        <v>163</v>
      </c>
      <c r="G18" s="24">
        <v>9820477315</v>
      </c>
      <c r="H18" s="24" t="s">
        <v>42</v>
      </c>
      <c r="I18" s="24">
        <v>42</v>
      </c>
      <c r="J18" s="24">
        <f>D40</f>
        <v>750</v>
      </c>
      <c r="K18" s="174">
        <f t="shared" si="2"/>
        <v>37.5</v>
      </c>
      <c r="L18" s="26">
        <f t="shared" si="3"/>
        <v>33075</v>
      </c>
      <c r="N18" s="147">
        <v>12</v>
      </c>
      <c r="O18" s="24" t="s">
        <v>179</v>
      </c>
      <c r="P18" s="24" t="s">
        <v>180</v>
      </c>
      <c r="Q18" s="24"/>
      <c r="R18" s="24">
        <v>0</v>
      </c>
      <c r="S18" s="24">
        <v>295</v>
      </c>
      <c r="T18" s="353">
        <v>0.05</v>
      </c>
      <c r="U18" s="315">
        <f>(R18*S18)*(1+T18)</f>
        <v>0</v>
      </c>
    </row>
    <row r="19" spans="2:21">
      <c r="B19" s="392">
        <v>4</v>
      </c>
      <c r="C19" s="113" t="s">
        <v>189</v>
      </c>
      <c r="D19" s="47" t="s">
        <v>190</v>
      </c>
      <c r="E19" s="24" t="s">
        <v>162</v>
      </c>
      <c r="F19" s="24" t="s">
        <v>163</v>
      </c>
      <c r="G19" s="24">
        <v>9820477315</v>
      </c>
      <c r="H19" s="24" t="s">
        <v>42</v>
      </c>
      <c r="I19" s="24">
        <v>45</v>
      </c>
      <c r="J19" s="24">
        <f>L40</f>
        <v>135</v>
      </c>
      <c r="K19" s="174">
        <f t="shared" si="2"/>
        <v>6.75</v>
      </c>
      <c r="L19" s="26">
        <f t="shared" si="3"/>
        <v>6378.75</v>
      </c>
      <c r="N19" s="147">
        <v>13</v>
      </c>
      <c r="O19" s="24" t="s">
        <v>178</v>
      </c>
      <c r="P19" s="24" t="s">
        <v>165</v>
      </c>
      <c r="Q19" s="24"/>
      <c r="R19" s="24">
        <v>0</v>
      </c>
      <c r="S19" s="24">
        <v>490</v>
      </c>
      <c r="T19" s="353">
        <v>0.05</v>
      </c>
      <c r="U19" s="315">
        <f>(R19*S19)*(1+T19)</f>
        <v>0</v>
      </c>
    </row>
    <row r="20" spans="2:21">
      <c r="B20" s="392">
        <v>5</v>
      </c>
      <c r="C20" s="113" t="s">
        <v>191</v>
      </c>
      <c r="D20" s="47" t="s">
        <v>192</v>
      </c>
      <c r="E20" s="24" t="s">
        <v>162</v>
      </c>
      <c r="F20" s="24" t="s">
        <v>163</v>
      </c>
      <c r="G20" s="24">
        <v>9820477315</v>
      </c>
      <c r="H20" s="24" t="s">
        <v>42</v>
      </c>
      <c r="I20" s="24">
        <v>63</v>
      </c>
      <c r="J20" s="24">
        <f>G40</f>
        <v>370</v>
      </c>
      <c r="K20" s="174">
        <f t="shared" si="2"/>
        <v>18.5</v>
      </c>
      <c r="L20" s="26">
        <f t="shared" si="3"/>
        <v>24475.5</v>
      </c>
      <c r="N20" s="175">
        <v>14</v>
      </c>
      <c r="O20" s="9" t="s">
        <v>193</v>
      </c>
      <c r="P20" s="9" t="s">
        <v>165</v>
      </c>
      <c r="Q20" s="9"/>
      <c r="R20" s="9">
        <v>0</v>
      </c>
      <c r="S20" s="9">
        <v>600</v>
      </c>
      <c r="T20" s="24">
        <v>0</v>
      </c>
      <c r="U20" s="315">
        <f>(R20*S20)*(1+T20)</f>
        <v>0</v>
      </c>
    </row>
    <row r="21" spans="2:21">
      <c r="B21" s="392">
        <v>6</v>
      </c>
      <c r="C21" s="113" t="s">
        <v>194</v>
      </c>
      <c r="D21" s="47" t="s">
        <v>165</v>
      </c>
      <c r="E21" s="24" t="s">
        <v>162</v>
      </c>
      <c r="F21" s="24" t="s">
        <v>163</v>
      </c>
      <c r="G21" s="24">
        <v>9820477315</v>
      </c>
      <c r="H21" s="24" t="s">
        <v>42</v>
      </c>
      <c r="I21" s="24">
        <v>15</v>
      </c>
      <c r="J21" s="24">
        <f>H40</f>
        <v>320</v>
      </c>
      <c r="K21" s="174">
        <f t="shared" si="2"/>
        <v>16</v>
      </c>
      <c r="L21" s="26">
        <f t="shared" si="3"/>
        <v>5040</v>
      </c>
      <c r="T21" s="24"/>
    </row>
    <row r="22" spans="2:21">
      <c r="B22" s="393">
        <v>7</v>
      </c>
      <c r="C22" s="120" t="s">
        <v>195</v>
      </c>
      <c r="D22" s="121" t="s">
        <v>196</v>
      </c>
      <c r="E22" s="32" t="s">
        <v>162</v>
      </c>
      <c r="F22" s="32" t="s">
        <v>163</v>
      </c>
      <c r="G22" s="32">
        <v>9820477315</v>
      </c>
      <c r="H22" s="32" t="s">
        <v>42</v>
      </c>
      <c r="I22" s="32">
        <v>45</v>
      </c>
      <c r="J22" s="32">
        <f>J40</f>
        <v>90</v>
      </c>
      <c r="K22" s="165">
        <f t="shared" si="2"/>
        <v>4.5</v>
      </c>
      <c r="L22" s="34">
        <f t="shared" si="3"/>
        <v>4252.5</v>
      </c>
      <c r="T22" s="67"/>
    </row>
    <row r="23" spans="2:21">
      <c r="N23" s="74" t="s">
        <v>28</v>
      </c>
      <c r="O23" s="405" t="s">
        <v>146</v>
      </c>
      <c r="P23" s="405" t="s">
        <v>147</v>
      </c>
      <c r="Q23" s="405"/>
      <c r="R23" s="38" t="s">
        <v>148</v>
      </c>
      <c r="S23" s="38" t="s">
        <v>149</v>
      </c>
      <c r="T23" s="24"/>
      <c r="U23" s="315"/>
    </row>
    <row r="24" spans="2:21">
      <c r="L24">
        <f>SUM(L7:L15,L17:L22)</f>
        <v>120965.25</v>
      </c>
      <c r="N24" s="185"/>
      <c r="O24" s="406" t="s">
        <v>197</v>
      </c>
      <c r="P24" s="98">
        <v>1</v>
      </c>
      <c r="Q24" s="98"/>
      <c r="R24" s="43"/>
      <c r="S24" s="43"/>
      <c r="T24" s="24"/>
      <c r="U24" s="315"/>
    </row>
    <row r="25" spans="2:21">
      <c r="N25" s="147">
        <v>1</v>
      </c>
      <c r="O25" s="505" t="s">
        <v>1171</v>
      </c>
      <c r="P25" s="24" t="s">
        <v>198</v>
      </c>
      <c r="Q25" s="24"/>
      <c r="R25" s="24">
        <v>3</v>
      </c>
      <c r="S25" s="24">
        <v>750</v>
      </c>
      <c r="T25" s="353">
        <v>0.05</v>
      </c>
      <c r="U25" s="315">
        <f>(R25*S25)*(1+T25)</f>
        <v>2362.5</v>
      </c>
    </row>
    <row r="26" spans="2:21">
      <c r="N26" s="147">
        <v>2</v>
      </c>
      <c r="O26" s="24" t="s">
        <v>199</v>
      </c>
      <c r="P26" s="24" t="s">
        <v>165</v>
      </c>
      <c r="Q26" s="24"/>
      <c r="R26" s="24">
        <v>3</v>
      </c>
      <c r="S26" s="24">
        <f>F40</f>
        <v>410</v>
      </c>
      <c r="T26" s="353">
        <v>0.05</v>
      </c>
      <c r="U26" s="315">
        <f>(R26*S26)*(1+T26)</f>
        <v>1291.5</v>
      </c>
    </row>
    <row r="27" spans="2:21">
      <c r="N27" s="147">
        <v>3</v>
      </c>
      <c r="O27" s="24" t="s">
        <v>189</v>
      </c>
      <c r="P27" s="24" t="s">
        <v>200</v>
      </c>
      <c r="Q27" s="24"/>
      <c r="R27" s="24">
        <v>3</v>
      </c>
      <c r="S27" s="24">
        <v>110</v>
      </c>
      <c r="T27" s="353">
        <v>0.05</v>
      </c>
      <c r="U27" s="315">
        <f>(R27*S27)*(1+T27)</f>
        <v>346.5</v>
      </c>
    </row>
    <row r="28" spans="2:21">
      <c r="N28" s="124">
        <v>4</v>
      </c>
      <c r="O28" s="32" t="s">
        <v>201</v>
      </c>
      <c r="P28" s="32" t="s">
        <v>165</v>
      </c>
      <c r="Q28" s="32"/>
      <c r="R28" s="32">
        <v>3</v>
      </c>
      <c r="S28" s="32">
        <f>J40</f>
        <v>90</v>
      </c>
      <c r="T28" s="353">
        <v>0.05</v>
      </c>
      <c r="U28" s="315">
        <f>(R28*S28)*(1+T28)</f>
        <v>283.5</v>
      </c>
    </row>
    <row r="29" spans="2:21">
      <c r="B29" s="7" t="s">
        <v>146</v>
      </c>
      <c r="C29" s="8"/>
      <c r="D29" s="9">
        <v>840</v>
      </c>
      <c r="E29" s="9">
        <v>480</v>
      </c>
      <c r="F29" s="9">
        <v>410</v>
      </c>
      <c r="G29" s="9">
        <v>420</v>
      </c>
      <c r="H29" s="9">
        <v>490</v>
      </c>
      <c r="I29" s="9">
        <v>140</v>
      </c>
      <c r="J29" s="9">
        <v>170</v>
      </c>
      <c r="K29" s="412"/>
      <c r="L29" s="11">
        <v>320</v>
      </c>
      <c r="M29" t="s">
        <v>202</v>
      </c>
      <c r="N29" s="185"/>
      <c r="O29" s="406" t="s">
        <v>203</v>
      </c>
      <c r="P29" s="98">
        <v>13</v>
      </c>
      <c r="Q29" s="98"/>
      <c r="R29" s="43"/>
      <c r="S29" s="43"/>
      <c r="T29" s="24"/>
    </row>
    <row r="30" spans="2:21">
      <c r="B30" s="331" t="s">
        <v>204</v>
      </c>
      <c r="C30" s="394" t="s">
        <v>205</v>
      </c>
      <c r="D30" s="395" t="s">
        <v>206</v>
      </c>
      <c r="E30" s="395" t="s">
        <v>207</v>
      </c>
      <c r="F30" s="395" t="s">
        <v>208</v>
      </c>
      <c r="G30" s="395" t="s">
        <v>209</v>
      </c>
      <c r="H30" s="395" t="s">
        <v>210</v>
      </c>
      <c r="I30" s="395" t="s">
        <v>211</v>
      </c>
      <c r="J30" s="395" t="s">
        <v>212</v>
      </c>
      <c r="K30" s="413"/>
      <c r="L30" s="414" t="s">
        <v>213</v>
      </c>
      <c r="N30" s="147">
        <v>5</v>
      </c>
      <c r="O30" s="24" t="s">
        <v>187</v>
      </c>
      <c r="P30" s="24" t="s">
        <v>87</v>
      </c>
      <c r="Q30" s="24"/>
      <c r="R30" s="24">
        <f>P29*3</f>
        <v>39</v>
      </c>
      <c r="S30" s="24">
        <v>500</v>
      </c>
      <c r="T30" s="353">
        <v>0.05</v>
      </c>
      <c r="U30" s="315">
        <f>(R30*S30)*(1+T30)</f>
        <v>20475</v>
      </c>
    </row>
    <row r="31" spans="2:21">
      <c r="B31" s="396" t="s">
        <v>214</v>
      </c>
      <c r="C31" s="397">
        <v>2</v>
      </c>
      <c r="D31" s="14">
        <f>2*C31</f>
        <v>4</v>
      </c>
      <c r="E31" s="14">
        <f>3*C31</f>
        <v>6</v>
      </c>
      <c r="F31" s="14">
        <f>2*C31</f>
        <v>4</v>
      </c>
      <c r="G31" s="14"/>
      <c r="H31" s="14"/>
      <c r="I31" s="14"/>
      <c r="J31" s="14"/>
      <c r="K31" s="415"/>
      <c r="L31" s="16"/>
      <c r="N31" s="147">
        <v>6</v>
      </c>
      <c r="O31" s="24" t="s">
        <v>215</v>
      </c>
      <c r="P31" s="24" t="s">
        <v>165</v>
      </c>
      <c r="Q31" s="24"/>
      <c r="R31" s="24">
        <f>P29*2</f>
        <v>26</v>
      </c>
      <c r="S31" s="24">
        <v>335</v>
      </c>
      <c r="T31" s="353">
        <v>0.05</v>
      </c>
      <c r="U31" s="315">
        <f>(R31*S31)*(1+T31)</f>
        <v>9145.5</v>
      </c>
    </row>
    <row r="32" spans="2:21">
      <c r="B32" s="398" t="s">
        <v>216</v>
      </c>
      <c r="C32" s="189">
        <v>5</v>
      </c>
      <c r="D32" s="24"/>
      <c r="E32" s="24"/>
      <c r="F32" s="24"/>
      <c r="G32" s="24">
        <f>3*C32</f>
        <v>15</v>
      </c>
      <c r="H32" s="24">
        <f t="shared" ref="H32:H34" si="4">2*C32</f>
        <v>10</v>
      </c>
      <c r="I32" s="24">
        <f>2*C32</f>
        <v>10</v>
      </c>
      <c r="J32" s="24"/>
      <c r="K32" s="174"/>
      <c r="L32" s="26"/>
      <c r="N32" s="147">
        <v>7</v>
      </c>
      <c r="O32" s="24" t="s">
        <v>189</v>
      </c>
      <c r="P32" s="24" t="s">
        <v>200</v>
      </c>
      <c r="Q32" s="24"/>
      <c r="R32" s="24">
        <f>P29*3</f>
        <v>39</v>
      </c>
      <c r="S32" s="24">
        <v>110</v>
      </c>
      <c r="T32" s="353">
        <v>0.05</v>
      </c>
      <c r="U32" s="315">
        <f>(R32*S32)*(1+T32)</f>
        <v>4504.5</v>
      </c>
    </row>
    <row r="33" spans="2:21">
      <c r="B33" s="398" t="s">
        <v>217</v>
      </c>
      <c r="C33" s="189">
        <v>5</v>
      </c>
      <c r="D33" s="24"/>
      <c r="E33" s="24"/>
      <c r="F33" s="24"/>
      <c r="G33" s="24">
        <f>3*C33</f>
        <v>15</v>
      </c>
      <c r="H33" s="24">
        <f t="shared" si="4"/>
        <v>10</v>
      </c>
      <c r="I33" s="24">
        <f>2*C33</f>
        <v>10</v>
      </c>
      <c r="J33" s="24"/>
      <c r="K33" s="174"/>
      <c r="L33" s="26"/>
      <c r="N33" s="124">
        <v>8</v>
      </c>
      <c r="O33" s="32" t="s">
        <v>201</v>
      </c>
      <c r="P33" s="32" t="s">
        <v>165</v>
      </c>
      <c r="Q33" s="32"/>
      <c r="R33" s="24">
        <f>P29*2</f>
        <v>26</v>
      </c>
      <c r="S33" s="32">
        <f>J40</f>
        <v>90</v>
      </c>
      <c r="T33" s="353">
        <v>0.05</v>
      </c>
      <c r="U33" s="315">
        <f>(R33*S33)*(1+T33)</f>
        <v>2457</v>
      </c>
    </row>
    <row r="34" spans="2:21">
      <c r="B34" s="399" t="s">
        <v>218</v>
      </c>
      <c r="C34" s="400">
        <v>0</v>
      </c>
      <c r="D34" s="67"/>
      <c r="E34" s="67"/>
      <c r="F34" s="67"/>
      <c r="G34" s="67"/>
      <c r="H34" s="67">
        <f t="shared" si="4"/>
        <v>0</v>
      </c>
      <c r="I34" s="67"/>
      <c r="J34" s="67"/>
      <c r="K34" s="411"/>
      <c r="L34" s="102">
        <f>3*C34</f>
        <v>0</v>
      </c>
      <c r="N34" s="175">
        <v>9</v>
      </c>
      <c r="O34" s="9" t="s">
        <v>219</v>
      </c>
      <c r="P34" s="9" t="s">
        <v>220</v>
      </c>
      <c r="Q34" s="9"/>
      <c r="R34" s="9">
        <v>12</v>
      </c>
      <c r="S34" s="9">
        <v>950</v>
      </c>
      <c r="T34" s="480">
        <v>0.13</v>
      </c>
      <c r="U34" s="315">
        <f>(R34*S34)*(1+T34)</f>
        <v>12881.999999999998</v>
      </c>
    </row>
    <row r="35" spans="2:21">
      <c r="B35" s="401"/>
      <c r="C35" s="402"/>
      <c r="D35" s="49"/>
      <c r="E35" s="49"/>
      <c r="F35" s="49"/>
      <c r="G35" s="49"/>
      <c r="H35" s="49"/>
      <c r="I35" s="49"/>
      <c r="J35" s="49"/>
      <c r="K35" s="130"/>
      <c r="L35" s="416"/>
      <c r="U35" s="420"/>
    </row>
    <row r="36" spans="2:21">
      <c r="B36" s="401"/>
      <c r="C36" s="402"/>
      <c r="D36" s="49"/>
      <c r="E36" s="49"/>
      <c r="F36" s="49"/>
      <c r="G36" s="49"/>
      <c r="H36" s="49"/>
      <c r="I36" s="49"/>
      <c r="J36" s="49"/>
      <c r="K36" s="130"/>
      <c r="L36" s="416"/>
      <c r="N36" s="185"/>
      <c r="O36" s="97" t="s">
        <v>221</v>
      </c>
      <c r="P36" s="43">
        <v>6</v>
      </c>
      <c r="Q36" s="43"/>
      <c r="R36" s="43"/>
      <c r="S36" s="43"/>
      <c r="T36" s="43"/>
      <c r="U36" s="421"/>
    </row>
    <row r="37" spans="2:21">
      <c r="B37" s="401"/>
      <c r="C37" s="402"/>
      <c r="D37" s="49"/>
      <c r="E37" s="49"/>
      <c r="F37" s="49"/>
      <c r="G37" s="49"/>
      <c r="H37" s="49"/>
      <c r="I37" s="49"/>
      <c r="J37" s="49"/>
      <c r="K37" s="130"/>
      <c r="L37" s="416"/>
      <c r="N37" s="147">
        <v>1</v>
      </c>
      <c r="O37" s="24" t="s">
        <v>222</v>
      </c>
      <c r="P37" s="24" t="s">
        <v>180</v>
      </c>
      <c r="Q37" s="24"/>
      <c r="R37" s="24">
        <f>P36*3</f>
        <v>18</v>
      </c>
      <c r="S37" s="24">
        <v>800</v>
      </c>
      <c r="T37" s="353">
        <v>0.05</v>
      </c>
      <c r="U37" s="422">
        <f>(R37*S37)*(1+T37)</f>
        <v>15120</v>
      </c>
    </row>
    <row r="38" spans="2:21">
      <c r="B38" s="401"/>
      <c r="C38" s="402"/>
      <c r="D38" s="49"/>
      <c r="E38" s="49"/>
      <c r="F38" s="49"/>
      <c r="G38" s="49"/>
      <c r="H38" s="49"/>
      <c r="I38" s="49"/>
      <c r="J38" s="49"/>
      <c r="K38" s="130"/>
      <c r="L38" s="416"/>
      <c r="N38" s="124">
        <v>2</v>
      </c>
      <c r="O38" s="32" t="s">
        <v>223</v>
      </c>
      <c r="P38" s="32"/>
      <c r="Q38" s="32"/>
      <c r="R38" s="32">
        <v>6</v>
      </c>
      <c r="S38" s="32">
        <v>500</v>
      </c>
      <c r="T38" s="423">
        <v>0.05</v>
      </c>
      <c r="U38" s="424">
        <f>(R38*S38)*(1+T38)</f>
        <v>3150</v>
      </c>
    </row>
    <row r="39" spans="2:21">
      <c r="B39" s="8" t="s">
        <v>71</v>
      </c>
      <c r="C39" s="154">
        <f t="shared" ref="C39:J39" si="5">SUM(C31:C34)</f>
        <v>12</v>
      </c>
      <c r="D39" s="9">
        <f t="shared" si="5"/>
        <v>4</v>
      </c>
      <c r="E39" s="9">
        <f t="shared" si="5"/>
        <v>6</v>
      </c>
      <c r="F39" s="9">
        <f t="shared" si="5"/>
        <v>4</v>
      </c>
      <c r="G39" s="9">
        <f t="shared" si="5"/>
        <v>30</v>
      </c>
      <c r="H39" s="9">
        <f t="shared" si="5"/>
        <v>20</v>
      </c>
      <c r="I39" s="9">
        <f t="shared" si="5"/>
        <v>20</v>
      </c>
      <c r="J39" s="9">
        <f t="shared" si="5"/>
        <v>0</v>
      </c>
      <c r="K39" s="412"/>
      <c r="L39" s="11">
        <f>SUM(L31:L34)</f>
        <v>0</v>
      </c>
      <c r="M39">
        <f>SUMPRODUCT(D29:L29,D39:L39)</f>
        <v>33080</v>
      </c>
    </row>
    <row r="40" spans="2:21" ht="28.8">
      <c r="B40" s="403"/>
      <c r="C40" s="404"/>
      <c r="D40" s="49">
        <v>750</v>
      </c>
      <c r="E40" s="49">
        <v>575</v>
      </c>
      <c r="F40" s="49">
        <v>410</v>
      </c>
      <c r="G40" s="49">
        <v>370</v>
      </c>
      <c r="H40" s="49">
        <v>320</v>
      </c>
      <c r="I40" s="49">
        <v>490</v>
      </c>
      <c r="J40" s="49">
        <v>90</v>
      </c>
      <c r="K40" s="130"/>
      <c r="L40" s="416">
        <v>135</v>
      </c>
      <c r="M40" t="s">
        <v>202</v>
      </c>
      <c r="N40" s="535" t="s">
        <v>72</v>
      </c>
      <c r="O40" s="417" t="s">
        <v>224</v>
      </c>
      <c r="S40" s="425"/>
      <c r="T40" s="363" t="s">
        <v>71</v>
      </c>
      <c r="U40" s="426">
        <f>SUM(U5:U38)</f>
        <v>133899.75</v>
      </c>
    </row>
    <row r="41" spans="2:21">
      <c r="B41" s="398" t="s">
        <v>225</v>
      </c>
      <c r="C41" s="189">
        <v>6</v>
      </c>
      <c r="D41" s="24">
        <f>3*C41</f>
        <v>18</v>
      </c>
      <c r="E41" s="24"/>
      <c r="F41" s="24"/>
      <c r="G41" s="24">
        <f>3*C41</f>
        <v>18</v>
      </c>
      <c r="H41" s="24"/>
      <c r="I41" s="24"/>
      <c r="J41" s="24">
        <f>C41*3</f>
        <v>18</v>
      </c>
      <c r="K41" s="174"/>
      <c r="L41" s="26">
        <f>C41*3</f>
        <v>18</v>
      </c>
      <c r="N41" s="541"/>
      <c r="O41" s="24" t="s">
        <v>226</v>
      </c>
    </row>
    <row r="42" spans="2:21">
      <c r="B42" s="398" t="s">
        <v>227</v>
      </c>
      <c r="C42" s="189">
        <v>2</v>
      </c>
      <c r="D42" s="24"/>
      <c r="E42" s="24"/>
      <c r="F42" s="24"/>
      <c r="G42" s="24">
        <f>3*C42</f>
        <v>6</v>
      </c>
      <c r="H42" s="24"/>
      <c r="I42" s="24"/>
      <c r="J42" s="24"/>
      <c r="K42" s="174"/>
      <c r="L42" s="26"/>
      <c r="N42" s="536"/>
      <c r="O42" s="24" t="s">
        <v>228</v>
      </c>
    </row>
    <row r="43" spans="2:21">
      <c r="B43" s="399" t="s">
        <v>166</v>
      </c>
      <c r="C43" s="400">
        <v>5</v>
      </c>
      <c r="D43" s="67"/>
      <c r="E43" s="67"/>
      <c r="F43" s="67"/>
      <c r="G43" s="67">
        <f>3*C43</f>
        <v>15</v>
      </c>
      <c r="H43" s="67">
        <f>3*C43</f>
        <v>15</v>
      </c>
      <c r="I43" s="67"/>
      <c r="J43" s="67"/>
      <c r="K43" s="411"/>
      <c r="L43" s="102"/>
    </row>
    <row r="44" spans="2:21">
      <c r="B44" s="175" t="s">
        <v>71</v>
      </c>
      <c r="C44" s="154">
        <f t="shared" ref="C44:J44" si="6">SUM(C41:C43)</f>
        <v>13</v>
      </c>
      <c r="D44" s="9">
        <f t="shared" si="6"/>
        <v>18</v>
      </c>
      <c r="E44" s="9">
        <f t="shared" si="6"/>
        <v>0</v>
      </c>
      <c r="F44" s="9">
        <f t="shared" si="6"/>
        <v>0</v>
      </c>
      <c r="G44" s="9">
        <f t="shared" si="6"/>
        <v>39</v>
      </c>
      <c r="H44" s="9">
        <f t="shared" si="6"/>
        <v>15</v>
      </c>
      <c r="I44" s="9">
        <f t="shared" si="6"/>
        <v>0</v>
      </c>
      <c r="J44" s="9">
        <f t="shared" si="6"/>
        <v>18</v>
      </c>
      <c r="K44" s="412"/>
      <c r="L44" s="11">
        <f>SUM(L41:L43)</f>
        <v>18</v>
      </c>
      <c r="M44">
        <f>SUMPRODUCT(D40:L40,D44:L44)</f>
        <v>36780</v>
      </c>
    </row>
    <row r="45" spans="2:21">
      <c r="D45" t="s">
        <v>229</v>
      </c>
      <c r="E45" t="s">
        <v>229</v>
      </c>
      <c r="F45" t="s">
        <v>229</v>
      </c>
      <c r="G45" t="s">
        <v>229</v>
      </c>
      <c r="H45" t="s">
        <v>229</v>
      </c>
      <c r="I45" t="s">
        <v>229</v>
      </c>
      <c r="L45" t="s">
        <v>229</v>
      </c>
    </row>
  </sheetData>
  <mergeCells count="4">
    <mergeCell ref="B3:C3"/>
    <mergeCell ref="C6:L6"/>
    <mergeCell ref="C16:L16"/>
    <mergeCell ref="N40:N42"/>
  </mergeCells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AE23"/>
  <sheetViews>
    <sheetView workbookViewId="0">
      <selection activeCell="H9" sqref="H9"/>
    </sheetView>
  </sheetViews>
  <sheetFormatPr defaultColWidth="9" defaultRowHeight="14.4"/>
  <cols>
    <col min="2" max="2" width="10.5546875" customWidth="1"/>
    <col min="3" max="3" width="41.21875" customWidth="1"/>
    <col min="4" max="4" width="10.5546875" customWidth="1"/>
    <col min="5" max="5" width="14.44140625" customWidth="1"/>
    <col min="6" max="6" width="12.77734375" customWidth="1"/>
    <col min="7" max="7" width="15.21875" customWidth="1"/>
    <col min="8" max="8" width="10.77734375" customWidth="1"/>
    <col min="9" max="9" width="20.77734375" customWidth="1"/>
    <col min="10" max="10" width="48.77734375" customWidth="1"/>
    <col min="11" max="11" width="6" customWidth="1"/>
    <col min="12" max="12" width="10" customWidth="1"/>
    <col min="13" max="13" width="9.5546875" customWidth="1"/>
    <col min="14" max="14" width="11" customWidth="1"/>
  </cols>
  <sheetData>
    <row r="2" spans="2:31">
      <c r="T2" s="154" t="s">
        <v>205</v>
      </c>
      <c r="U2" s="382" t="s">
        <v>230</v>
      </c>
      <c r="V2" s="382" t="s">
        <v>231</v>
      </c>
      <c r="W2" s="382" t="s">
        <v>232</v>
      </c>
      <c r="X2" s="382" t="s">
        <v>178</v>
      </c>
      <c r="Y2" s="382" t="s">
        <v>176</v>
      </c>
      <c r="Z2" s="382" t="s">
        <v>233</v>
      </c>
      <c r="AA2" s="382" t="s">
        <v>234</v>
      </c>
      <c r="AB2" s="382" t="s">
        <v>235</v>
      </c>
      <c r="AC2" s="382" t="s">
        <v>236</v>
      </c>
      <c r="AD2" s="365" t="s">
        <v>187</v>
      </c>
      <c r="AE2" s="384" t="s">
        <v>189</v>
      </c>
    </row>
    <row r="3" spans="2:31">
      <c r="B3" s="532" t="s">
        <v>237</v>
      </c>
      <c r="C3" s="532"/>
      <c r="D3" s="532"/>
      <c r="E3" s="532"/>
      <c r="G3" s="351" t="s">
        <v>145</v>
      </c>
      <c r="T3" s="383"/>
      <c r="U3" s="383"/>
      <c r="V3" s="383"/>
      <c r="W3" s="383"/>
      <c r="X3" s="383"/>
      <c r="Y3" s="383"/>
      <c r="Z3" s="383"/>
      <c r="AA3" s="383"/>
      <c r="AB3" s="383"/>
      <c r="AC3" s="383"/>
      <c r="AD3" s="385"/>
    </row>
    <row r="4" spans="2:31">
      <c r="C4" s="327" t="s">
        <v>17</v>
      </c>
      <c r="D4" s="5"/>
      <c r="E4" s="327"/>
      <c r="G4" s="362">
        <v>80</v>
      </c>
      <c r="H4" s="93"/>
      <c r="I4" s="93"/>
      <c r="T4" s="198">
        <v>2</v>
      </c>
      <c r="U4" s="186">
        <f>T4*2</f>
        <v>4</v>
      </c>
      <c r="V4" s="186">
        <f>T4*3</f>
        <v>6</v>
      </c>
      <c r="W4" s="186">
        <f>T4*2</f>
        <v>4</v>
      </c>
      <c r="X4" s="186"/>
      <c r="Y4" s="186"/>
      <c r="Z4" s="186"/>
      <c r="AA4" s="186"/>
      <c r="AB4" s="186"/>
      <c r="AC4" s="186"/>
      <c r="AD4" s="206"/>
    </row>
    <row r="5" spans="2:31">
      <c r="B5" s="363" t="s">
        <v>28</v>
      </c>
      <c r="C5" s="35" t="s">
        <v>29</v>
      </c>
      <c r="D5" s="364" t="s">
        <v>152</v>
      </c>
      <c r="E5" s="105" t="s">
        <v>238</v>
      </c>
      <c r="F5" s="175" t="s">
        <v>32</v>
      </c>
      <c r="G5" s="365" t="s">
        <v>33</v>
      </c>
      <c r="H5" s="332" t="s">
        <v>34</v>
      </c>
      <c r="I5" s="330" t="s">
        <v>36</v>
      </c>
      <c r="T5" s="200">
        <v>5</v>
      </c>
      <c r="U5" s="148"/>
      <c r="V5" s="148">
        <f>T5*3</f>
        <v>15</v>
      </c>
      <c r="W5" s="148"/>
      <c r="X5" s="148">
        <f>T5*2</f>
        <v>10</v>
      </c>
      <c r="Y5" s="148">
        <f>T5*3</f>
        <v>15</v>
      </c>
      <c r="Z5" s="148"/>
      <c r="AA5" s="148"/>
      <c r="AB5" s="148"/>
      <c r="AC5" s="148"/>
      <c r="AD5" s="207"/>
    </row>
    <row r="6" spans="2:31">
      <c r="B6" s="333">
        <v>1</v>
      </c>
      <c r="C6" s="160" t="s">
        <v>239</v>
      </c>
      <c r="D6" s="334" t="s">
        <v>240</v>
      </c>
      <c r="E6" s="335">
        <v>9821024874</v>
      </c>
      <c r="F6" s="336" t="s">
        <v>42</v>
      </c>
      <c r="G6" s="337">
        <v>48</v>
      </c>
      <c r="H6" s="366">
        <v>750</v>
      </c>
      <c r="I6" s="374">
        <f t="shared" ref="I6:I10" si="0">PRODUCT(G6:H6)</f>
        <v>36000</v>
      </c>
      <c r="T6" s="200">
        <v>5</v>
      </c>
      <c r="U6" s="148"/>
      <c r="V6" s="148">
        <f>T6*3</f>
        <v>15</v>
      </c>
      <c r="W6" s="148"/>
      <c r="X6" s="148">
        <f>T6*2</f>
        <v>10</v>
      </c>
      <c r="Y6" s="148">
        <f>T6*3</f>
        <v>15</v>
      </c>
      <c r="Z6" s="148"/>
      <c r="AA6" s="148"/>
      <c r="AB6" s="148"/>
      <c r="AC6" s="148"/>
      <c r="AD6" s="207"/>
    </row>
    <row r="7" spans="2:31">
      <c r="B7" s="339">
        <f>B6+1</f>
        <v>2</v>
      </c>
      <c r="C7" s="113" t="s">
        <v>241</v>
      </c>
      <c r="D7" s="334"/>
      <c r="E7" s="118"/>
      <c r="F7" s="200" t="s">
        <v>42</v>
      </c>
      <c r="G7" s="340">
        <v>36</v>
      </c>
      <c r="H7" s="366">
        <v>400</v>
      </c>
      <c r="I7" s="375">
        <f t="shared" si="0"/>
        <v>14400</v>
      </c>
      <c r="T7" s="200">
        <v>2</v>
      </c>
      <c r="U7" s="148"/>
      <c r="V7" s="148">
        <f>T7*3</f>
        <v>6</v>
      </c>
      <c r="W7" s="148"/>
      <c r="X7" s="148">
        <f>T7*2</f>
        <v>4</v>
      </c>
      <c r="Y7" s="148"/>
      <c r="Z7" s="148"/>
      <c r="AA7" s="148"/>
      <c r="AB7" s="148"/>
      <c r="AC7" s="148"/>
      <c r="AD7" s="207"/>
    </row>
    <row r="8" spans="2:31">
      <c r="B8" s="339">
        <f>B7+1</f>
        <v>3</v>
      </c>
      <c r="C8" s="113" t="s">
        <v>242</v>
      </c>
      <c r="D8" s="334" t="s">
        <v>240</v>
      </c>
      <c r="E8" s="118">
        <v>9821024874</v>
      </c>
      <c r="F8" s="200" t="s">
        <v>42</v>
      </c>
      <c r="G8" s="340">
        <v>18</v>
      </c>
      <c r="H8" s="366">
        <v>710</v>
      </c>
      <c r="I8" s="375">
        <f t="shared" si="0"/>
        <v>12780</v>
      </c>
      <c r="T8" s="200"/>
      <c r="U8" s="148"/>
      <c r="V8" s="148"/>
      <c r="W8" s="148"/>
      <c r="X8" s="148"/>
      <c r="Y8" s="148"/>
      <c r="Z8" s="148"/>
      <c r="AA8" s="148"/>
      <c r="AB8" s="148"/>
      <c r="AC8" s="148"/>
      <c r="AD8" s="207"/>
    </row>
    <row r="9" spans="2:31">
      <c r="B9" s="342">
        <v>4</v>
      </c>
      <c r="C9" s="178" t="s">
        <v>243</v>
      </c>
      <c r="D9" s="334"/>
      <c r="E9" s="344"/>
      <c r="F9" s="203" t="s">
        <v>42</v>
      </c>
      <c r="G9" s="208">
        <v>24</v>
      </c>
      <c r="H9" s="366">
        <v>210</v>
      </c>
      <c r="I9" s="376">
        <f t="shared" si="0"/>
        <v>5040</v>
      </c>
      <c r="T9" s="200"/>
      <c r="U9" s="148"/>
      <c r="V9" s="148"/>
      <c r="W9" s="148"/>
      <c r="X9" s="148"/>
      <c r="Y9" s="148"/>
      <c r="Z9" s="148"/>
      <c r="AA9" s="148"/>
      <c r="AB9" s="148"/>
      <c r="AC9" s="148"/>
      <c r="AD9" s="207"/>
    </row>
    <row r="10" spans="2:31">
      <c r="B10" s="342">
        <v>5</v>
      </c>
      <c r="C10" s="178" t="s">
        <v>244</v>
      </c>
      <c r="D10" s="334"/>
      <c r="E10" s="344"/>
      <c r="F10" s="203" t="s">
        <v>42</v>
      </c>
      <c r="G10" s="367">
        <v>0</v>
      </c>
      <c r="H10" s="366"/>
      <c r="I10" s="376">
        <f t="shared" si="0"/>
        <v>0</v>
      </c>
      <c r="T10" s="200">
        <v>1</v>
      </c>
      <c r="U10" s="148"/>
      <c r="V10" s="148">
        <f>T10*3</f>
        <v>3</v>
      </c>
      <c r="W10" s="148"/>
      <c r="X10" s="148">
        <f>T10*2</f>
        <v>2</v>
      </c>
      <c r="Y10" s="148"/>
      <c r="Z10" s="148">
        <f>T10*2</f>
        <v>2</v>
      </c>
      <c r="AA10" s="148"/>
      <c r="AB10" s="148"/>
      <c r="AC10" s="148"/>
      <c r="AD10" s="207"/>
    </row>
    <row r="11" spans="2:31">
      <c r="B11" s="368"/>
      <c r="C11" s="369"/>
      <c r="D11" s="364"/>
      <c r="E11" s="105"/>
      <c r="F11" s="370"/>
      <c r="G11" s="105" t="s">
        <v>35</v>
      </c>
      <c r="H11" s="371">
        <v>0.18</v>
      </c>
      <c r="I11" s="377">
        <f>SUM(I6:I10)*H11</f>
        <v>12279.6</v>
      </c>
      <c r="T11" s="200"/>
      <c r="U11" s="148"/>
      <c r="V11" s="148"/>
      <c r="W11" s="148"/>
      <c r="X11" s="148"/>
      <c r="Y11" s="148"/>
      <c r="Z11" s="148"/>
      <c r="AA11" s="148"/>
      <c r="AB11" s="148"/>
      <c r="AC11" s="148"/>
      <c r="AD11" s="207"/>
    </row>
    <row r="12" spans="2:31" ht="15.6">
      <c r="B12" s="175"/>
      <c r="C12" s="9" t="s">
        <v>71</v>
      </c>
      <c r="D12" s="9"/>
      <c r="E12" s="372"/>
      <c r="F12" s="9"/>
      <c r="G12" s="372"/>
      <c r="H12" s="9"/>
      <c r="I12" s="378">
        <f>SUM(I6:I11)</f>
        <v>80499.600000000006</v>
      </c>
      <c r="T12" s="200">
        <v>1</v>
      </c>
      <c r="U12" s="148"/>
      <c r="V12" s="148">
        <f>T12*3</f>
        <v>3</v>
      </c>
      <c r="W12" s="148"/>
      <c r="X12" s="148">
        <f>T12*2</f>
        <v>2</v>
      </c>
      <c r="Y12" s="148"/>
      <c r="Z12" s="148"/>
      <c r="AA12" s="148"/>
      <c r="AB12" s="148"/>
      <c r="AC12" s="148"/>
      <c r="AD12" s="207"/>
    </row>
    <row r="13" spans="2:31" hidden="1">
      <c r="B13" s="349"/>
      <c r="C13" s="14"/>
      <c r="D13" s="14"/>
      <c r="E13" s="202"/>
      <c r="F13" s="14"/>
      <c r="G13" s="202" t="s">
        <v>245</v>
      </c>
      <c r="H13" s="373">
        <v>0.14000000000000001</v>
      </c>
      <c r="I13" s="379">
        <f>I12*H13</f>
        <v>11269.944000000001</v>
      </c>
      <c r="T13" s="200">
        <v>1</v>
      </c>
      <c r="U13" s="148">
        <f>T13*2</f>
        <v>2</v>
      </c>
      <c r="V13" s="148">
        <f>T13*3</f>
        <v>3</v>
      </c>
      <c r="W13" s="148">
        <f>T13*2</f>
        <v>2</v>
      </c>
      <c r="X13" s="148"/>
      <c r="Y13" s="148"/>
      <c r="Z13" s="148"/>
      <c r="AA13" s="148"/>
      <c r="AB13" s="148"/>
      <c r="AC13" s="148"/>
      <c r="AD13" s="207"/>
    </row>
    <row r="14" spans="2:31" hidden="1">
      <c r="B14" s="147" t="s">
        <v>246</v>
      </c>
      <c r="C14" s="24">
        <v>4205</v>
      </c>
      <c r="D14" s="24"/>
      <c r="E14" s="148"/>
      <c r="F14" s="24"/>
      <c r="G14" s="148" t="s">
        <v>247</v>
      </c>
      <c r="H14" s="25">
        <v>0.14000000000000001</v>
      </c>
      <c r="I14" s="380">
        <f>I12*H14</f>
        <v>11269.944000000001</v>
      </c>
      <c r="T14" s="200">
        <v>0</v>
      </c>
      <c r="U14" s="148"/>
      <c r="V14" s="148">
        <f>T14*3</f>
        <v>0</v>
      </c>
      <c r="W14" s="148">
        <f>T14*2</f>
        <v>0</v>
      </c>
      <c r="X14" s="148"/>
      <c r="Y14" s="148"/>
      <c r="Z14" s="148"/>
      <c r="AA14" s="148">
        <f>T14*3</f>
        <v>0</v>
      </c>
      <c r="AB14" s="148"/>
      <c r="AC14" s="148"/>
      <c r="AD14" s="207"/>
    </row>
    <row r="15" spans="2:31" hidden="1">
      <c r="B15" s="124"/>
      <c r="C15" s="32" t="s">
        <v>248</v>
      </c>
      <c r="D15" s="32"/>
      <c r="E15" s="125"/>
      <c r="F15" s="32"/>
      <c r="G15" s="125"/>
      <c r="H15" s="32"/>
      <c r="I15" s="381">
        <f>SUM(I12:I14)</f>
        <v>103039.48800000001</v>
      </c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386"/>
    </row>
    <row r="16" spans="2:31"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386"/>
    </row>
    <row r="17" spans="20:31">
      <c r="T17" s="327"/>
      <c r="U17" s="327"/>
      <c r="V17" s="327"/>
      <c r="W17" s="327"/>
      <c r="X17" s="327"/>
      <c r="Y17" s="327"/>
      <c r="Z17" s="327"/>
      <c r="AA17" s="327"/>
      <c r="AB17" s="327"/>
      <c r="AC17" s="327"/>
      <c r="AD17" s="387"/>
    </row>
    <row r="18" spans="20:31">
      <c r="T18" s="198">
        <v>4</v>
      </c>
      <c r="U18" s="186"/>
      <c r="V18" s="186"/>
      <c r="W18" s="186"/>
      <c r="X18" s="186">
        <f>T18*2</f>
        <v>8</v>
      </c>
      <c r="Y18" s="186"/>
      <c r="Z18" s="186"/>
      <c r="AA18" s="186"/>
      <c r="AB18" s="186"/>
      <c r="AC18" s="186"/>
      <c r="AD18" s="206">
        <f>T18*3</f>
        <v>12</v>
      </c>
      <c r="AE18">
        <f>T18*2</f>
        <v>8</v>
      </c>
    </row>
    <row r="19" spans="20:31">
      <c r="T19" s="200">
        <v>11</v>
      </c>
      <c r="U19" s="148"/>
      <c r="V19" s="148"/>
      <c r="W19" s="148"/>
      <c r="X19" s="148">
        <f>T19*2</f>
        <v>22</v>
      </c>
      <c r="Y19" s="148"/>
      <c r="Z19" s="148"/>
      <c r="AA19" s="148"/>
      <c r="AB19" s="148"/>
      <c r="AC19" s="148"/>
      <c r="AD19" s="207">
        <f>T19*3</f>
        <v>33</v>
      </c>
      <c r="AE19">
        <f>T19*2</f>
        <v>22</v>
      </c>
    </row>
    <row r="20" spans="20:31">
      <c r="T20" s="200">
        <v>5</v>
      </c>
      <c r="U20" s="148"/>
      <c r="V20" s="148"/>
      <c r="W20" s="148">
        <f>T20*2</f>
        <v>10</v>
      </c>
      <c r="X20" s="148"/>
      <c r="Y20" s="148"/>
      <c r="Z20" s="148"/>
      <c r="AA20" s="148"/>
      <c r="AB20" s="148">
        <f>T20*3</f>
        <v>15</v>
      </c>
      <c r="AC20" s="148">
        <f>T20*2</f>
        <v>10</v>
      </c>
      <c r="AD20" s="207"/>
    </row>
    <row r="21" spans="20:31">
      <c r="T21" s="204">
        <v>2</v>
      </c>
      <c r="U21" s="125"/>
      <c r="V21" s="125"/>
      <c r="W21" s="125"/>
      <c r="X21" s="125">
        <f>T21*2</f>
        <v>4</v>
      </c>
      <c r="Y21" s="125"/>
      <c r="Z21" s="125"/>
      <c r="AA21" s="125">
        <f>T21*3</f>
        <v>6</v>
      </c>
      <c r="AB21" s="125"/>
      <c r="AC21" s="125"/>
      <c r="AD21" s="209"/>
    </row>
    <row r="23" spans="20:31">
      <c r="T23" s="5" t="s">
        <v>71</v>
      </c>
      <c r="U23" s="5">
        <f t="shared" ref="U23:AE23" si="1">SUM(U4:U14,U18:U21)</f>
        <v>6</v>
      </c>
      <c r="V23" s="5">
        <f t="shared" si="1"/>
        <v>51</v>
      </c>
      <c r="W23" s="5">
        <f t="shared" si="1"/>
        <v>16</v>
      </c>
      <c r="X23" s="5">
        <f t="shared" si="1"/>
        <v>62</v>
      </c>
      <c r="Y23" s="5">
        <f t="shared" si="1"/>
        <v>30</v>
      </c>
      <c r="Z23" s="5">
        <f t="shared" si="1"/>
        <v>2</v>
      </c>
      <c r="AA23" s="5">
        <f t="shared" si="1"/>
        <v>6</v>
      </c>
      <c r="AB23" s="5">
        <f t="shared" si="1"/>
        <v>15</v>
      </c>
      <c r="AC23" s="5">
        <f t="shared" si="1"/>
        <v>10</v>
      </c>
      <c r="AD23" s="5">
        <f t="shared" si="1"/>
        <v>45</v>
      </c>
      <c r="AE23" s="5">
        <f t="shared" si="1"/>
        <v>30</v>
      </c>
    </row>
  </sheetData>
  <mergeCells count="1">
    <mergeCell ref="B3:E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K21"/>
  <sheetViews>
    <sheetView workbookViewId="0">
      <selection activeCell="K6" sqref="K6:K9"/>
    </sheetView>
  </sheetViews>
  <sheetFormatPr defaultColWidth="9" defaultRowHeight="14.4"/>
  <cols>
    <col min="2" max="2" width="6.21875" customWidth="1"/>
    <col min="3" max="3" width="41.21875" customWidth="1"/>
    <col min="4" max="4" width="24.77734375" customWidth="1"/>
    <col min="5" max="5" width="11" customWidth="1"/>
    <col min="6" max="6" width="5.44140625" customWidth="1"/>
    <col min="8" max="8" width="12.5546875" customWidth="1"/>
    <col min="9" max="9" width="9" hidden="1" customWidth="1"/>
  </cols>
  <sheetData>
    <row r="3" spans="2:11">
      <c r="B3" s="532" t="s">
        <v>249</v>
      </c>
      <c r="C3" s="532"/>
      <c r="D3" s="327"/>
      <c r="E3" s="327"/>
      <c r="G3" s="327"/>
    </row>
    <row r="4" spans="2:11">
      <c r="C4" s="327" t="s">
        <v>16</v>
      </c>
      <c r="D4" s="5"/>
      <c r="E4" s="327"/>
      <c r="G4" s="93"/>
      <c r="H4" s="93"/>
      <c r="I4" s="93"/>
    </row>
    <row r="5" spans="2:11">
      <c r="B5" s="328" t="s">
        <v>28</v>
      </c>
      <c r="C5" s="4" t="s">
        <v>29</v>
      </c>
      <c r="D5" s="329" t="s">
        <v>152</v>
      </c>
      <c r="E5" s="330" t="s">
        <v>238</v>
      </c>
      <c r="F5" s="328" t="s">
        <v>32</v>
      </c>
      <c r="G5" s="331" t="s">
        <v>33</v>
      </c>
      <c r="H5" s="332" t="s">
        <v>34</v>
      </c>
      <c r="I5" s="330" t="s">
        <v>36</v>
      </c>
      <c r="J5" s="351" t="s">
        <v>250</v>
      </c>
      <c r="K5" s="4" t="s">
        <v>37</v>
      </c>
    </row>
    <row r="6" spans="2:11">
      <c r="B6" s="333">
        <v>1</v>
      </c>
      <c r="C6" s="160" t="s">
        <v>251</v>
      </c>
      <c r="D6" s="334" t="s">
        <v>252</v>
      </c>
      <c r="E6" s="335">
        <v>8080036412</v>
      </c>
      <c r="F6" s="336" t="s">
        <v>42</v>
      </c>
      <c r="G6" s="337">
        <v>600</v>
      </c>
      <c r="H6" s="338">
        <v>44</v>
      </c>
      <c r="I6" s="352">
        <f>G6*H6</f>
        <v>26400</v>
      </c>
      <c r="J6" s="353">
        <v>0.05</v>
      </c>
      <c r="K6" s="24">
        <f>(G6*H6)*(1+J6)</f>
        <v>27720</v>
      </c>
    </row>
    <row r="7" spans="2:11">
      <c r="B7" s="339">
        <f>B6+1</f>
        <v>2</v>
      </c>
      <c r="C7" s="113" t="s">
        <v>253</v>
      </c>
      <c r="D7" s="47" t="s">
        <v>252</v>
      </c>
      <c r="E7" s="118">
        <v>8080036412</v>
      </c>
      <c r="F7" s="200" t="s">
        <v>42</v>
      </c>
      <c r="G7" s="340">
        <v>48</v>
      </c>
      <c r="H7" s="341">
        <v>30</v>
      </c>
      <c r="I7" s="354">
        <f>G7*H7</f>
        <v>1440</v>
      </c>
      <c r="J7" s="353">
        <v>0.05</v>
      </c>
      <c r="K7" s="24">
        <f t="shared" ref="K7:K9" si="0">(G7*H7)*(1+J7)</f>
        <v>1512</v>
      </c>
    </row>
    <row r="8" spans="2:11">
      <c r="B8" s="339">
        <f>B7+1</f>
        <v>3</v>
      </c>
      <c r="C8" s="113" t="s">
        <v>254</v>
      </c>
      <c r="D8" s="47" t="s">
        <v>255</v>
      </c>
      <c r="E8" s="118">
        <v>61165000</v>
      </c>
      <c r="F8" s="200" t="s">
        <v>42</v>
      </c>
      <c r="G8" s="340">
        <v>48</v>
      </c>
      <c r="H8" s="341">
        <v>50</v>
      </c>
      <c r="I8" s="354">
        <f>G8*H8</f>
        <v>2400</v>
      </c>
      <c r="J8" s="353">
        <v>0.05</v>
      </c>
      <c r="K8" s="24">
        <f t="shared" si="0"/>
        <v>2520</v>
      </c>
    </row>
    <row r="9" spans="2:11">
      <c r="B9" s="342">
        <v>4</v>
      </c>
      <c r="C9" s="178" t="s">
        <v>256</v>
      </c>
      <c r="D9" s="343" t="s">
        <v>257</v>
      </c>
      <c r="E9" s="344">
        <v>9820078923</v>
      </c>
      <c r="F9" s="203" t="s">
        <v>258</v>
      </c>
      <c r="G9" s="345">
        <v>48</v>
      </c>
      <c r="H9" s="346">
        <v>30</v>
      </c>
      <c r="I9" s="355">
        <f>G9*H9</f>
        <v>1440</v>
      </c>
      <c r="J9" s="353">
        <v>0.05</v>
      </c>
      <c r="K9" s="24">
        <f t="shared" si="0"/>
        <v>1512</v>
      </c>
    </row>
    <row r="10" spans="2:11">
      <c r="B10" s="347"/>
      <c r="C10" s="178"/>
      <c r="D10" s="343"/>
      <c r="E10" s="344"/>
      <c r="F10" s="100"/>
      <c r="G10" s="208"/>
      <c r="H10" s="348"/>
      <c r="I10" s="356">
        <f>SUM(I6:I8)*H10</f>
        <v>0</v>
      </c>
      <c r="J10" s="67"/>
      <c r="K10" s="24"/>
    </row>
    <row r="11" spans="2:11" ht="15.6">
      <c r="B11" s="542"/>
      <c r="C11" s="543"/>
      <c r="D11" s="543"/>
      <c r="E11" s="543"/>
      <c r="F11" s="543"/>
      <c r="G11" s="543"/>
      <c r="H11" s="544"/>
      <c r="I11" s="357">
        <f>SUM(I6:I10)</f>
        <v>31680</v>
      </c>
      <c r="J11" s="175" t="s">
        <v>71</v>
      </c>
      <c r="K11" s="358">
        <f>SUM(K6:K9)</f>
        <v>33264</v>
      </c>
    </row>
    <row r="12" spans="2:11" hidden="1">
      <c r="B12" s="349"/>
      <c r="C12" s="14"/>
      <c r="D12" s="14"/>
      <c r="E12" s="202"/>
      <c r="F12" s="14"/>
      <c r="G12" s="202"/>
      <c r="H12" s="14"/>
      <c r="I12" s="359"/>
    </row>
    <row r="13" spans="2:11" hidden="1">
      <c r="B13" s="147"/>
      <c r="C13" s="24"/>
      <c r="D13" s="24"/>
      <c r="E13" s="148"/>
      <c r="F13" s="24"/>
      <c r="G13" s="148" t="s">
        <v>35</v>
      </c>
      <c r="H13" s="350">
        <v>0.05</v>
      </c>
      <c r="I13" s="360">
        <f>I11*H13</f>
        <v>1584</v>
      </c>
    </row>
    <row r="14" spans="2:11" hidden="1">
      <c r="B14" s="124"/>
      <c r="C14" s="32" t="s">
        <v>248</v>
      </c>
      <c r="D14" s="32"/>
      <c r="E14" s="125"/>
      <c r="F14" s="32"/>
      <c r="G14" s="125"/>
      <c r="H14" s="32"/>
      <c r="I14" s="361">
        <f>SUM(I13+I11)</f>
        <v>33264</v>
      </c>
    </row>
    <row r="17" spans="2:8">
      <c r="H17" s="77"/>
    </row>
    <row r="18" spans="2:8">
      <c r="B18" s="545" t="s">
        <v>72</v>
      </c>
      <c r="C18" s="24" t="s">
        <v>259</v>
      </c>
      <c r="D18" s="24" t="s">
        <v>260</v>
      </c>
    </row>
    <row r="19" spans="2:8">
      <c r="B19" s="545"/>
      <c r="C19" s="24" t="s">
        <v>261</v>
      </c>
      <c r="D19" s="24" t="s">
        <v>260</v>
      </c>
    </row>
    <row r="20" spans="2:8">
      <c r="B20" s="545"/>
      <c r="C20" s="24" t="s">
        <v>262</v>
      </c>
      <c r="D20" s="24" t="s">
        <v>260</v>
      </c>
    </row>
    <row r="21" spans="2:8">
      <c r="B21" s="545"/>
      <c r="C21" s="24" t="s">
        <v>263</v>
      </c>
      <c r="D21" s="24" t="s">
        <v>260</v>
      </c>
    </row>
  </sheetData>
  <mergeCells count="3">
    <mergeCell ref="B3:C3"/>
    <mergeCell ref="B11:H11"/>
    <mergeCell ref="B18:B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Summary</vt:lpstr>
      <vt:lpstr>Serviceware</vt:lpstr>
      <vt:lpstr>Woodenware</vt:lpstr>
      <vt:lpstr>Tableware</vt:lpstr>
      <vt:lpstr>Cutlery</vt:lpstr>
      <vt:lpstr>Glassware</vt:lpstr>
      <vt:lpstr>Uniform</vt:lpstr>
      <vt:lpstr>Leatherette</vt:lpstr>
      <vt:lpstr>Linen</vt:lpstr>
      <vt:lpstr>SOE Kitchen</vt:lpstr>
      <vt:lpstr>SOE Bar</vt:lpstr>
      <vt:lpstr>PPE List</vt:lpstr>
      <vt:lpstr>Kitchen Heavy Equip</vt:lpstr>
      <vt:lpstr>HD Packaging</vt:lpstr>
      <vt:lpstr>Printing &amp; Stationary</vt:lpstr>
      <vt:lpstr>Bar Equip</vt:lpstr>
      <vt:lpstr>Buffet Equip</vt:lpstr>
      <vt:lpstr>Kicthen Prototype - Ref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SALONI</dc:creator>
  <cp:lastModifiedBy>Amit Tiwari</cp:lastModifiedBy>
  <cp:lastPrinted>2019-06-06T08:36:00Z</cp:lastPrinted>
  <dcterms:created xsi:type="dcterms:W3CDTF">2019-03-19T12:46:00Z</dcterms:created>
  <dcterms:modified xsi:type="dcterms:W3CDTF">2024-02-02T06:56:55Z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8D66FD45737D4FD6937605673122B629_12</vt:lpwstr>
  </property>
  <property fmtid="{D5CDD505-2E9C-101B-9397-08002B2CF9AE}" pid="3" name="KSOProductBuildVer">
    <vt:lpwstr>1033-12.2.0.13306</vt:lpwstr>
  </property>
</Properties>
</file>