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travelfoodservices-my.sharepoint.com/personal/anil_patial_travelfoodservices_com/Documents/Desktop/UNA PROJECT/DOMINO'S/"/>
    </mc:Choice>
  </mc:AlternateContent>
  <bookViews>
    <workbookView xWindow="0" yWindow="0" windowWidth="20490" windowHeight="7500" firstSheet="2" activeTab="2"/>
  </bookViews>
  <sheets>
    <sheet name="Civil &amp; Interior" sheetId="1" r:id="rId1"/>
    <sheet name="HVAC" sheetId="9" r:id="rId2"/>
    <sheet name="PLUMBING" sheetId="8" r:id="rId3"/>
    <sheet name="Fire Fighting" sheetId="2" r:id="rId4"/>
    <sheet name="Material Specifications" sheetId="3" r:id="rId5"/>
    <sheet name="Fire Make" sheetId="4" r:id="rId6"/>
    <sheet name="Electrical ,CCTV &amp; PA Make" sheetId="5" r:id="rId7"/>
    <sheet name="ELECTRICAL" sheetId="10" r:id="rId8"/>
    <sheet name="Toilet Specs" sheetId="7" r:id="rId9"/>
  </sheets>
  <definedNames>
    <definedName name="_xlnm._FilterDatabase" localSheetId="0" hidden="1">'Civil &amp; Interior'!$C$12:$I$567</definedName>
    <definedName name="_xlnm.Print_Area" localSheetId="8">'Toilet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9" i="10" l="1"/>
  <c r="I238" i="10"/>
  <c r="I237" i="10"/>
  <c r="I236" i="10"/>
  <c r="I235" i="10"/>
  <c r="I234" i="10"/>
  <c r="I233" i="10"/>
  <c r="I232" i="10"/>
  <c r="I231" i="10"/>
  <c r="I230" i="10"/>
  <c r="I240" i="10" s="1"/>
  <c r="I229" i="10"/>
  <c r="I225" i="10"/>
  <c r="I224" i="10"/>
  <c r="I223" i="10"/>
  <c r="I222" i="10"/>
  <c r="I220" i="10"/>
  <c r="I219" i="10"/>
  <c r="I218" i="10"/>
  <c r="I217" i="10"/>
  <c r="I216" i="10"/>
  <c r="I215" i="10"/>
  <c r="I214" i="10"/>
  <c r="I226" i="10" s="1"/>
  <c r="I211" i="10"/>
  <c r="I210" i="10"/>
  <c r="I212" i="10" s="1"/>
  <c r="I208" i="10"/>
  <c r="I207" i="10"/>
  <c r="I204" i="10"/>
  <c r="I203" i="10"/>
  <c r="I202" i="10"/>
  <c r="I201" i="10"/>
  <c r="I199" i="10"/>
  <c r="I198" i="10"/>
  <c r="I197" i="10"/>
  <c r="I196" i="10"/>
  <c r="I195" i="10"/>
  <c r="I194" i="10"/>
  <c r="I193" i="10"/>
  <c r="I192" i="10"/>
  <c r="I205" i="10" s="1"/>
  <c r="G192" i="10"/>
  <c r="I189" i="10"/>
  <c r="I188" i="10"/>
  <c r="I187" i="10"/>
  <c r="I186" i="10"/>
  <c r="I185" i="10"/>
  <c r="I184" i="10"/>
  <c r="I183" i="10"/>
  <c r="I182" i="10"/>
  <c r="I190" i="10" s="1"/>
  <c r="I181" i="10"/>
  <c r="I180" i="10"/>
  <c r="I179" i="10"/>
  <c r="I178" i="10"/>
  <c r="I175" i="10"/>
  <c r="I174" i="10"/>
  <c r="I172" i="10"/>
  <c r="I171" i="10"/>
  <c r="I170" i="10"/>
  <c r="I167" i="10"/>
  <c r="G166" i="10"/>
  <c r="I166" i="10" s="1"/>
  <c r="I165" i="10"/>
  <c r="I164" i="10"/>
  <c r="I163" i="10"/>
  <c r="I162" i="10"/>
  <c r="G161" i="10"/>
  <c r="I161" i="10" s="1"/>
  <c r="I160" i="10"/>
  <c r="I159" i="10"/>
  <c r="I158" i="10"/>
  <c r="I157" i="10"/>
  <c r="I156" i="10"/>
  <c r="I155" i="10"/>
  <c r="I151" i="10"/>
  <c r="I150" i="10"/>
  <c r="G149" i="10"/>
  <c r="I149" i="10" s="1"/>
  <c r="I148" i="10"/>
  <c r="G148" i="10"/>
  <c r="I147" i="10"/>
  <c r="I146" i="10"/>
  <c r="I145" i="10"/>
  <c r="I144" i="10"/>
  <c r="I143" i="10"/>
  <c r="I142" i="10"/>
  <c r="I140" i="10"/>
  <c r="I139" i="10"/>
  <c r="I138" i="10"/>
  <c r="G137" i="10"/>
  <c r="I137" i="10" s="1"/>
  <c r="G136" i="10"/>
  <c r="I136" i="10" s="1"/>
  <c r="I134" i="10"/>
  <c r="I133" i="10"/>
  <c r="I131" i="10"/>
  <c r="I130" i="10"/>
  <c r="I129" i="10"/>
  <c r="I128" i="10"/>
  <c r="G125" i="10"/>
  <c r="I125" i="10" s="1"/>
  <c r="I124" i="10"/>
  <c r="I123" i="10"/>
  <c r="G123" i="10"/>
  <c r="I122" i="10"/>
  <c r="G122" i="10"/>
  <c r="I120" i="10"/>
  <c r="G119" i="10"/>
  <c r="I119" i="10" s="1"/>
  <c r="G118" i="10"/>
  <c r="I118" i="10" s="1"/>
  <c r="I117" i="10"/>
  <c r="G117" i="10"/>
  <c r="G116" i="10"/>
  <c r="I116" i="10" s="1"/>
  <c r="I113" i="10"/>
  <c r="I112" i="10"/>
  <c r="I111" i="10"/>
  <c r="I110" i="10"/>
  <c r="I109" i="10"/>
  <c r="I107" i="10"/>
  <c r="G107" i="10"/>
  <c r="I106" i="10"/>
  <c r="G105" i="10"/>
  <c r="I105" i="10" s="1"/>
  <c r="G104" i="10"/>
  <c r="I104" i="10" s="1"/>
  <c r="I103" i="10"/>
  <c r="G103" i="10"/>
  <c r="G102" i="10"/>
  <c r="I102" i="10" s="1"/>
  <c r="G99" i="10"/>
  <c r="I99" i="10" s="1"/>
  <c r="I98" i="10"/>
  <c r="I97" i="10"/>
  <c r="I96" i="10"/>
  <c r="I95" i="10"/>
  <c r="I94" i="10"/>
  <c r="I93" i="10"/>
  <c r="I92" i="10"/>
  <c r="I91" i="10"/>
  <c r="I90" i="10"/>
  <c r="I89" i="10"/>
  <c r="I88" i="10"/>
  <c r="I87" i="10"/>
  <c r="I86" i="10"/>
  <c r="I85" i="10"/>
  <c r="G84" i="10"/>
  <c r="I84" i="10" s="1"/>
  <c r="G83" i="10"/>
  <c r="I83" i="10" s="1"/>
  <c r="I82" i="10"/>
  <c r="I81" i="10"/>
  <c r="G80" i="10"/>
  <c r="I80" i="10" s="1"/>
  <c r="I79" i="10"/>
  <c r="I70" i="10"/>
  <c r="I63" i="10"/>
  <c r="I77" i="10" s="1"/>
  <c r="I56" i="10"/>
  <c r="I54" i="10"/>
  <c r="I44" i="10"/>
  <c r="I34" i="10"/>
  <c r="I26" i="10"/>
  <c r="I17" i="10"/>
  <c r="I10" i="10"/>
  <c r="I24" i="10" s="1"/>
  <c r="I3" i="10"/>
  <c r="I39" i="9"/>
  <c r="I38" i="9"/>
  <c r="I37" i="9"/>
  <c r="I36" i="9"/>
  <c r="I35" i="9"/>
  <c r="I34" i="9"/>
  <c r="I33" i="9"/>
  <c r="I32" i="9"/>
  <c r="I31" i="9"/>
  <c r="I40" i="9" s="1"/>
  <c r="I27" i="9"/>
  <c r="I26" i="9"/>
  <c r="I25" i="9"/>
  <c r="I24" i="9"/>
  <c r="I23" i="9"/>
  <c r="I28" i="9" s="1"/>
  <c r="I20" i="9"/>
  <c r="I19" i="9"/>
  <c r="I18" i="9"/>
  <c r="I21" i="9" s="1"/>
  <c r="I15" i="9"/>
  <c r="I14" i="9"/>
  <c r="I13" i="9"/>
  <c r="I16" i="9" s="1"/>
  <c r="I9" i="9"/>
  <c r="I8" i="9"/>
  <c r="I7" i="9"/>
  <c r="I5" i="9"/>
  <c r="I4" i="9"/>
  <c r="I10" i="9" s="1"/>
  <c r="I67" i="8"/>
  <c r="I66" i="8"/>
  <c r="I65" i="8"/>
  <c r="I64" i="8"/>
  <c r="I63" i="8"/>
  <c r="I62" i="8"/>
  <c r="I61" i="8"/>
  <c r="I60" i="8"/>
  <c r="I59" i="8"/>
  <c r="I58" i="8"/>
  <c r="I57" i="8"/>
  <c r="I56" i="8"/>
  <c r="I55" i="8"/>
  <c r="I54" i="8"/>
  <c r="I53" i="8"/>
  <c r="I52" i="8"/>
  <c r="I51" i="8"/>
  <c r="I68" i="8" s="1"/>
  <c r="G47" i="8"/>
  <c r="I47" i="8" s="1"/>
  <c r="I46" i="8"/>
  <c r="I43" i="8"/>
  <c r="G42" i="8"/>
  <c r="I42" i="8" s="1"/>
  <c r="I41" i="8"/>
  <c r="G40" i="8"/>
  <c r="I40" i="8" s="1"/>
  <c r="G39" i="8"/>
  <c r="I39" i="8" s="1"/>
  <c r="I38" i="8"/>
  <c r="G37" i="8"/>
  <c r="I37" i="8" s="1"/>
  <c r="G36" i="8"/>
  <c r="I36" i="8" s="1"/>
  <c r="I35" i="8"/>
  <c r="I34" i="8"/>
  <c r="G33" i="8"/>
  <c r="I33" i="8" s="1"/>
  <c r="I32" i="8"/>
  <c r="I28" i="8"/>
  <c r="I27" i="8"/>
  <c r="I26" i="8"/>
  <c r="I24" i="8"/>
  <c r="I23" i="8"/>
  <c r="I22" i="8"/>
  <c r="G21" i="8"/>
  <c r="I21" i="8" s="1"/>
  <c r="G20" i="8"/>
  <c r="I20" i="8" s="1"/>
  <c r="G19" i="8"/>
  <c r="I19" i="8" s="1"/>
  <c r="I17" i="8"/>
  <c r="I16" i="8"/>
  <c r="I14" i="8"/>
  <c r="I13" i="8"/>
  <c r="I12" i="8"/>
  <c r="I11" i="8"/>
  <c r="I10" i="8"/>
  <c r="G8" i="8"/>
  <c r="I8" i="8" s="1"/>
  <c r="G7" i="8"/>
  <c r="I7" i="8" s="1"/>
  <c r="G6" i="8"/>
  <c r="I6" i="8" s="1"/>
  <c r="G5" i="8"/>
  <c r="I5" i="8" s="1"/>
  <c r="I4" i="8"/>
  <c r="I152" i="10" l="1"/>
  <c r="I176" i="10"/>
  <c r="I48" i="8"/>
  <c r="I44" i="8"/>
  <c r="I29" i="8"/>
  <c r="G141" i="1"/>
  <c r="G138" i="1"/>
  <c r="G83" i="1"/>
  <c r="G79" i="1"/>
  <c r="G75" i="1" l="1"/>
  <c r="G167" i="1" l="1"/>
  <c r="G41" i="1"/>
  <c r="G31" i="1"/>
  <c r="G28" i="1"/>
  <c r="G24" i="1"/>
  <c r="G33" i="1" l="1"/>
  <c r="G55" i="1" l="1"/>
  <c r="G151" i="1" l="1"/>
  <c r="G136" i="1"/>
  <c r="G80" i="1" l="1"/>
  <c r="G150" i="1" l="1"/>
  <c r="G146" i="1"/>
  <c r="G144" i="1"/>
  <c r="G118" i="1"/>
  <c r="G117" i="1"/>
  <c r="G116" i="1"/>
  <c r="G74" i="1"/>
  <c r="G49" i="1" l="1"/>
  <c r="G40" i="1" l="1"/>
  <c r="G26" i="1"/>
  <c r="G17" i="1"/>
  <c r="G16" i="1"/>
  <c r="G43" i="1" l="1"/>
  <c r="I159" i="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556" i="1"/>
  <c r="I557" i="1"/>
  <c r="I555" i="1"/>
  <c r="I554" i="1"/>
  <c r="I565" i="1"/>
  <c r="I564" i="1"/>
  <c r="I563" i="1"/>
  <c r="I562" i="1"/>
  <c r="I561" i="1"/>
  <c r="I560" i="1"/>
  <c r="I559" i="1"/>
  <c r="I558" i="1"/>
  <c r="I553" i="1"/>
  <c r="I552" i="1"/>
  <c r="I551" i="1"/>
  <c r="I550" i="1"/>
  <c r="I549" i="1"/>
  <c r="I548" i="1"/>
  <c r="I547" i="1"/>
  <c r="I546" i="1"/>
  <c r="I545" i="1"/>
  <c r="I544" i="1"/>
  <c r="I543" i="1"/>
  <c r="I542" i="1"/>
  <c r="I541" i="1"/>
  <c r="I540" i="1"/>
  <c r="I539" i="1"/>
  <c r="I538" i="1"/>
  <c r="I537" i="1"/>
  <c r="I536" i="1"/>
  <c r="I535" i="1"/>
  <c r="I534" i="1"/>
  <c r="I533" i="1"/>
  <c r="K76" i="2" l="1"/>
  <c r="I567" i="1"/>
  <c r="I181" i="1" l="1"/>
  <c r="I180" i="1"/>
  <c r="I179" i="1"/>
  <c r="I178" i="1"/>
  <c r="I177" i="1"/>
  <c r="I176" i="1"/>
  <c r="I175" i="1"/>
  <c r="I174" i="1"/>
  <c r="I173" i="1"/>
  <c r="I172" i="1"/>
  <c r="I171" i="1"/>
  <c r="I170" i="1"/>
  <c r="I169" i="1"/>
  <c r="I168" i="1"/>
  <c r="I167" i="1"/>
  <c r="I182" i="1" l="1"/>
  <c r="I158" i="1"/>
  <c r="I156" i="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68" i="1" s="1"/>
</calcChain>
</file>

<file path=xl/sharedStrings.xml><?xml version="1.0" encoding="utf-8"?>
<sst xmlns="http://schemas.openxmlformats.org/spreadsheetml/2006/main" count="2222" uniqueCount="1294">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</sst>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6">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164" fontId="1" fillId="0" borderId="0" applyFont="0" applyFill="0" applyBorder="0" applyAlignment="0" applyProtection="0"/>
  </cellStyleXfs>
  <cellXfs count="512">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43"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43"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43"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43"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43"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43"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43"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43" fontId="29" fillId="3" borderId="8" xfId="1" applyFont="1" applyFill="1" applyBorder="1" applyAlignment="1">
      <alignment horizontal="center" vertical="center" wrapText="1" shrinkToFit="1"/>
    </xf>
    <xf numFmtId="43"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43"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43"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32" fillId="2" borderId="8" xfId="0" applyFont="1" applyFill="1" applyBorder="1" applyAlignment="1">
      <alignment horizontal="center"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43"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43" fontId="29" fillId="3" borderId="8" xfId="1" applyFont="1" applyFill="1" applyBorder="1" applyAlignment="1">
      <alignment horizontal="left" vertical="center" wrapText="1" shrinkToFit="1"/>
    </xf>
    <xf numFmtId="43"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43"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43"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43" fontId="26" fillId="0" borderId="0" xfId="1" applyFont="1" applyAlignment="1">
      <alignment vertical="center" wrapText="1"/>
    </xf>
    <xf numFmtId="0" fontId="26" fillId="0" borderId="3" xfId="0" applyFont="1" applyBorder="1" applyAlignment="1">
      <alignment vertical="center"/>
    </xf>
    <xf numFmtId="43"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43"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43"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43" fontId="26" fillId="0" borderId="6" xfId="1" applyFont="1" applyBorder="1" applyAlignment="1">
      <alignment vertical="center" wrapText="1"/>
    </xf>
    <xf numFmtId="0" fontId="26" fillId="0" borderId="0" xfId="0" applyFont="1" applyAlignment="1">
      <alignment horizontal="center" vertical="center" wrapText="1"/>
    </xf>
    <xf numFmtId="43" fontId="28" fillId="5" borderId="8" xfId="1" applyFont="1" applyFill="1" applyBorder="1" applyAlignment="1">
      <alignment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43"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43" fontId="26" fillId="0" borderId="13" xfId="1" applyFont="1" applyBorder="1" applyAlignment="1">
      <alignment vertical="center" wrapText="1"/>
    </xf>
    <xf numFmtId="43"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43"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43" fontId="27" fillId="3" borderId="7" xfId="1" applyFont="1" applyFill="1" applyBorder="1" applyAlignment="1">
      <alignment horizontal="center" vertical="center" wrapText="1"/>
    </xf>
    <xf numFmtId="43" fontId="29" fillId="0" borderId="19" xfId="1" applyFont="1" applyFill="1" applyBorder="1" applyAlignment="1">
      <alignment horizontal="center" vertical="center" wrapText="1"/>
    </xf>
    <xf numFmtId="43" fontId="29" fillId="0" borderId="19" xfId="1" applyFont="1" applyFill="1" applyBorder="1" applyAlignment="1">
      <alignment vertical="center" wrapText="1"/>
    </xf>
    <xf numFmtId="43"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6" fillId="5" borderId="8" xfId="0" applyFont="1" applyFill="1" applyBorder="1" applyAlignment="1">
      <alignment vertical="center"/>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xf numFmtId="43" fontId="29" fillId="0" borderId="18" xfId="1" applyFont="1" applyFill="1" applyBorder="1" applyAlignment="1">
      <alignment horizontal="left" vertical="center" wrapText="1"/>
    </xf>
    <xf numFmtId="43"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4"/>
  <sheetViews>
    <sheetView topLeftCell="A244" zoomScale="80" zoomScaleNormal="80" workbookViewId="0">
      <selection activeCell="A252" sqref="A252:I491"/>
    </sheetView>
  </sheetViews>
  <sheetFormatPr defaultRowHeight="15"/>
  <cols>
    <col min="1" max="1" width="11" style="206" customWidth="1"/>
    <col min="2" max="2" width="9.140625" style="206"/>
    <col min="3" max="3" width="9.140625" style="228"/>
    <col min="4" max="4" width="24.85546875" style="228" customWidth="1"/>
    <col min="5" max="5" width="95.85546875" style="206" customWidth="1"/>
    <col min="6" max="6" width="12.7109375" style="206" customWidth="1"/>
    <col min="7" max="7" width="12.85546875" style="205" customWidth="1"/>
    <col min="8" max="9" width="16.28515625" style="207" customWidth="1"/>
    <col min="10" max="16384" width="9.140625" style="206"/>
  </cols>
  <sheetData>
    <row r="1" spans="1:9" ht="15.75" thickBot="1">
      <c r="A1" s="48"/>
      <c r="B1" s="48"/>
      <c r="C1" s="48"/>
      <c r="D1" s="48"/>
      <c r="E1" s="49"/>
    </row>
    <row r="2" spans="1:9" ht="19.5" customHeight="1">
      <c r="A2" s="50"/>
      <c r="B2" s="51"/>
      <c r="C2" s="51"/>
      <c r="D2" s="51"/>
      <c r="E2" s="52" t="s">
        <v>1080</v>
      </c>
      <c r="F2" s="53"/>
      <c r="G2" s="208"/>
      <c r="H2" s="209"/>
      <c r="I2" s="322"/>
    </row>
    <row r="3" spans="1:9" ht="26.25" customHeight="1">
      <c r="A3" s="54"/>
      <c r="B3" s="48"/>
      <c r="C3" s="48"/>
      <c r="D3" s="48"/>
      <c r="E3" s="55" t="s">
        <v>0</v>
      </c>
      <c r="F3" s="49"/>
      <c r="G3" s="210"/>
      <c r="H3" s="212"/>
      <c r="I3" s="323"/>
    </row>
    <row r="4" spans="1:9" ht="18" customHeight="1">
      <c r="A4" s="54"/>
      <c r="B4" s="48"/>
      <c r="C4" s="48"/>
      <c r="D4" s="48"/>
      <c r="E4" s="55" t="s">
        <v>1</v>
      </c>
      <c r="F4" s="49"/>
      <c r="G4" s="210"/>
      <c r="H4" s="212"/>
      <c r="I4" s="323"/>
    </row>
    <row r="5" spans="1:9" ht="18" customHeight="1">
      <c r="A5" s="54"/>
      <c r="B5" s="48"/>
      <c r="C5" s="48"/>
      <c r="D5" s="48"/>
      <c r="E5" s="55" t="s">
        <v>2</v>
      </c>
      <c r="F5" s="49"/>
      <c r="G5" s="210"/>
      <c r="H5" s="212"/>
      <c r="I5" s="323"/>
    </row>
    <row r="6" spans="1:9" ht="15.75" customHeight="1">
      <c r="A6" s="54"/>
      <c r="B6" s="48"/>
      <c r="C6" s="48"/>
      <c r="D6" s="48"/>
      <c r="E6" s="55" t="s">
        <v>3</v>
      </c>
      <c r="F6" s="49"/>
      <c r="G6" s="210"/>
      <c r="H6" s="212"/>
      <c r="I6" s="323"/>
    </row>
    <row r="7" spans="1:9" ht="15.75" customHeight="1">
      <c r="A7" s="54"/>
      <c r="B7" s="48"/>
      <c r="C7" s="48"/>
      <c r="D7" s="48"/>
      <c r="E7" s="55" t="s">
        <v>4</v>
      </c>
      <c r="F7" s="49"/>
      <c r="G7" s="210"/>
      <c r="H7" s="212"/>
      <c r="I7" s="323"/>
    </row>
    <row r="8" spans="1:9" ht="20.25" customHeight="1">
      <c r="A8" s="54"/>
      <c r="B8" s="48"/>
      <c r="C8" s="48"/>
      <c r="D8" s="48"/>
      <c r="E8" s="55" t="s">
        <v>5</v>
      </c>
      <c r="F8" s="49"/>
      <c r="G8" s="210"/>
      <c r="H8" s="212"/>
      <c r="I8" s="323"/>
    </row>
    <row r="9" spans="1:9" ht="35.25" customHeight="1">
      <c r="A9" s="54"/>
      <c r="B9" s="48"/>
      <c r="C9" s="48"/>
      <c r="D9" s="48"/>
      <c r="E9" s="55" t="s">
        <v>1081</v>
      </c>
      <c r="F9" s="49"/>
      <c r="G9" s="210"/>
      <c r="H9" s="212"/>
      <c r="I9" s="323"/>
    </row>
    <row r="10" spans="1:9" ht="23.25" customHeight="1" thickBot="1">
      <c r="A10" s="324"/>
      <c r="B10" s="325"/>
      <c r="C10" s="325"/>
      <c r="D10" s="325"/>
      <c r="E10" s="326" t="s">
        <v>6</v>
      </c>
      <c r="F10" s="327"/>
      <c r="G10" s="328"/>
      <c r="H10" s="227"/>
      <c r="I10" s="329"/>
    </row>
    <row r="11" spans="1:9" ht="15.75" customHeight="1" thickBot="1">
      <c r="A11" s="482" t="s">
        <v>1288</v>
      </c>
      <c r="B11" s="483"/>
      <c r="C11" s="483"/>
      <c r="D11" s="483"/>
      <c r="E11" s="483"/>
      <c r="F11" s="334" t="s">
        <v>1254</v>
      </c>
      <c r="G11" s="466">
        <v>631</v>
      </c>
      <c r="H11" s="335"/>
      <c r="I11" s="336"/>
    </row>
    <row r="12" spans="1:9" ht="54.75" customHeight="1">
      <c r="A12" s="330" t="s">
        <v>512</v>
      </c>
      <c r="B12" s="330"/>
      <c r="C12" s="330" t="s">
        <v>513</v>
      </c>
      <c r="D12" s="330" t="s">
        <v>7</v>
      </c>
      <c r="E12" s="331" t="s">
        <v>8</v>
      </c>
      <c r="F12" s="332" t="s">
        <v>10</v>
      </c>
      <c r="G12" s="332" t="s">
        <v>9</v>
      </c>
      <c r="H12" s="333" t="s">
        <v>1253</v>
      </c>
      <c r="I12" s="333" t="s">
        <v>1129</v>
      </c>
    </row>
    <row r="13" spans="1:9" ht="15.75">
      <c r="A13" s="56" t="s">
        <v>11</v>
      </c>
      <c r="B13" s="56"/>
      <c r="C13" s="56"/>
      <c r="D13" s="56"/>
      <c r="E13" s="59" t="s">
        <v>12</v>
      </c>
      <c r="F13" s="60"/>
      <c r="G13" s="61"/>
      <c r="H13" s="58"/>
      <c r="I13" s="58"/>
    </row>
    <row r="14" spans="1:9" ht="15.75">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79">
        <f>56.53/100*G11</f>
        <v>356.70429999999999</v>
      </c>
      <c r="H16" s="301"/>
      <c r="I16" s="73">
        <f t="shared" ref="I16:I22" si="0">H16*$G16</f>
        <v>0</v>
      </c>
    </row>
    <row r="17" spans="1:9">
      <c r="A17" s="69"/>
      <c r="B17" s="69"/>
      <c r="C17" s="69" t="s">
        <v>21</v>
      </c>
      <c r="D17" s="76"/>
      <c r="E17" s="74" t="s">
        <v>22</v>
      </c>
      <c r="F17" s="148" t="s">
        <v>20</v>
      </c>
      <c r="G17" s="279">
        <f>2.48/100*G11</f>
        <v>15.6488</v>
      </c>
      <c r="H17" s="301"/>
      <c r="I17" s="73">
        <f t="shared" si="0"/>
        <v>0</v>
      </c>
    </row>
    <row r="18" spans="1:9">
      <c r="A18" s="69"/>
      <c r="B18" s="69"/>
      <c r="C18" s="69" t="s">
        <v>23</v>
      </c>
      <c r="D18" s="76"/>
      <c r="E18" s="74" t="s">
        <v>24</v>
      </c>
      <c r="F18" s="148" t="s">
        <v>20</v>
      </c>
      <c r="G18" s="279">
        <v>0</v>
      </c>
      <c r="H18" s="301"/>
      <c r="I18" s="73">
        <f t="shared" si="0"/>
        <v>0</v>
      </c>
    </row>
    <row r="19" spans="1:9">
      <c r="A19" s="69"/>
      <c r="B19" s="69"/>
      <c r="C19" s="69" t="s">
        <v>25</v>
      </c>
      <c r="D19" s="69"/>
      <c r="E19" s="74" t="s">
        <v>26</v>
      </c>
      <c r="F19" s="148" t="s">
        <v>20</v>
      </c>
      <c r="G19" s="279">
        <v>0</v>
      </c>
      <c r="H19" s="301"/>
      <c r="I19" s="73">
        <f t="shared" si="0"/>
        <v>0</v>
      </c>
    </row>
    <row r="20" spans="1:9">
      <c r="A20" s="69"/>
      <c r="B20" s="69"/>
      <c r="C20" s="69" t="s">
        <v>27</v>
      </c>
      <c r="D20" s="69"/>
      <c r="E20" s="77" t="s">
        <v>28</v>
      </c>
      <c r="F20" s="148" t="s">
        <v>20</v>
      </c>
      <c r="G20" s="279">
        <v>0</v>
      </c>
      <c r="H20" s="301"/>
      <c r="I20" s="73">
        <f t="shared" si="0"/>
        <v>0</v>
      </c>
    </row>
    <row r="21" spans="1:9">
      <c r="A21" s="69"/>
      <c r="B21" s="69"/>
      <c r="C21" s="69" t="s">
        <v>29</v>
      </c>
      <c r="D21" s="69"/>
      <c r="E21" s="77" t="s">
        <v>30</v>
      </c>
      <c r="F21" s="148" t="s">
        <v>20</v>
      </c>
      <c r="G21" s="279">
        <v>0</v>
      </c>
      <c r="H21" s="301"/>
      <c r="I21" s="73">
        <f t="shared" si="0"/>
        <v>0</v>
      </c>
    </row>
    <row r="22" spans="1:9">
      <c r="A22" s="69"/>
      <c r="B22" s="69"/>
      <c r="C22" s="69" t="s">
        <v>31</v>
      </c>
      <c r="D22" s="69"/>
      <c r="E22" s="77" t="s">
        <v>32</v>
      </c>
      <c r="F22" s="148" t="s">
        <v>20</v>
      </c>
      <c r="G22" s="279">
        <v>0</v>
      </c>
      <c r="H22" s="301"/>
      <c r="I22" s="73">
        <f t="shared" si="0"/>
        <v>0</v>
      </c>
    </row>
    <row r="23" spans="1:9">
      <c r="A23" s="69"/>
      <c r="B23" s="69"/>
      <c r="C23" s="70" t="s">
        <v>33</v>
      </c>
      <c r="D23" s="69" t="s">
        <v>34</v>
      </c>
      <c r="E23" s="78" t="s">
        <v>35</v>
      </c>
      <c r="F23" s="148"/>
      <c r="G23" s="279"/>
      <c r="H23" s="301"/>
      <c r="I23" s="73"/>
    </row>
    <row r="24" spans="1:9">
      <c r="A24" s="69"/>
      <c r="B24" s="69"/>
      <c r="C24" s="69" t="s">
        <v>36</v>
      </c>
      <c r="D24" s="76"/>
      <c r="E24" s="74" t="s">
        <v>37</v>
      </c>
      <c r="F24" s="148" t="s">
        <v>39</v>
      </c>
      <c r="G24" s="279">
        <f>0.04/100*G11</f>
        <v>0.25240000000000001</v>
      </c>
      <c r="H24" s="301"/>
      <c r="I24" s="73">
        <f>H24*$G24</f>
        <v>0</v>
      </c>
    </row>
    <row r="25" spans="1:9">
      <c r="A25" s="69"/>
      <c r="B25" s="69"/>
      <c r="C25" s="69" t="s">
        <v>40</v>
      </c>
      <c r="D25" s="69"/>
      <c r="E25" s="77" t="s">
        <v>41</v>
      </c>
      <c r="F25" s="148" t="s">
        <v>39</v>
      </c>
      <c r="G25" s="279">
        <v>0</v>
      </c>
      <c r="H25" s="301"/>
      <c r="I25" s="73">
        <f>H25*$G25</f>
        <v>0</v>
      </c>
    </row>
    <row r="26" spans="1:9">
      <c r="A26" s="69"/>
      <c r="B26" s="69"/>
      <c r="C26" s="69" t="s">
        <v>43</v>
      </c>
      <c r="D26" s="69"/>
      <c r="E26" s="79" t="s">
        <v>38</v>
      </c>
      <c r="F26" s="148" t="s">
        <v>39</v>
      </c>
      <c r="G26" s="279">
        <f>0.08/100*G11</f>
        <v>0.50480000000000003</v>
      </c>
      <c r="H26" s="301"/>
      <c r="I26" s="73">
        <f>H26*$G26</f>
        <v>0</v>
      </c>
    </row>
    <row r="27" spans="1:9">
      <c r="A27" s="69"/>
      <c r="B27" s="69"/>
      <c r="C27" s="69" t="s">
        <v>44</v>
      </c>
      <c r="D27" s="69"/>
      <c r="E27" s="79" t="s">
        <v>42</v>
      </c>
      <c r="F27" s="148" t="s">
        <v>39</v>
      </c>
      <c r="G27" s="279">
        <v>0</v>
      </c>
      <c r="H27" s="301"/>
      <c r="I27" s="73">
        <f>H27*$G27</f>
        <v>0</v>
      </c>
    </row>
    <row r="28" spans="1:9" ht="36.75" customHeight="1">
      <c r="A28" s="69"/>
      <c r="B28" s="69"/>
      <c r="C28" s="70" t="s">
        <v>45</v>
      </c>
      <c r="D28" s="69" t="s">
        <v>46</v>
      </c>
      <c r="E28" s="77" t="s">
        <v>47</v>
      </c>
      <c r="F28" s="148" t="s">
        <v>39</v>
      </c>
      <c r="G28" s="279">
        <f>0.04/100*G11</f>
        <v>0.25240000000000001</v>
      </c>
      <c r="H28" s="301"/>
      <c r="I28" s="73">
        <f>H28*$G28</f>
        <v>0</v>
      </c>
    </row>
    <row r="29" spans="1:9" ht="31.5">
      <c r="A29" s="80" t="s">
        <v>48</v>
      </c>
      <c r="B29" s="81"/>
      <c r="C29" s="82"/>
      <c r="D29" s="82"/>
      <c r="E29" s="83"/>
      <c r="F29" s="84"/>
      <c r="G29" s="85"/>
      <c r="H29" s="302"/>
      <c r="I29" s="202">
        <f>SUM(I16:I28)</f>
        <v>0</v>
      </c>
    </row>
    <row r="30" spans="1:9" ht="15.75">
      <c r="A30" s="62"/>
      <c r="B30" s="63" t="s">
        <v>49</v>
      </c>
      <c r="C30" s="63"/>
      <c r="D30" s="63"/>
      <c r="E30" s="64" t="s">
        <v>50</v>
      </c>
      <c r="F30" s="65"/>
      <c r="G30" s="66"/>
      <c r="H30" s="303"/>
      <c r="I30" s="67"/>
    </row>
    <row r="31" spans="1:9" ht="32.25" customHeight="1">
      <c r="A31" s="86"/>
      <c r="B31" s="86"/>
      <c r="C31" s="70" t="s">
        <v>15</v>
      </c>
      <c r="D31" s="69" t="s">
        <v>51</v>
      </c>
      <c r="E31" s="87" t="s">
        <v>52</v>
      </c>
      <c r="F31" s="148" t="s">
        <v>53</v>
      </c>
      <c r="G31" s="142">
        <f>38.6/100*G11</f>
        <v>243.566</v>
      </c>
      <c r="H31" s="301"/>
      <c r="I31" s="73">
        <f>H31*$G31</f>
        <v>0</v>
      </c>
    </row>
    <row r="32" spans="1:9" ht="45.75" customHeight="1">
      <c r="A32" s="86"/>
      <c r="B32" s="86"/>
      <c r="C32" s="70" t="s">
        <v>33</v>
      </c>
      <c r="D32" s="69" t="s">
        <v>54</v>
      </c>
      <c r="E32" s="88" t="s">
        <v>55</v>
      </c>
      <c r="F32" s="148"/>
      <c r="G32" s="279"/>
      <c r="H32" s="301"/>
      <c r="I32" s="73"/>
    </row>
    <row r="33" spans="1:9" ht="33" customHeight="1">
      <c r="A33" s="86"/>
      <c r="B33" s="86"/>
      <c r="C33" s="89" t="s">
        <v>36</v>
      </c>
      <c r="D33" s="69"/>
      <c r="E33" s="88" t="s">
        <v>56</v>
      </c>
      <c r="F33" s="148" t="s">
        <v>53</v>
      </c>
      <c r="G33" s="142">
        <f>1/100*G11</f>
        <v>6.3100000000000005</v>
      </c>
      <c r="H33" s="301"/>
      <c r="I33" s="73">
        <f>H33*$G33</f>
        <v>0</v>
      </c>
    </row>
    <row r="34" spans="1:9" ht="31.5">
      <c r="A34" s="80" t="s">
        <v>514</v>
      </c>
      <c r="B34" s="81"/>
      <c r="C34" s="82"/>
      <c r="D34" s="82"/>
      <c r="E34" s="83"/>
      <c r="F34" s="84"/>
      <c r="G34" s="85"/>
      <c r="H34" s="302"/>
      <c r="I34" s="202">
        <f>SUM(I31:I33)</f>
        <v>0</v>
      </c>
    </row>
    <row r="35" spans="1:9" ht="15.75">
      <c r="A35" s="63"/>
      <c r="B35" s="63" t="s">
        <v>57</v>
      </c>
      <c r="C35" s="90"/>
      <c r="D35" s="63"/>
      <c r="E35" s="64" t="s">
        <v>58</v>
      </c>
      <c r="F35" s="68"/>
      <c r="G35" s="91"/>
      <c r="H35" s="304"/>
      <c r="I35" s="92"/>
    </row>
    <row r="36" spans="1:9">
      <c r="A36" s="70"/>
      <c r="B36" s="70"/>
      <c r="C36" s="69" t="s">
        <v>15</v>
      </c>
      <c r="D36" s="70"/>
      <c r="E36" s="93" t="s">
        <v>515</v>
      </c>
      <c r="F36" s="148"/>
      <c r="G36" s="279"/>
      <c r="H36" s="301"/>
      <c r="I36" s="73"/>
    </row>
    <row r="37" spans="1:9" ht="44.25" customHeight="1">
      <c r="A37" s="86"/>
      <c r="B37" s="86"/>
      <c r="C37" s="69" t="s">
        <v>18</v>
      </c>
      <c r="D37" s="69" t="s">
        <v>59</v>
      </c>
      <c r="E37" s="94" t="s">
        <v>60</v>
      </c>
      <c r="F37" s="148" t="s">
        <v>61</v>
      </c>
      <c r="G37" s="279">
        <v>0</v>
      </c>
      <c r="H37" s="301"/>
      <c r="I37" s="73">
        <f>H37*$G37</f>
        <v>0</v>
      </c>
    </row>
    <row r="38" spans="1:9" ht="48.75" customHeight="1">
      <c r="A38" s="86"/>
      <c r="B38" s="86"/>
      <c r="C38" s="69" t="s">
        <v>21</v>
      </c>
      <c r="D38" s="69" t="s">
        <v>62</v>
      </c>
      <c r="E38" s="94" t="s">
        <v>63</v>
      </c>
      <c r="F38" s="148" t="s">
        <v>61</v>
      </c>
      <c r="G38" s="279">
        <v>0</v>
      </c>
      <c r="H38" s="301"/>
      <c r="I38" s="73">
        <f>H38*$G38</f>
        <v>0</v>
      </c>
    </row>
    <row r="39" spans="1:9">
      <c r="A39" s="86"/>
      <c r="B39" s="86"/>
      <c r="C39" s="69" t="s">
        <v>33</v>
      </c>
      <c r="D39" s="69"/>
      <c r="E39" s="95" t="s">
        <v>516</v>
      </c>
      <c r="F39" s="148"/>
      <c r="G39" s="279"/>
      <c r="H39" s="301"/>
      <c r="I39" s="73"/>
    </row>
    <row r="40" spans="1:9" ht="79.5" customHeight="1">
      <c r="A40" s="86"/>
      <c r="B40" s="86"/>
      <c r="C40" s="69" t="s">
        <v>36</v>
      </c>
      <c r="D40" s="69" t="s">
        <v>65</v>
      </c>
      <c r="E40" s="96" t="s">
        <v>1072</v>
      </c>
      <c r="F40" s="148" t="s">
        <v>61</v>
      </c>
      <c r="G40" s="279">
        <f>49.71/100*G11</f>
        <v>313.67009999999999</v>
      </c>
      <c r="H40" s="301"/>
      <c r="I40" s="73">
        <f>H40*$G40</f>
        <v>0</v>
      </c>
    </row>
    <row r="41" spans="1:9" ht="75" customHeight="1">
      <c r="A41" s="86"/>
      <c r="B41" s="86"/>
      <c r="C41" s="69" t="s">
        <v>40</v>
      </c>
      <c r="D41" s="69" t="s">
        <v>67</v>
      </c>
      <c r="E41" s="94" t="s">
        <v>68</v>
      </c>
      <c r="F41" s="148" t="s">
        <v>53</v>
      </c>
      <c r="G41" s="279">
        <f>2.02/100*G11</f>
        <v>12.7462</v>
      </c>
      <c r="H41" s="301"/>
      <c r="I41" s="73">
        <f>H41*$G41</f>
        <v>0</v>
      </c>
    </row>
    <row r="42" spans="1:9">
      <c r="A42" s="86"/>
      <c r="B42" s="86"/>
      <c r="C42" s="70" t="s">
        <v>45</v>
      </c>
      <c r="D42" s="70"/>
      <c r="E42" s="94" t="s">
        <v>517</v>
      </c>
      <c r="F42" s="148"/>
      <c r="G42" s="279"/>
      <c r="H42" s="301"/>
      <c r="I42" s="73"/>
    </row>
    <row r="43" spans="1:9" ht="47.25" customHeight="1">
      <c r="A43" s="86"/>
      <c r="B43" s="86"/>
      <c r="C43" s="69" t="s">
        <v>75</v>
      </c>
      <c r="D43" s="69" t="s">
        <v>518</v>
      </c>
      <c r="E43" s="96" t="s">
        <v>1073</v>
      </c>
      <c r="F43" s="148" t="s">
        <v>61</v>
      </c>
      <c r="G43" s="279">
        <f>(G40+G41)*2</f>
        <v>652.83259999999996</v>
      </c>
      <c r="H43" s="465"/>
      <c r="I43" s="73">
        <f>H43*$G43</f>
        <v>0</v>
      </c>
    </row>
    <row r="44" spans="1:9" ht="31.5">
      <c r="A44" s="80" t="s">
        <v>69</v>
      </c>
      <c r="B44" s="80"/>
      <c r="C44" s="82"/>
      <c r="D44" s="82"/>
      <c r="E44" s="80"/>
      <c r="F44" s="97"/>
      <c r="G44" s="85"/>
      <c r="H44" s="302"/>
      <c r="I44" s="202">
        <f>SUM(I37:I43)</f>
        <v>0</v>
      </c>
    </row>
    <row r="45" spans="1:9" ht="15.75">
      <c r="A45" s="63"/>
      <c r="B45" s="63" t="s">
        <v>70</v>
      </c>
      <c r="C45" s="90"/>
      <c r="D45" s="63"/>
      <c r="E45" s="64" t="s">
        <v>71</v>
      </c>
      <c r="F45" s="68"/>
      <c r="G45" s="91"/>
      <c r="H45" s="304"/>
      <c r="I45" s="92"/>
    </row>
    <row r="46" spans="1:9" ht="102" customHeight="1">
      <c r="A46" s="69"/>
      <c r="B46" s="69"/>
      <c r="C46" s="70" t="s">
        <v>15</v>
      </c>
      <c r="D46" s="69" t="s">
        <v>72</v>
      </c>
      <c r="E46" s="98" t="s">
        <v>1074</v>
      </c>
      <c r="F46" s="148" t="s">
        <v>53</v>
      </c>
      <c r="G46" s="279">
        <v>0</v>
      </c>
      <c r="H46" s="301"/>
      <c r="I46" s="73">
        <f>H46*$G46</f>
        <v>0</v>
      </c>
    </row>
    <row r="47" spans="1:9" ht="106.5" customHeight="1">
      <c r="A47" s="69"/>
      <c r="B47" s="69"/>
      <c r="C47" s="70" t="s">
        <v>33</v>
      </c>
      <c r="D47" s="69" t="s">
        <v>73</v>
      </c>
      <c r="E47" s="77" t="s">
        <v>74</v>
      </c>
      <c r="F47" s="148" t="s">
        <v>53</v>
      </c>
      <c r="G47" s="142">
        <v>0</v>
      </c>
      <c r="H47" s="306"/>
      <c r="I47" s="73">
        <f>H47*$G47</f>
        <v>0</v>
      </c>
    </row>
    <row r="48" spans="1:9" ht="59.25" customHeight="1">
      <c r="A48" s="69"/>
      <c r="B48" s="69"/>
      <c r="C48" s="70" t="s">
        <v>45</v>
      </c>
      <c r="D48" s="69" t="s">
        <v>76</v>
      </c>
      <c r="E48" s="99" t="s">
        <v>77</v>
      </c>
      <c r="F48" s="148" t="s">
        <v>78</v>
      </c>
      <c r="G48" s="279">
        <v>0</v>
      </c>
      <c r="H48" s="465"/>
      <c r="I48" s="73">
        <f>H48*$G48</f>
        <v>0</v>
      </c>
    </row>
    <row r="49" spans="1:9" ht="106.5" customHeight="1">
      <c r="A49" s="69"/>
      <c r="B49" s="69"/>
      <c r="C49" s="70" t="s">
        <v>64</v>
      </c>
      <c r="D49" s="69" t="s">
        <v>80</v>
      </c>
      <c r="E49" s="78" t="s">
        <v>1075</v>
      </c>
      <c r="F49" s="148" t="s">
        <v>78</v>
      </c>
      <c r="G49" s="279">
        <f>61.42/100*G11</f>
        <v>387.56019999999995</v>
      </c>
      <c r="H49" s="465"/>
      <c r="I49" s="73">
        <f>H49*$G49</f>
        <v>0</v>
      </c>
    </row>
    <row r="50" spans="1:9" ht="102.75" customHeight="1">
      <c r="A50" s="69"/>
      <c r="B50" s="69"/>
      <c r="C50" s="70" t="s">
        <v>66</v>
      </c>
      <c r="D50" s="76" t="s">
        <v>80</v>
      </c>
      <c r="E50" s="78" t="s">
        <v>1162</v>
      </c>
      <c r="F50" s="148" t="s">
        <v>78</v>
      </c>
      <c r="G50" s="279">
        <v>0</v>
      </c>
      <c r="H50" s="465"/>
      <c r="I50" s="73">
        <f>H50*$G50</f>
        <v>0</v>
      </c>
    </row>
    <row r="51" spans="1:9" ht="31.5">
      <c r="A51" s="80" t="s">
        <v>519</v>
      </c>
      <c r="B51" s="80"/>
      <c r="C51" s="82"/>
      <c r="D51" s="82"/>
      <c r="E51" s="80"/>
      <c r="F51" s="97"/>
      <c r="G51" s="85"/>
      <c r="H51" s="302"/>
      <c r="I51" s="202">
        <f>SUM(I46:I50)</f>
        <v>0</v>
      </c>
    </row>
    <row r="52" spans="1:9" ht="15.75">
      <c r="A52" s="100"/>
      <c r="B52" s="100" t="s">
        <v>82</v>
      </c>
      <c r="C52" s="63"/>
      <c r="D52" s="63"/>
      <c r="E52" s="101" t="s">
        <v>83</v>
      </c>
      <c r="F52" s="102"/>
      <c r="G52" s="103"/>
      <c r="H52" s="307"/>
      <c r="I52" s="104"/>
    </row>
    <row r="53" spans="1:9" ht="61.5" customHeight="1">
      <c r="A53" s="69"/>
      <c r="B53" s="69"/>
      <c r="C53" s="70" t="s">
        <v>15</v>
      </c>
      <c r="D53" s="69" t="s">
        <v>84</v>
      </c>
      <c r="E53" s="79" t="s">
        <v>1163</v>
      </c>
      <c r="F53" s="148" t="s">
        <v>78</v>
      </c>
      <c r="G53" s="279">
        <v>0</v>
      </c>
      <c r="H53" s="465"/>
      <c r="I53" s="73">
        <f t="shared" ref="I53:I58" si="1">H53*$G53</f>
        <v>0</v>
      </c>
    </row>
    <row r="54" spans="1:9" ht="58.5" customHeight="1">
      <c r="A54" s="69"/>
      <c r="B54" s="69"/>
      <c r="C54" s="70" t="s">
        <v>33</v>
      </c>
      <c r="D54" s="76" t="s">
        <v>85</v>
      </c>
      <c r="E54" s="79" t="s">
        <v>1164</v>
      </c>
      <c r="F54" s="148" t="s">
        <v>78</v>
      </c>
      <c r="G54" s="142">
        <v>0</v>
      </c>
      <c r="H54" s="465"/>
      <c r="I54" s="73">
        <f t="shared" si="1"/>
        <v>0</v>
      </c>
    </row>
    <row r="55" spans="1:9" ht="66.75" customHeight="1">
      <c r="A55" s="69"/>
      <c r="B55" s="69"/>
      <c r="C55" s="70" t="s">
        <v>45</v>
      </c>
      <c r="D55" s="69" t="s">
        <v>86</v>
      </c>
      <c r="E55" s="99" t="s">
        <v>87</v>
      </c>
      <c r="F55" s="148" t="s">
        <v>88</v>
      </c>
      <c r="G55" s="279">
        <f>48.43/100*G11</f>
        <v>305.5933</v>
      </c>
      <c r="H55" s="465"/>
      <c r="I55" s="73">
        <f t="shared" si="1"/>
        <v>0</v>
      </c>
    </row>
    <row r="56" spans="1:9" ht="37.5" customHeight="1">
      <c r="A56" s="69"/>
      <c r="B56" s="69"/>
      <c r="C56" s="70" t="s">
        <v>64</v>
      </c>
      <c r="D56" s="76" t="s">
        <v>89</v>
      </c>
      <c r="E56" s="77" t="s">
        <v>90</v>
      </c>
      <c r="F56" s="148" t="s">
        <v>88</v>
      </c>
      <c r="G56" s="279">
        <v>0</v>
      </c>
      <c r="H56" s="465"/>
      <c r="I56" s="73">
        <f t="shared" si="1"/>
        <v>0</v>
      </c>
    </row>
    <row r="57" spans="1:9" ht="40.5" customHeight="1">
      <c r="A57" s="69"/>
      <c r="B57" s="69"/>
      <c r="C57" s="70" t="s">
        <v>66</v>
      </c>
      <c r="D57" s="76" t="s">
        <v>91</v>
      </c>
      <c r="E57" s="77" t="s">
        <v>92</v>
      </c>
      <c r="F57" s="148" t="s">
        <v>88</v>
      </c>
      <c r="G57" s="279">
        <v>0</v>
      </c>
      <c r="H57" s="465"/>
      <c r="I57" s="73">
        <f t="shared" si="1"/>
        <v>0</v>
      </c>
    </row>
    <row r="58" spans="1:9" ht="65.25" customHeight="1">
      <c r="A58" s="70"/>
      <c r="B58" s="70"/>
      <c r="C58" s="70" t="s">
        <v>99</v>
      </c>
      <c r="D58" s="76" t="s">
        <v>94</v>
      </c>
      <c r="E58" s="77" t="s">
        <v>95</v>
      </c>
      <c r="F58" s="148" t="s">
        <v>78</v>
      </c>
      <c r="G58" s="279">
        <v>0</v>
      </c>
      <c r="H58" s="465"/>
      <c r="I58" s="73">
        <f t="shared" si="1"/>
        <v>0</v>
      </c>
    </row>
    <row r="59" spans="1:9" ht="31.5">
      <c r="A59" s="80" t="s">
        <v>96</v>
      </c>
      <c r="B59" s="80"/>
      <c r="C59" s="82"/>
      <c r="D59" s="82"/>
      <c r="E59" s="105"/>
      <c r="F59" s="106"/>
      <c r="G59" s="107"/>
      <c r="H59" s="308"/>
      <c r="I59" s="108">
        <f>SUM(I53:I58)</f>
        <v>0</v>
      </c>
    </row>
    <row r="60" spans="1:9" ht="15.75">
      <c r="A60" s="100"/>
      <c r="B60" s="100" t="s">
        <v>97</v>
      </c>
      <c r="C60" s="63"/>
      <c r="D60" s="63"/>
      <c r="E60" s="101" t="s">
        <v>98</v>
      </c>
      <c r="F60" s="102"/>
      <c r="G60" s="103"/>
      <c r="H60" s="307"/>
      <c r="I60" s="104"/>
    </row>
    <row r="61" spans="1:9" ht="111" customHeight="1">
      <c r="A61" s="69"/>
      <c r="B61" s="69"/>
      <c r="C61" s="109" t="s">
        <v>15</v>
      </c>
      <c r="D61" s="148" t="s">
        <v>1165</v>
      </c>
      <c r="E61" s="78" t="s">
        <v>1094</v>
      </c>
      <c r="F61" s="148" t="s">
        <v>78</v>
      </c>
      <c r="G61" s="279">
        <v>0</v>
      </c>
      <c r="H61" s="465"/>
      <c r="I61" s="73">
        <f t="shared" ref="I61:I83" si="2">H61*$G61</f>
        <v>0</v>
      </c>
    </row>
    <row r="62" spans="1:9" ht="114.75" customHeight="1">
      <c r="A62" s="69"/>
      <c r="B62" s="69"/>
      <c r="C62" s="70" t="s">
        <v>33</v>
      </c>
      <c r="D62" s="69" t="s">
        <v>1166</v>
      </c>
      <c r="E62" s="78" t="s">
        <v>1095</v>
      </c>
      <c r="F62" s="148" t="s">
        <v>78</v>
      </c>
      <c r="G62" s="279">
        <v>0</v>
      </c>
      <c r="H62" s="465"/>
      <c r="I62" s="73">
        <f t="shared" si="2"/>
        <v>0</v>
      </c>
    </row>
    <row r="63" spans="1:9" ht="108.75" customHeight="1">
      <c r="A63" s="69"/>
      <c r="B63" s="69"/>
      <c r="C63" s="70" t="s">
        <v>45</v>
      </c>
      <c r="D63" s="69" t="s">
        <v>1167</v>
      </c>
      <c r="E63" s="78" t="s">
        <v>1096</v>
      </c>
      <c r="F63" s="148" t="s">
        <v>78</v>
      </c>
      <c r="G63" s="294">
        <v>0</v>
      </c>
      <c r="H63" s="465"/>
      <c r="I63" s="73">
        <f t="shared" si="2"/>
        <v>0</v>
      </c>
    </row>
    <row r="64" spans="1:9" ht="102" customHeight="1">
      <c r="A64" s="70"/>
      <c r="B64" s="70"/>
      <c r="C64" s="70" t="s">
        <v>64</v>
      </c>
      <c r="D64" s="69" t="s">
        <v>1168</v>
      </c>
      <c r="E64" s="78" t="s">
        <v>1097</v>
      </c>
      <c r="F64" s="148" t="s">
        <v>78</v>
      </c>
      <c r="G64" s="279">
        <v>0</v>
      </c>
      <c r="H64" s="465"/>
      <c r="I64" s="73">
        <f t="shared" si="2"/>
        <v>0</v>
      </c>
    </row>
    <row r="65" spans="1:9" ht="98.25" customHeight="1">
      <c r="A65" s="70"/>
      <c r="B65" s="70"/>
      <c r="C65" s="70" t="s">
        <v>520</v>
      </c>
      <c r="D65" s="110" t="s">
        <v>1169</v>
      </c>
      <c r="E65" s="111" t="s">
        <v>1147</v>
      </c>
      <c r="F65" s="148" t="s">
        <v>78</v>
      </c>
      <c r="G65" s="279">
        <v>540</v>
      </c>
      <c r="H65" s="465"/>
      <c r="I65" s="73">
        <f t="shared" si="2"/>
        <v>0</v>
      </c>
    </row>
    <row r="66" spans="1:9" ht="89.25">
      <c r="A66" s="70"/>
      <c r="B66" s="70"/>
      <c r="C66" s="70" t="s">
        <v>66</v>
      </c>
      <c r="D66" s="69" t="s">
        <v>1170</v>
      </c>
      <c r="E66" s="78" t="s">
        <v>1131</v>
      </c>
      <c r="F66" s="148" t="s">
        <v>78</v>
      </c>
      <c r="G66" s="279">
        <v>0</v>
      </c>
      <c r="H66" s="465"/>
      <c r="I66" s="73">
        <f t="shared" si="2"/>
        <v>0</v>
      </c>
    </row>
    <row r="67" spans="1:9" ht="103.5" customHeight="1">
      <c r="A67" s="69"/>
      <c r="B67" s="69"/>
      <c r="C67" s="70" t="s">
        <v>99</v>
      </c>
      <c r="D67" s="69" t="s">
        <v>1171</v>
      </c>
      <c r="E67" s="112" t="s">
        <v>1132</v>
      </c>
      <c r="F67" s="148" t="s">
        <v>78</v>
      </c>
      <c r="G67" s="279">
        <v>0</v>
      </c>
      <c r="H67" s="465"/>
      <c r="I67" s="73">
        <f t="shared" si="2"/>
        <v>0</v>
      </c>
    </row>
    <row r="68" spans="1:9" ht="90" customHeight="1">
      <c r="A68" s="69"/>
      <c r="B68" s="69"/>
      <c r="C68" s="70" t="s">
        <v>93</v>
      </c>
      <c r="D68" s="69" t="s">
        <v>100</v>
      </c>
      <c r="E68" s="78" t="s">
        <v>1145</v>
      </c>
      <c r="F68" s="148" t="s">
        <v>78</v>
      </c>
      <c r="G68" s="279">
        <v>0</v>
      </c>
      <c r="H68" s="465"/>
      <c r="I68" s="73">
        <f t="shared" si="2"/>
        <v>0</v>
      </c>
    </row>
    <row r="69" spans="1:9" ht="84.75" customHeight="1">
      <c r="A69" s="69"/>
      <c r="B69" s="69"/>
      <c r="C69" s="70" t="s">
        <v>101</v>
      </c>
      <c r="D69" s="69" t="s">
        <v>102</v>
      </c>
      <c r="E69" s="78" t="s">
        <v>1146</v>
      </c>
      <c r="F69" s="148" t="s">
        <v>103</v>
      </c>
      <c r="G69" s="279">
        <v>0</v>
      </c>
      <c r="H69" s="465"/>
      <c r="I69" s="73">
        <f t="shared" si="2"/>
        <v>0</v>
      </c>
    </row>
    <row r="70" spans="1:9" ht="105" customHeight="1">
      <c r="A70" s="69"/>
      <c r="B70" s="69"/>
      <c r="C70" s="109" t="s">
        <v>104</v>
      </c>
      <c r="D70" s="69" t="s">
        <v>1172</v>
      </c>
      <c r="E70" s="78" t="s">
        <v>1055</v>
      </c>
      <c r="F70" s="148" t="s">
        <v>103</v>
      </c>
      <c r="G70" s="279">
        <v>0</v>
      </c>
      <c r="H70" s="465"/>
      <c r="I70" s="73">
        <f t="shared" si="2"/>
        <v>0</v>
      </c>
    </row>
    <row r="71" spans="1:9" ht="99.75" customHeight="1">
      <c r="A71" s="69"/>
      <c r="B71" s="69"/>
      <c r="C71" s="70" t="s">
        <v>105</v>
      </c>
      <c r="D71" s="69" t="s">
        <v>1173</v>
      </c>
      <c r="E71" s="78" t="s">
        <v>1056</v>
      </c>
      <c r="F71" s="148" t="s">
        <v>103</v>
      </c>
      <c r="G71" s="279">
        <v>110</v>
      </c>
      <c r="H71" s="465"/>
      <c r="I71" s="73">
        <f t="shared" si="2"/>
        <v>0</v>
      </c>
    </row>
    <row r="72" spans="1:9" ht="91.5" customHeight="1">
      <c r="A72" s="69"/>
      <c r="B72" s="69"/>
      <c r="C72" s="70" t="s">
        <v>725</v>
      </c>
      <c r="D72" s="110" t="s">
        <v>1174</v>
      </c>
      <c r="E72" s="111" t="s">
        <v>1056</v>
      </c>
      <c r="F72" s="148" t="s">
        <v>103</v>
      </c>
      <c r="G72" s="279">
        <v>0</v>
      </c>
      <c r="H72" s="465"/>
      <c r="I72" s="73">
        <f t="shared" si="2"/>
        <v>0</v>
      </c>
    </row>
    <row r="73" spans="1:9" ht="96" customHeight="1">
      <c r="A73" s="69"/>
      <c r="B73" s="69"/>
      <c r="C73" s="70" t="s">
        <v>106</v>
      </c>
      <c r="D73" s="69" t="s">
        <v>1175</v>
      </c>
      <c r="E73" s="78" t="s">
        <v>1057</v>
      </c>
      <c r="F73" s="148" t="s">
        <v>103</v>
      </c>
      <c r="G73" s="279">
        <v>0</v>
      </c>
      <c r="H73" s="465"/>
      <c r="I73" s="73">
        <f t="shared" si="2"/>
        <v>0</v>
      </c>
    </row>
    <row r="74" spans="1:9" ht="89.25" customHeight="1">
      <c r="A74" s="69"/>
      <c r="B74" s="69"/>
      <c r="C74" s="70" t="s">
        <v>107</v>
      </c>
      <c r="D74" s="69" t="s">
        <v>1176</v>
      </c>
      <c r="E74" s="213" t="s">
        <v>1133</v>
      </c>
      <c r="F74" s="148" t="s">
        <v>78</v>
      </c>
      <c r="G74" s="279">
        <f>47.79/100*G11</f>
        <v>301.55489999999998</v>
      </c>
      <c r="H74" s="465"/>
      <c r="I74" s="73">
        <f t="shared" si="2"/>
        <v>0</v>
      </c>
    </row>
    <row r="75" spans="1:9" ht="87" customHeight="1">
      <c r="A75" s="69"/>
      <c r="B75" s="69"/>
      <c r="C75" s="70" t="s">
        <v>108</v>
      </c>
      <c r="D75" s="69" t="s">
        <v>1177</v>
      </c>
      <c r="E75" s="213" t="s">
        <v>1134</v>
      </c>
      <c r="F75" s="148" t="s">
        <v>78</v>
      </c>
      <c r="G75" s="279">
        <f>55.7/100*G11</f>
        <v>351.46700000000004</v>
      </c>
      <c r="H75" s="465"/>
      <c r="I75" s="73">
        <f t="shared" si="2"/>
        <v>0</v>
      </c>
    </row>
    <row r="76" spans="1:9" ht="88.5" customHeight="1">
      <c r="A76" s="69"/>
      <c r="B76" s="69"/>
      <c r="C76" s="70" t="s">
        <v>109</v>
      </c>
      <c r="D76" s="337" t="s">
        <v>1255</v>
      </c>
      <c r="E76" s="147" t="s">
        <v>1058</v>
      </c>
      <c r="F76" s="148" t="s">
        <v>78</v>
      </c>
      <c r="G76" s="279">
        <v>0</v>
      </c>
      <c r="H76" s="465"/>
      <c r="I76" s="73">
        <f t="shared" si="2"/>
        <v>0</v>
      </c>
    </row>
    <row r="77" spans="1:9" ht="87" customHeight="1">
      <c r="A77" s="69"/>
      <c r="B77" s="69"/>
      <c r="C77" s="70" t="s">
        <v>110</v>
      </c>
      <c r="D77" s="148" t="s">
        <v>112</v>
      </c>
      <c r="E77" s="78" t="s">
        <v>1059</v>
      </c>
      <c r="F77" s="148" t="s">
        <v>78</v>
      </c>
      <c r="G77" s="279">
        <v>0</v>
      </c>
      <c r="H77" s="465"/>
      <c r="I77" s="73">
        <f t="shared" si="2"/>
        <v>0</v>
      </c>
    </row>
    <row r="78" spans="1:9" ht="77.25" customHeight="1">
      <c r="A78" s="69"/>
      <c r="B78" s="69"/>
      <c r="C78" s="70" t="s">
        <v>111</v>
      </c>
      <c r="D78" s="69" t="s">
        <v>1178</v>
      </c>
      <c r="E78" s="113" t="s">
        <v>1154</v>
      </c>
      <c r="F78" s="148" t="s">
        <v>78</v>
      </c>
      <c r="G78" s="279">
        <v>0</v>
      </c>
      <c r="H78" s="465"/>
      <c r="I78" s="73">
        <f t="shared" si="2"/>
        <v>0</v>
      </c>
    </row>
    <row r="79" spans="1:9" ht="87" customHeight="1">
      <c r="A79" s="69"/>
      <c r="B79" s="69"/>
      <c r="C79" s="70" t="s">
        <v>113</v>
      </c>
      <c r="D79" s="69" t="s">
        <v>1109</v>
      </c>
      <c r="E79" s="213" t="s">
        <v>1108</v>
      </c>
      <c r="F79" s="148" t="s">
        <v>78</v>
      </c>
      <c r="G79" s="279">
        <f>7.019/100*G11</f>
        <v>44.28989</v>
      </c>
      <c r="H79" s="465"/>
      <c r="I79" s="73">
        <f t="shared" si="2"/>
        <v>0</v>
      </c>
    </row>
    <row r="80" spans="1:9" ht="52.5" customHeight="1">
      <c r="A80" s="86"/>
      <c r="B80" s="86"/>
      <c r="C80" s="70" t="s">
        <v>114</v>
      </c>
      <c r="D80" s="69" t="s">
        <v>116</v>
      </c>
      <c r="E80" s="78" t="s">
        <v>521</v>
      </c>
      <c r="F80" s="148" t="s">
        <v>117</v>
      </c>
      <c r="G80" s="142">
        <f>1.64/100*G11</f>
        <v>10.348399999999998</v>
      </c>
      <c r="H80" s="465"/>
      <c r="I80" s="73">
        <f t="shared" si="2"/>
        <v>0</v>
      </c>
    </row>
    <row r="81" spans="1:9" ht="52.5" customHeight="1">
      <c r="A81" s="86"/>
      <c r="B81" s="86"/>
      <c r="C81" s="70" t="s">
        <v>115</v>
      </c>
      <c r="D81" s="69" t="s">
        <v>1112</v>
      </c>
      <c r="E81" s="96" t="s">
        <v>1111</v>
      </c>
      <c r="F81" s="148" t="s">
        <v>117</v>
      </c>
      <c r="G81" s="279">
        <v>0</v>
      </c>
      <c r="H81" s="465"/>
      <c r="I81" s="73">
        <f t="shared" si="2"/>
        <v>0</v>
      </c>
    </row>
    <row r="82" spans="1:9" ht="46.5" customHeight="1">
      <c r="A82" s="86"/>
      <c r="B82" s="86"/>
      <c r="C82" s="70" t="s">
        <v>118</v>
      </c>
      <c r="D82" s="69" t="s">
        <v>786</v>
      </c>
      <c r="E82" s="114" t="s">
        <v>120</v>
      </c>
      <c r="F82" s="148" t="s">
        <v>121</v>
      </c>
      <c r="G82" s="279">
        <v>0</v>
      </c>
      <c r="H82" s="465"/>
      <c r="I82" s="73">
        <f t="shared" si="2"/>
        <v>0</v>
      </c>
    </row>
    <row r="83" spans="1:9" ht="112.5" customHeight="1">
      <c r="A83" s="69"/>
      <c r="B83" s="69"/>
      <c r="C83" s="70" t="s">
        <v>119</v>
      </c>
      <c r="D83" s="338" t="s">
        <v>1256</v>
      </c>
      <c r="E83" s="111" t="s">
        <v>1179</v>
      </c>
      <c r="F83" s="148" t="s">
        <v>78</v>
      </c>
      <c r="G83" s="279">
        <f>14.05/100*G11</f>
        <v>88.655500000000004</v>
      </c>
      <c r="H83" s="465"/>
      <c r="I83" s="73">
        <f t="shared" si="2"/>
        <v>0</v>
      </c>
    </row>
    <row r="84" spans="1:9" ht="31.5">
      <c r="A84" s="80" t="s">
        <v>522</v>
      </c>
      <c r="B84" s="80"/>
      <c r="C84" s="82"/>
      <c r="D84" s="82"/>
      <c r="E84" s="105"/>
      <c r="F84" s="80"/>
      <c r="G84" s="105"/>
      <c r="H84" s="309"/>
      <c r="I84" s="115">
        <f>SUM(I61:I83)</f>
        <v>0</v>
      </c>
    </row>
    <row r="85" spans="1:9" ht="15.75">
      <c r="A85" s="57" t="s">
        <v>123</v>
      </c>
      <c r="B85" s="57"/>
      <c r="C85" s="57"/>
      <c r="D85" s="57"/>
      <c r="E85" s="116" t="s">
        <v>124</v>
      </c>
      <c r="F85" s="57"/>
      <c r="G85" s="57"/>
      <c r="H85" s="310"/>
      <c r="I85" s="117"/>
    </row>
    <row r="86" spans="1:9" ht="15.75">
      <c r="A86" s="100"/>
      <c r="B86" s="100" t="s">
        <v>125</v>
      </c>
      <c r="C86" s="63"/>
      <c r="D86" s="63"/>
      <c r="E86" s="101" t="s">
        <v>126</v>
      </c>
      <c r="F86" s="100"/>
      <c r="G86" s="101"/>
      <c r="H86" s="311"/>
      <c r="I86" s="118"/>
    </row>
    <row r="87" spans="1:9" ht="99.75" customHeight="1">
      <c r="A87" s="69"/>
      <c r="B87" s="69"/>
      <c r="C87" s="70" t="s">
        <v>15</v>
      </c>
      <c r="D87" s="69" t="s">
        <v>127</v>
      </c>
      <c r="E87" s="86" t="s">
        <v>128</v>
      </c>
      <c r="F87" s="148" t="s">
        <v>78</v>
      </c>
      <c r="G87" s="279">
        <v>0</v>
      </c>
      <c r="H87" s="301"/>
      <c r="I87" s="73">
        <f>H87*$G87</f>
        <v>0</v>
      </c>
    </row>
    <row r="88" spans="1:9" ht="82.5" customHeight="1">
      <c r="A88" s="69"/>
      <c r="B88" s="69"/>
      <c r="C88" s="70" t="s">
        <v>33</v>
      </c>
      <c r="D88" s="69" t="s">
        <v>129</v>
      </c>
      <c r="E88" s="119" t="s">
        <v>1180</v>
      </c>
      <c r="F88" s="148" t="s">
        <v>130</v>
      </c>
      <c r="G88" s="279">
        <v>0</v>
      </c>
      <c r="H88" s="301"/>
      <c r="I88" s="73">
        <f>H88*$G88</f>
        <v>0</v>
      </c>
    </row>
    <row r="89" spans="1:9" ht="66.75" customHeight="1">
      <c r="A89" s="69"/>
      <c r="B89" s="69"/>
      <c r="C89" s="70" t="s">
        <v>45</v>
      </c>
      <c r="D89" s="76" t="s">
        <v>1181</v>
      </c>
      <c r="E89" s="120" t="s">
        <v>1182</v>
      </c>
      <c r="F89" s="148" t="s">
        <v>130</v>
      </c>
      <c r="G89" s="279">
        <v>0</v>
      </c>
      <c r="H89" s="465"/>
      <c r="I89" s="73">
        <f>H89*$G89</f>
        <v>0</v>
      </c>
    </row>
    <row r="90" spans="1:9" ht="31.5">
      <c r="A90" s="80" t="s">
        <v>523</v>
      </c>
      <c r="B90" s="80"/>
      <c r="C90" s="82"/>
      <c r="D90" s="82"/>
      <c r="E90" s="105"/>
      <c r="F90" s="106"/>
      <c r="G90" s="107"/>
      <c r="H90" s="308"/>
      <c r="I90" s="108">
        <f>SUM(I87:I89)</f>
        <v>0</v>
      </c>
    </row>
    <row r="91" spans="1:9" ht="15.75">
      <c r="A91" s="63"/>
      <c r="B91" s="63" t="s">
        <v>131</v>
      </c>
      <c r="C91" s="63"/>
      <c r="D91" s="63"/>
      <c r="E91" s="121" t="s">
        <v>132</v>
      </c>
      <c r="F91" s="122"/>
      <c r="G91" s="123"/>
      <c r="H91" s="312"/>
      <c r="I91" s="124"/>
    </row>
    <row r="92" spans="1:9" ht="82.5" customHeight="1">
      <c r="A92" s="69"/>
      <c r="B92" s="69"/>
      <c r="C92" s="70" t="s">
        <v>15</v>
      </c>
      <c r="D92" s="69" t="s">
        <v>133</v>
      </c>
      <c r="E92" s="79" t="s">
        <v>1183</v>
      </c>
      <c r="F92" s="148" t="s">
        <v>78</v>
      </c>
      <c r="G92" s="279">
        <v>0</v>
      </c>
      <c r="H92" s="465"/>
      <c r="I92" s="73">
        <f>H92*$G92</f>
        <v>0</v>
      </c>
    </row>
    <row r="93" spans="1:9" ht="48.75" customHeight="1">
      <c r="A93" s="69"/>
      <c r="B93" s="69"/>
      <c r="C93" s="125" t="s">
        <v>33</v>
      </c>
      <c r="D93" s="148" t="s">
        <v>134</v>
      </c>
      <c r="E93" s="111" t="s">
        <v>524</v>
      </c>
      <c r="F93" s="148" t="s">
        <v>135</v>
      </c>
      <c r="G93" s="279">
        <v>0</v>
      </c>
      <c r="H93" s="301"/>
      <c r="I93" s="73">
        <f>H93*$G93</f>
        <v>0</v>
      </c>
    </row>
    <row r="94" spans="1:9" ht="48.75" customHeight="1">
      <c r="A94" s="69"/>
      <c r="B94" s="69"/>
      <c r="C94" s="339" t="s">
        <v>45</v>
      </c>
      <c r="D94" s="340" t="s">
        <v>1257</v>
      </c>
      <c r="E94" s="341" t="s">
        <v>1258</v>
      </c>
      <c r="F94" s="340" t="s">
        <v>78</v>
      </c>
      <c r="G94" s="299">
        <v>0</v>
      </c>
      <c r="H94" s="301"/>
      <c r="I94" s="73"/>
    </row>
    <row r="95" spans="1:9" ht="48.75" customHeight="1">
      <c r="A95" s="69"/>
      <c r="B95" s="69"/>
      <c r="C95" s="339" t="s">
        <v>64</v>
      </c>
      <c r="D95" s="340" t="s">
        <v>1259</v>
      </c>
      <c r="E95" s="341" t="s">
        <v>1260</v>
      </c>
      <c r="F95" s="340" t="s">
        <v>78</v>
      </c>
      <c r="G95" s="299">
        <v>0</v>
      </c>
      <c r="H95" s="301"/>
      <c r="I95" s="73"/>
    </row>
    <row r="96" spans="1:9" ht="31.5">
      <c r="A96" s="80" t="s">
        <v>525</v>
      </c>
      <c r="B96" s="80"/>
      <c r="C96" s="82"/>
      <c r="D96" s="82"/>
      <c r="E96" s="105"/>
      <c r="F96" s="106"/>
      <c r="G96" s="107"/>
      <c r="H96" s="308"/>
      <c r="I96" s="108">
        <f>SUM(I92:I93)</f>
        <v>0</v>
      </c>
    </row>
    <row r="97" spans="1:9" ht="15.75">
      <c r="A97" s="63"/>
      <c r="B97" s="126" t="s">
        <v>136</v>
      </c>
      <c r="C97" s="63"/>
      <c r="D97" s="63"/>
      <c r="E97" s="121" t="s">
        <v>137</v>
      </c>
      <c r="F97" s="122"/>
      <c r="G97" s="123"/>
      <c r="H97" s="312"/>
      <c r="I97" s="124"/>
    </row>
    <row r="98" spans="1:9" ht="75.75" customHeight="1">
      <c r="A98" s="69"/>
      <c r="B98" s="69"/>
      <c r="C98" s="70" t="s">
        <v>15</v>
      </c>
      <c r="D98" s="76" t="s">
        <v>1184</v>
      </c>
      <c r="E98" s="98" t="s">
        <v>1060</v>
      </c>
      <c r="F98" s="148" t="s">
        <v>78</v>
      </c>
      <c r="G98" s="291">
        <v>0</v>
      </c>
      <c r="H98" s="301"/>
      <c r="I98" s="73">
        <f>H98*$G98</f>
        <v>0</v>
      </c>
    </row>
    <row r="99" spans="1:9" ht="64.5" customHeight="1">
      <c r="A99" s="69"/>
      <c r="B99" s="69"/>
      <c r="C99" s="70" t="s">
        <v>528</v>
      </c>
      <c r="D99" s="76"/>
      <c r="E99" s="111" t="s">
        <v>1185</v>
      </c>
      <c r="F99" s="148"/>
      <c r="G99" s="279"/>
      <c r="H99" s="301"/>
      <c r="I99" s="73"/>
    </row>
    <row r="100" spans="1:9" ht="39" customHeight="1">
      <c r="A100" s="69"/>
      <c r="B100" s="69"/>
      <c r="C100" s="70" t="s">
        <v>18</v>
      </c>
      <c r="D100" s="109"/>
      <c r="E100" s="111" t="s">
        <v>529</v>
      </c>
      <c r="F100" s="148" t="s">
        <v>78</v>
      </c>
      <c r="G100" s="291">
        <v>0</v>
      </c>
      <c r="H100" s="301"/>
      <c r="I100" s="73">
        <f>H100*$G100</f>
        <v>0</v>
      </c>
    </row>
    <row r="101" spans="1:9" ht="36" customHeight="1">
      <c r="A101" s="69"/>
      <c r="B101" s="69"/>
      <c r="C101" s="70" t="s">
        <v>21</v>
      </c>
      <c r="D101" s="109"/>
      <c r="E101" s="111" t="s">
        <v>530</v>
      </c>
      <c r="F101" s="148" t="s">
        <v>78</v>
      </c>
      <c r="G101" s="279">
        <v>0</v>
      </c>
      <c r="H101" s="301"/>
      <c r="I101" s="73">
        <f>H101*$G101</f>
        <v>0</v>
      </c>
    </row>
    <row r="102" spans="1:9" ht="75" customHeight="1">
      <c r="A102" s="69"/>
      <c r="B102" s="69"/>
      <c r="C102" s="70" t="s">
        <v>33</v>
      </c>
      <c r="D102" s="76" t="s">
        <v>527</v>
      </c>
      <c r="E102" s="111" t="s">
        <v>1061</v>
      </c>
      <c r="F102" s="148" t="s">
        <v>78</v>
      </c>
      <c r="G102" s="279">
        <v>0</v>
      </c>
      <c r="H102" s="301"/>
      <c r="I102" s="73">
        <f>H102*$G102</f>
        <v>0</v>
      </c>
    </row>
    <row r="103" spans="1:9" ht="48.75" customHeight="1">
      <c r="A103" s="69"/>
      <c r="B103" s="69"/>
      <c r="C103" s="70" t="s">
        <v>45</v>
      </c>
      <c r="D103" s="76" t="s">
        <v>138</v>
      </c>
      <c r="E103" s="111" t="s">
        <v>532</v>
      </c>
      <c r="F103" s="148" t="s">
        <v>78</v>
      </c>
      <c r="G103" s="279">
        <v>0</v>
      </c>
      <c r="H103" s="301"/>
      <c r="I103" s="73">
        <f>H103*$G103</f>
        <v>0</v>
      </c>
    </row>
    <row r="104" spans="1:9" ht="69" customHeight="1">
      <c r="A104" s="69"/>
      <c r="B104" s="69"/>
      <c r="C104" s="70" t="s">
        <v>531</v>
      </c>
      <c r="D104" s="76"/>
      <c r="E104" s="111" t="s">
        <v>526</v>
      </c>
      <c r="F104" s="148"/>
      <c r="G104" s="279"/>
      <c r="H104" s="301"/>
      <c r="I104" s="73"/>
    </row>
    <row r="105" spans="1:9" ht="37.5" customHeight="1">
      <c r="A105" s="69"/>
      <c r="B105" s="69"/>
      <c r="C105" s="70" t="s">
        <v>64</v>
      </c>
      <c r="D105" s="76" t="s">
        <v>139</v>
      </c>
      <c r="E105" s="111" t="s">
        <v>140</v>
      </c>
      <c r="F105" s="148" t="s">
        <v>141</v>
      </c>
      <c r="G105" s="279">
        <v>0</v>
      </c>
      <c r="H105" s="301"/>
      <c r="I105" s="73">
        <f t="shared" ref="I105:I127" si="3">H105*$G105</f>
        <v>0</v>
      </c>
    </row>
    <row r="106" spans="1:9" ht="33.75" customHeight="1">
      <c r="A106" s="69"/>
      <c r="B106" s="69"/>
      <c r="C106" s="70" t="s">
        <v>177</v>
      </c>
      <c r="D106" s="76" t="s">
        <v>139</v>
      </c>
      <c r="E106" s="111" t="s">
        <v>143</v>
      </c>
      <c r="F106" s="148" t="s">
        <v>20</v>
      </c>
      <c r="G106" s="291">
        <v>0</v>
      </c>
      <c r="H106" s="301"/>
      <c r="I106" s="73">
        <f t="shared" si="3"/>
        <v>0</v>
      </c>
    </row>
    <row r="107" spans="1:9" ht="33.75" customHeight="1">
      <c r="A107" s="69"/>
      <c r="B107" s="69"/>
      <c r="C107" s="70" t="s">
        <v>341</v>
      </c>
      <c r="D107" s="76" t="s">
        <v>139</v>
      </c>
      <c r="E107" s="127" t="s">
        <v>533</v>
      </c>
      <c r="F107" s="148" t="s">
        <v>141</v>
      </c>
      <c r="G107" s="279">
        <v>0</v>
      </c>
      <c r="H107" s="301"/>
      <c r="I107" s="73">
        <f t="shared" si="3"/>
        <v>0</v>
      </c>
    </row>
    <row r="108" spans="1:9" ht="66" customHeight="1">
      <c r="A108" s="69"/>
      <c r="B108" s="69"/>
      <c r="C108" s="70" t="s">
        <v>66</v>
      </c>
      <c r="D108" s="76" t="s">
        <v>145</v>
      </c>
      <c r="E108" s="98" t="s">
        <v>1122</v>
      </c>
      <c r="F108" s="148" t="s">
        <v>78</v>
      </c>
      <c r="G108" s="279">
        <v>0</v>
      </c>
      <c r="H108" s="301"/>
      <c r="I108" s="73">
        <f t="shared" si="3"/>
        <v>0</v>
      </c>
    </row>
    <row r="109" spans="1:9" ht="59.25" customHeight="1">
      <c r="A109" s="69"/>
      <c r="B109" s="69"/>
      <c r="C109" s="70" t="s">
        <v>99</v>
      </c>
      <c r="D109" s="76" t="s">
        <v>146</v>
      </c>
      <c r="E109" s="98" t="s">
        <v>1062</v>
      </c>
      <c r="F109" s="148" t="s">
        <v>78</v>
      </c>
      <c r="G109" s="279">
        <v>0</v>
      </c>
      <c r="H109" s="301"/>
      <c r="I109" s="73">
        <f t="shared" si="3"/>
        <v>0</v>
      </c>
    </row>
    <row r="110" spans="1:9" ht="55.5" customHeight="1">
      <c r="A110" s="69"/>
      <c r="B110" s="69"/>
      <c r="C110" s="70" t="s">
        <v>93</v>
      </c>
      <c r="D110" s="76" t="s">
        <v>147</v>
      </c>
      <c r="E110" s="98" t="s">
        <v>1063</v>
      </c>
      <c r="F110" s="148" t="s">
        <v>78</v>
      </c>
      <c r="G110" s="279">
        <v>0</v>
      </c>
      <c r="H110" s="301"/>
      <c r="I110" s="73">
        <f t="shared" si="3"/>
        <v>0</v>
      </c>
    </row>
    <row r="111" spans="1:9" ht="50.25" customHeight="1">
      <c r="A111" s="69"/>
      <c r="B111" s="69"/>
      <c r="C111" s="70" t="s">
        <v>101</v>
      </c>
      <c r="D111" s="76" t="s">
        <v>148</v>
      </c>
      <c r="E111" s="98" t="s">
        <v>535</v>
      </c>
      <c r="F111" s="148" t="s">
        <v>149</v>
      </c>
      <c r="G111" s="279">
        <v>0</v>
      </c>
      <c r="H111" s="301"/>
      <c r="I111" s="73">
        <f t="shared" si="3"/>
        <v>0</v>
      </c>
    </row>
    <row r="112" spans="1:9" ht="48" customHeight="1">
      <c r="A112" s="69"/>
      <c r="B112" s="69"/>
      <c r="C112" s="70" t="s">
        <v>534</v>
      </c>
      <c r="D112" s="76" t="s">
        <v>150</v>
      </c>
      <c r="E112" s="111" t="s">
        <v>1064</v>
      </c>
      <c r="F112" s="148" t="s">
        <v>149</v>
      </c>
      <c r="G112" s="279">
        <v>0</v>
      </c>
      <c r="H112" s="301"/>
      <c r="I112" s="73">
        <f t="shared" si="3"/>
        <v>0</v>
      </c>
    </row>
    <row r="113" spans="1:9" ht="63" customHeight="1">
      <c r="A113" s="69"/>
      <c r="B113" s="69"/>
      <c r="C113" s="70" t="s">
        <v>104</v>
      </c>
      <c r="D113" s="76" t="s">
        <v>1186</v>
      </c>
      <c r="E113" s="77" t="s">
        <v>151</v>
      </c>
      <c r="F113" s="148" t="s">
        <v>78</v>
      </c>
      <c r="G113" s="279">
        <v>0</v>
      </c>
      <c r="H113" s="301"/>
      <c r="I113" s="73">
        <f t="shared" si="3"/>
        <v>0</v>
      </c>
    </row>
    <row r="114" spans="1:9" ht="58.5" customHeight="1">
      <c r="A114" s="69"/>
      <c r="B114" s="69"/>
      <c r="C114" s="70" t="s">
        <v>105</v>
      </c>
      <c r="D114" s="76" t="s">
        <v>1148</v>
      </c>
      <c r="E114" s="98" t="s">
        <v>152</v>
      </c>
      <c r="F114" s="148" t="s">
        <v>78</v>
      </c>
      <c r="G114" s="291">
        <v>0</v>
      </c>
      <c r="H114" s="301"/>
      <c r="I114" s="73">
        <f t="shared" si="3"/>
        <v>0</v>
      </c>
    </row>
    <row r="115" spans="1:9" ht="55.5" customHeight="1">
      <c r="A115" s="69"/>
      <c r="B115" s="69"/>
      <c r="C115" s="70" t="s">
        <v>106</v>
      </c>
      <c r="D115" s="76" t="s">
        <v>153</v>
      </c>
      <c r="E115" s="98" t="s">
        <v>154</v>
      </c>
      <c r="F115" s="148" t="s">
        <v>78</v>
      </c>
      <c r="G115" s="279">
        <v>0</v>
      </c>
      <c r="H115" s="301"/>
      <c r="I115" s="73">
        <f t="shared" si="3"/>
        <v>0</v>
      </c>
    </row>
    <row r="116" spans="1:9" ht="33.75" customHeight="1">
      <c r="A116" s="69"/>
      <c r="B116" s="69"/>
      <c r="C116" s="70" t="s">
        <v>107</v>
      </c>
      <c r="D116" s="76" t="s">
        <v>1123</v>
      </c>
      <c r="E116" s="98" t="s">
        <v>1092</v>
      </c>
      <c r="F116" s="148" t="s">
        <v>155</v>
      </c>
      <c r="G116" s="279">
        <f>12.26/100*G11</f>
        <v>77.360600000000005</v>
      </c>
      <c r="H116" s="301"/>
      <c r="I116" s="73">
        <f t="shared" si="3"/>
        <v>0</v>
      </c>
    </row>
    <row r="117" spans="1:9" ht="33.75" customHeight="1">
      <c r="A117" s="69"/>
      <c r="B117" s="69"/>
      <c r="C117" s="70" t="s">
        <v>108</v>
      </c>
      <c r="D117" s="76" t="s">
        <v>1125</v>
      </c>
      <c r="E117" s="128" t="s">
        <v>1124</v>
      </c>
      <c r="F117" s="148" t="s">
        <v>155</v>
      </c>
      <c r="G117" s="279">
        <f>8.01/100*G11</f>
        <v>50.543100000000003</v>
      </c>
      <c r="H117" s="301"/>
      <c r="I117" s="73">
        <f t="shared" si="3"/>
        <v>0</v>
      </c>
    </row>
    <row r="118" spans="1:9" ht="16.5" customHeight="1">
      <c r="A118" s="69"/>
      <c r="B118" s="69"/>
      <c r="C118" s="70" t="s">
        <v>109</v>
      </c>
      <c r="D118" s="76" t="s">
        <v>156</v>
      </c>
      <c r="E118" s="98" t="s">
        <v>1093</v>
      </c>
      <c r="F118" s="148" t="s">
        <v>155</v>
      </c>
      <c r="G118" s="279">
        <f>4/100*G11</f>
        <v>25.240000000000002</v>
      </c>
      <c r="H118" s="301"/>
      <c r="I118" s="73">
        <f t="shared" si="3"/>
        <v>0</v>
      </c>
    </row>
    <row r="119" spans="1:9" ht="72" customHeight="1">
      <c r="A119" s="69"/>
      <c r="B119" s="69"/>
      <c r="C119" s="70" t="s">
        <v>1149</v>
      </c>
      <c r="D119" s="76" t="s">
        <v>1187</v>
      </c>
      <c r="E119" s="111" t="s">
        <v>536</v>
      </c>
      <c r="F119" s="148" t="s">
        <v>78</v>
      </c>
      <c r="G119" s="279">
        <v>0</v>
      </c>
      <c r="H119" s="301"/>
      <c r="I119" s="73">
        <f t="shared" si="3"/>
        <v>0</v>
      </c>
    </row>
    <row r="120" spans="1:9" ht="65.25" customHeight="1">
      <c r="A120" s="69"/>
      <c r="B120" s="69"/>
      <c r="C120" s="70" t="s">
        <v>1150</v>
      </c>
      <c r="D120" s="76" t="s">
        <v>1188</v>
      </c>
      <c r="E120" s="98" t="s">
        <v>1160</v>
      </c>
      <c r="F120" s="148" t="s">
        <v>78</v>
      </c>
      <c r="G120" s="279">
        <v>0</v>
      </c>
      <c r="H120" s="301"/>
      <c r="I120" s="73">
        <f t="shared" si="3"/>
        <v>0</v>
      </c>
    </row>
    <row r="121" spans="1:9" ht="63.75" customHeight="1">
      <c r="A121" s="69"/>
      <c r="B121" s="69"/>
      <c r="C121" s="70" t="s">
        <v>1151</v>
      </c>
      <c r="D121" s="76" t="s">
        <v>1090</v>
      </c>
      <c r="E121" s="111" t="s">
        <v>1161</v>
      </c>
      <c r="F121" s="148" t="s">
        <v>78</v>
      </c>
      <c r="G121" s="279">
        <v>0</v>
      </c>
      <c r="H121" s="301"/>
      <c r="I121" s="73">
        <f t="shared" si="3"/>
        <v>0</v>
      </c>
    </row>
    <row r="122" spans="1:9" ht="68.25" customHeight="1">
      <c r="A122" s="69"/>
      <c r="B122" s="69"/>
      <c r="C122" s="125" t="s">
        <v>1152</v>
      </c>
      <c r="D122" s="76" t="s">
        <v>1189</v>
      </c>
      <c r="E122" s="128" t="s">
        <v>1065</v>
      </c>
      <c r="F122" s="110" t="s">
        <v>78</v>
      </c>
      <c r="G122" s="279">
        <v>0</v>
      </c>
      <c r="H122" s="301"/>
      <c r="I122" s="73">
        <f t="shared" si="3"/>
        <v>0</v>
      </c>
    </row>
    <row r="123" spans="1:9" ht="79.5" customHeight="1">
      <c r="A123" s="69"/>
      <c r="B123" s="69"/>
      <c r="C123" s="70" t="s">
        <v>537</v>
      </c>
      <c r="D123" s="76" t="s">
        <v>1190</v>
      </c>
      <c r="E123" s="98" t="s">
        <v>1066</v>
      </c>
      <c r="F123" s="148" t="s">
        <v>78</v>
      </c>
      <c r="G123" s="279">
        <v>0</v>
      </c>
      <c r="H123" s="301"/>
      <c r="I123" s="73">
        <f t="shared" si="3"/>
        <v>0</v>
      </c>
    </row>
    <row r="124" spans="1:9" ht="73.5" customHeight="1">
      <c r="A124" s="69"/>
      <c r="B124" s="69"/>
      <c r="C124" s="70" t="s">
        <v>538</v>
      </c>
      <c r="D124" s="76" t="s">
        <v>1191</v>
      </c>
      <c r="E124" s="98" t="s">
        <v>157</v>
      </c>
      <c r="F124" s="148" t="s">
        <v>78</v>
      </c>
      <c r="G124" s="279">
        <v>0</v>
      </c>
      <c r="H124" s="301"/>
      <c r="I124" s="73">
        <f t="shared" si="3"/>
        <v>0</v>
      </c>
    </row>
    <row r="125" spans="1:9" ht="54" customHeight="1">
      <c r="A125" s="69"/>
      <c r="B125" s="69"/>
      <c r="C125" s="70" t="s">
        <v>539</v>
      </c>
      <c r="D125" s="76" t="s">
        <v>1192</v>
      </c>
      <c r="E125" s="98" t="s">
        <v>158</v>
      </c>
      <c r="F125" s="148" t="s">
        <v>78</v>
      </c>
      <c r="G125" s="279">
        <v>0</v>
      </c>
      <c r="H125" s="301"/>
      <c r="I125" s="73">
        <f t="shared" si="3"/>
        <v>0</v>
      </c>
    </row>
    <row r="126" spans="1:9" ht="15.75" customHeight="1">
      <c r="A126" s="69"/>
      <c r="B126" s="69"/>
      <c r="C126" s="70" t="s">
        <v>113</v>
      </c>
      <c r="D126" s="76" t="s">
        <v>1050</v>
      </c>
      <c r="E126" s="128" t="s">
        <v>159</v>
      </c>
      <c r="F126" s="148" t="s">
        <v>190</v>
      </c>
      <c r="G126" s="291">
        <v>0</v>
      </c>
      <c r="H126" s="301"/>
      <c r="I126" s="73">
        <f t="shared" si="3"/>
        <v>0</v>
      </c>
    </row>
    <row r="127" spans="1:9" ht="84.75" customHeight="1">
      <c r="A127" s="69"/>
      <c r="B127" s="69"/>
      <c r="C127" s="70" t="s">
        <v>114</v>
      </c>
      <c r="D127" s="76" t="s">
        <v>1193</v>
      </c>
      <c r="E127" s="111" t="s">
        <v>540</v>
      </c>
      <c r="F127" s="148" t="s">
        <v>78</v>
      </c>
      <c r="G127" s="129">
        <v>0</v>
      </c>
      <c r="H127" s="465"/>
      <c r="I127" s="73">
        <f t="shared" si="3"/>
        <v>0</v>
      </c>
    </row>
    <row r="128" spans="1:9" ht="84.75" hidden="1" customHeight="1">
      <c r="A128" s="342" t="s">
        <v>1261</v>
      </c>
      <c r="B128" s="343"/>
      <c r="C128" s="344" t="s">
        <v>108</v>
      </c>
      <c r="D128" s="343" t="s">
        <v>1262</v>
      </c>
      <c r="E128" s="345"/>
      <c r="F128" s="346" t="s">
        <v>190</v>
      </c>
      <c r="G128" s="347">
        <v>0</v>
      </c>
      <c r="H128" s="346"/>
      <c r="I128" s="346"/>
    </row>
    <row r="129" spans="1:9" ht="25.5">
      <c r="A129" s="106" t="s">
        <v>541</v>
      </c>
      <c r="B129" s="106"/>
      <c r="C129" s="130"/>
      <c r="D129" s="130"/>
      <c r="E129" s="107"/>
      <c r="F129" s="106"/>
      <c r="G129" s="107"/>
      <c r="H129" s="308"/>
      <c r="I129" s="108">
        <f>SUM(I98:I127)</f>
        <v>0</v>
      </c>
    </row>
    <row r="130" spans="1:9">
      <c r="A130" s="122"/>
      <c r="B130" s="122" t="s">
        <v>160</v>
      </c>
      <c r="C130" s="122"/>
      <c r="D130" s="122"/>
      <c r="E130" s="131" t="s">
        <v>161</v>
      </c>
      <c r="F130" s="122"/>
      <c r="G130" s="123"/>
      <c r="H130" s="312"/>
      <c r="I130" s="124"/>
    </row>
    <row r="131" spans="1:9" ht="78" customHeight="1">
      <c r="A131" s="69"/>
      <c r="B131" s="69"/>
      <c r="C131" s="348" t="s">
        <v>15</v>
      </c>
      <c r="D131" s="337" t="s">
        <v>1067</v>
      </c>
      <c r="E131" s="132" t="s">
        <v>1263</v>
      </c>
      <c r="F131" s="148" t="s">
        <v>20</v>
      </c>
      <c r="G131" s="279">
        <v>0</v>
      </c>
      <c r="H131" s="301"/>
      <c r="I131" s="73">
        <f t="shared" ref="I131:I141" si="4">H131*$G131</f>
        <v>0</v>
      </c>
    </row>
    <row r="132" spans="1:9" ht="48.75" customHeight="1">
      <c r="A132" s="69"/>
      <c r="B132" s="69"/>
      <c r="C132" s="70" t="s">
        <v>33</v>
      </c>
      <c r="D132" s="76" t="s">
        <v>726</v>
      </c>
      <c r="E132" s="132" t="s">
        <v>162</v>
      </c>
      <c r="F132" s="148" t="s">
        <v>20</v>
      </c>
      <c r="G132" s="279"/>
      <c r="H132" s="301"/>
      <c r="I132" s="73">
        <f t="shared" si="4"/>
        <v>0</v>
      </c>
    </row>
    <row r="133" spans="1:9" ht="104.25" customHeight="1">
      <c r="A133" s="69"/>
      <c r="B133" s="69"/>
      <c r="C133" s="70" t="s">
        <v>45</v>
      </c>
      <c r="D133" s="69" t="s">
        <v>163</v>
      </c>
      <c r="E133" s="77" t="s">
        <v>164</v>
      </c>
      <c r="F133" s="148" t="s">
        <v>20</v>
      </c>
      <c r="G133" s="279">
        <v>0</v>
      </c>
      <c r="H133" s="301"/>
      <c r="I133" s="73">
        <f t="shared" si="4"/>
        <v>0</v>
      </c>
    </row>
    <row r="134" spans="1:9" ht="98.25" customHeight="1">
      <c r="A134" s="69"/>
      <c r="B134" s="69"/>
      <c r="C134" s="70" t="s">
        <v>75</v>
      </c>
      <c r="D134" s="69" t="s">
        <v>1105</v>
      </c>
      <c r="E134" s="77" t="s">
        <v>165</v>
      </c>
      <c r="F134" s="148" t="s">
        <v>20</v>
      </c>
      <c r="G134" s="279">
        <v>0</v>
      </c>
      <c r="H134" s="301"/>
      <c r="I134" s="73">
        <f t="shared" si="4"/>
        <v>0</v>
      </c>
    </row>
    <row r="135" spans="1:9" ht="93.75" customHeight="1">
      <c r="A135" s="69"/>
      <c r="B135" s="69"/>
      <c r="C135" s="70" t="s">
        <v>79</v>
      </c>
      <c r="D135" s="69" t="s">
        <v>166</v>
      </c>
      <c r="E135" s="77" t="s">
        <v>167</v>
      </c>
      <c r="F135" s="148" t="s">
        <v>20</v>
      </c>
      <c r="G135" s="279">
        <v>0</v>
      </c>
      <c r="H135" s="301"/>
      <c r="I135" s="73">
        <f t="shared" si="4"/>
        <v>0</v>
      </c>
    </row>
    <row r="136" spans="1:9" ht="105.75" customHeight="1">
      <c r="A136" s="69"/>
      <c r="B136" s="69"/>
      <c r="C136" s="70" t="s">
        <v>64</v>
      </c>
      <c r="D136" s="69" t="s">
        <v>168</v>
      </c>
      <c r="E136" s="77" t="s">
        <v>169</v>
      </c>
      <c r="F136" s="148" t="s">
        <v>20</v>
      </c>
      <c r="G136" s="279">
        <f>4.052/100*G11</f>
        <v>25.568119999999997</v>
      </c>
      <c r="H136" s="301"/>
      <c r="I136" s="73">
        <f t="shared" si="4"/>
        <v>0</v>
      </c>
    </row>
    <row r="137" spans="1:9" ht="89.25" customHeight="1">
      <c r="A137" s="69"/>
      <c r="B137" s="69"/>
      <c r="C137" s="70" t="s">
        <v>177</v>
      </c>
      <c r="D137" s="69" t="s">
        <v>170</v>
      </c>
      <c r="E137" s="77" t="s">
        <v>171</v>
      </c>
      <c r="F137" s="148" t="s">
        <v>20</v>
      </c>
      <c r="G137" s="279">
        <v>0</v>
      </c>
      <c r="H137" s="301"/>
      <c r="I137" s="73">
        <f t="shared" si="4"/>
        <v>0</v>
      </c>
    </row>
    <row r="138" spans="1:9" ht="116.25" customHeight="1">
      <c r="A138" s="69"/>
      <c r="B138" s="69"/>
      <c r="C138" s="70" t="s">
        <v>66</v>
      </c>
      <c r="D138" s="69" t="s">
        <v>173</v>
      </c>
      <c r="E138" s="77" t="s">
        <v>174</v>
      </c>
      <c r="F138" s="148" t="s">
        <v>20</v>
      </c>
      <c r="G138" s="291">
        <f>2.68/100*G11</f>
        <v>16.910800000000002</v>
      </c>
      <c r="H138" s="301"/>
      <c r="I138" s="73">
        <f t="shared" si="4"/>
        <v>0</v>
      </c>
    </row>
    <row r="139" spans="1:9" ht="57" customHeight="1">
      <c r="A139" s="69"/>
      <c r="B139" s="69"/>
      <c r="C139" s="70" t="s">
        <v>99</v>
      </c>
      <c r="D139" s="76" t="s">
        <v>175</v>
      </c>
      <c r="E139" s="132" t="s">
        <v>176</v>
      </c>
      <c r="F139" s="148" t="s">
        <v>130</v>
      </c>
      <c r="G139" s="279">
        <v>0</v>
      </c>
      <c r="H139" s="301"/>
      <c r="I139" s="73">
        <f t="shared" si="4"/>
        <v>0</v>
      </c>
    </row>
    <row r="140" spans="1:9" ht="90" customHeight="1">
      <c r="A140" s="69"/>
      <c r="B140" s="69"/>
      <c r="C140" s="70" t="s">
        <v>93</v>
      </c>
      <c r="D140" s="69" t="s">
        <v>178</v>
      </c>
      <c r="E140" s="77" t="s">
        <v>542</v>
      </c>
      <c r="F140" s="148" t="s">
        <v>20</v>
      </c>
      <c r="G140" s="279">
        <v>0</v>
      </c>
      <c r="H140" s="301"/>
      <c r="I140" s="73">
        <f t="shared" si="4"/>
        <v>0</v>
      </c>
    </row>
    <row r="141" spans="1:9" ht="70.5" customHeight="1">
      <c r="A141" s="69"/>
      <c r="B141" s="69"/>
      <c r="C141" s="70" t="s">
        <v>101</v>
      </c>
      <c r="D141" s="69" t="s">
        <v>179</v>
      </c>
      <c r="E141" s="77" t="s">
        <v>543</v>
      </c>
      <c r="F141" s="148" t="s">
        <v>20</v>
      </c>
      <c r="G141" s="279">
        <f>1.5/100*G11</f>
        <v>9.4649999999999999</v>
      </c>
      <c r="H141" s="301"/>
      <c r="I141" s="73">
        <f t="shared" si="4"/>
        <v>0</v>
      </c>
    </row>
    <row r="142" spans="1:9" ht="31.5">
      <c r="A142" s="80" t="s">
        <v>544</v>
      </c>
      <c r="B142" s="80"/>
      <c r="C142" s="82"/>
      <c r="D142" s="82"/>
      <c r="E142" s="105"/>
      <c r="F142" s="106"/>
      <c r="G142" s="107"/>
      <c r="H142" s="308"/>
      <c r="I142" s="108">
        <f>SUM(I131:I141)</f>
        <v>0</v>
      </c>
    </row>
    <row r="143" spans="1:9" ht="23.25" customHeight="1">
      <c r="A143" s="63"/>
      <c r="B143" s="63" t="s">
        <v>180</v>
      </c>
      <c r="C143" s="63"/>
      <c r="D143" s="63"/>
      <c r="E143" s="121" t="s">
        <v>181</v>
      </c>
      <c r="F143" s="122"/>
      <c r="G143" s="123"/>
      <c r="H143" s="312"/>
      <c r="I143" s="124"/>
    </row>
    <row r="144" spans="1:9" ht="100.5" customHeight="1">
      <c r="A144" s="70"/>
      <c r="B144" s="70"/>
      <c r="C144" s="70" t="s">
        <v>15</v>
      </c>
      <c r="D144" s="69" t="s">
        <v>182</v>
      </c>
      <c r="E144" s="99" t="s">
        <v>183</v>
      </c>
      <c r="F144" s="148" t="s">
        <v>78</v>
      </c>
      <c r="G144" s="279">
        <f>72.03/100*G11</f>
        <v>454.50930000000005</v>
      </c>
      <c r="H144" s="305"/>
      <c r="I144" s="73">
        <f>H144*$G144</f>
        <v>0</v>
      </c>
    </row>
    <row r="145" spans="1:9" ht="96.75" customHeight="1">
      <c r="A145" s="70"/>
      <c r="B145" s="70"/>
      <c r="C145" s="70" t="s">
        <v>18</v>
      </c>
      <c r="D145" s="69" t="s">
        <v>182</v>
      </c>
      <c r="E145" s="77" t="s">
        <v>184</v>
      </c>
      <c r="F145" s="148" t="s">
        <v>78</v>
      </c>
      <c r="G145" s="279">
        <v>0</v>
      </c>
      <c r="H145" s="305"/>
      <c r="I145" s="73">
        <f>H145*$G145</f>
        <v>0</v>
      </c>
    </row>
    <row r="146" spans="1:9" ht="82.5" customHeight="1">
      <c r="A146" s="70"/>
      <c r="B146" s="70"/>
      <c r="C146" s="70" t="s">
        <v>33</v>
      </c>
      <c r="D146" s="338" t="s">
        <v>1264</v>
      </c>
      <c r="E146" s="77" t="s">
        <v>185</v>
      </c>
      <c r="F146" s="148" t="s">
        <v>78</v>
      </c>
      <c r="G146" s="279">
        <f>37.25/100*G11</f>
        <v>235.04749999999999</v>
      </c>
      <c r="H146" s="305"/>
      <c r="I146" s="73">
        <f>H146*$G146</f>
        <v>0</v>
      </c>
    </row>
    <row r="147" spans="1:9" ht="82.5" customHeight="1">
      <c r="A147" s="70"/>
      <c r="B147" s="70"/>
      <c r="C147" s="70"/>
      <c r="D147" s="349" t="s">
        <v>1265</v>
      </c>
      <c r="E147" s="350" t="s">
        <v>1266</v>
      </c>
      <c r="F147" s="300"/>
      <c r="G147" s="299"/>
      <c r="H147" s="305"/>
      <c r="I147" s="73"/>
    </row>
    <row r="148" spans="1:9" ht="82.5" customHeight="1">
      <c r="A148" s="70"/>
      <c r="B148" s="70"/>
      <c r="C148" s="70"/>
      <c r="D148" s="349" t="s">
        <v>1267</v>
      </c>
      <c r="E148" s="351" t="s">
        <v>1266</v>
      </c>
      <c r="F148" s="300" t="s">
        <v>130</v>
      </c>
      <c r="G148" s="299">
        <v>0</v>
      </c>
      <c r="H148" s="305"/>
      <c r="I148" s="73"/>
    </row>
    <row r="149" spans="1:9" ht="78.75" customHeight="1">
      <c r="A149" s="70"/>
      <c r="B149" s="70"/>
      <c r="C149" s="70" t="s">
        <v>45</v>
      </c>
      <c r="D149" s="148" t="s">
        <v>1194</v>
      </c>
      <c r="E149" s="77" t="s">
        <v>186</v>
      </c>
      <c r="F149" s="148" t="s">
        <v>78</v>
      </c>
      <c r="G149" s="279">
        <v>0</v>
      </c>
      <c r="H149" s="301"/>
      <c r="I149" s="73">
        <f>H149*$G149</f>
        <v>0</v>
      </c>
    </row>
    <row r="150" spans="1:9" ht="82.5" customHeight="1">
      <c r="A150" s="70"/>
      <c r="B150" s="70"/>
      <c r="C150" s="70" t="s">
        <v>64</v>
      </c>
      <c r="D150" s="69" t="s">
        <v>187</v>
      </c>
      <c r="E150" s="77" t="s">
        <v>188</v>
      </c>
      <c r="F150" s="148" t="s">
        <v>78</v>
      </c>
      <c r="G150" s="279">
        <f>100/100*G11</f>
        <v>631</v>
      </c>
      <c r="H150" s="305"/>
      <c r="I150" s="73">
        <f>H150*$G150</f>
        <v>0</v>
      </c>
    </row>
    <row r="151" spans="1:9" ht="72" customHeight="1">
      <c r="A151" s="70"/>
      <c r="B151" s="70"/>
      <c r="C151" s="70" t="s">
        <v>66</v>
      </c>
      <c r="D151" s="69" t="s">
        <v>189</v>
      </c>
      <c r="E151" s="133" t="s">
        <v>1068</v>
      </c>
      <c r="F151" s="148" t="s">
        <v>190</v>
      </c>
      <c r="G151" s="279">
        <f>29.26/100*G11</f>
        <v>184.63060000000002</v>
      </c>
      <c r="H151" s="305"/>
      <c r="I151" s="73">
        <f>H151*$G151</f>
        <v>0</v>
      </c>
    </row>
    <row r="152" spans="1:9" ht="57" customHeight="1">
      <c r="A152" s="70"/>
      <c r="B152" s="70"/>
      <c r="C152" s="70" t="s">
        <v>99</v>
      </c>
      <c r="D152" s="69" t="s">
        <v>191</v>
      </c>
      <c r="E152" s="133" t="s">
        <v>1118</v>
      </c>
      <c r="F152" s="148" t="s">
        <v>190</v>
      </c>
      <c r="G152" s="279">
        <v>0</v>
      </c>
      <c r="H152" s="301"/>
      <c r="I152" s="73">
        <f>H152*$G152</f>
        <v>0</v>
      </c>
    </row>
    <row r="153" spans="1:9" ht="25.5">
      <c r="A153" s="106" t="s">
        <v>545</v>
      </c>
      <c r="B153" s="106"/>
      <c r="C153" s="130"/>
      <c r="D153" s="130"/>
      <c r="E153" s="107"/>
      <c r="F153" s="106"/>
      <c r="G153" s="107"/>
      <c r="H153" s="308"/>
      <c r="I153" s="108">
        <f>SUM(I144:I152)</f>
        <v>0</v>
      </c>
    </row>
    <row r="154" spans="1:9" ht="15.75">
      <c r="A154" s="57" t="s">
        <v>192</v>
      </c>
      <c r="B154" s="57"/>
      <c r="C154" s="57"/>
      <c r="D154" s="57"/>
      <c r="E154" s="116" t="s">
        <v>546</v>
      </c>
      <c r="F154" s="57"/>
      <c r="G154" s="57"/>
      <c r="H154" s="310"/>
      <c r="I154" s="117"/>
    </row>
    <row r="155" spans="1:9">
      <c r="A155" s="122"/>
      <c r="B155" s="122" t="s">
        <v>193</v>
      </c>
      <c r="C155" s="122"/>
      <c r="D155" s="122"/>
      <c r="E155" s="131" t="s">
        <v>547</v>
      </c>
      <c r="F155" s="122"/>
      <c r="G155" s="123"/>
      <c r="H155" s="312"/>
      <c r="I155" s="124"/>
    </row>
    <row r="156" spans="1:9" ht="97.5" customHeight="1">
      <c r="A156" s="69"/>
      <c r="B156" s="69"/>
      <c r="C156" s="352" t="s">
        <v>15</v>
      </c>
      <c r="D156" s="353" t="s">
        <v>1268</v>
      </c>
      <c r="E156" s="354" t="s">
        <v>1269</v>
      </c>
      <c r="F156" s="148" t="s">
        <v>78</v>
      </c>
      <c r="G156" s="279">
        <v>0</v>
      </c>
      <c r="H156" s="301"/>
      <c r="I156" s="73">
        <f t="shared" ref="I156:I163" si="5">H156*$G156</f>
        <v>0</v>
      </c>
    </row>
    <row r="157" spans="1:9" ht="60" customHeight="1">
      <c r="A157" s="69"/>
      <c r="B157" s="69"/>
      <c r="C157" s="70" t="s">
        <v>33</v>
      </c>
      <c r="D157" s="69" t="s">
        <v>1249</v>
      </c>
      <c r="E157" s="111" t="s">
        <v>1250</v>
      </c>
      <c r="F157" s="148" t="s">
        <v>78</v>
      </c>
      <c r="G157" s="279">
        <v>0</v>
      </c>
      <c r="H157" s="301"/>
      <c r="I157" s="73">
        <f t="shared" si="5"/>
        <v>0</v>
      </c>
    </row>
    <row r="158" spans="1:9" ht="84.75" customHeight="1">
      <c r="A158" s="69"/>
      <c r="B158" s="69"/>
      <c r="C158" s="70" t="s">
        <v>45</v>
      </c>
      <c r="D158" s="69" t="s">
        <v>194</v>
      </c>
      <c r="E158" s="98" t="s">
        <v>195</v>
      </c>
      <c r="F158" s="148" t="s">
        <v>196</v>
      </c>
      <c r="G158" s="279">
        <v>0</v>
      </c>
      <c r="H158" s="301"/>
      <c r="I158" s="73">
        <f t="shared" si="5"/>
        <v>0</v>
      </c>
    </row>
    <row r="159" spans="1:9" ht="81.75" customHeight="1">
      <c r="A159" s="69"/>
      <c r="B159" s="69"/>
      <c r="C159" s="109" t="s">
        <v>64</v>
      </c>
      <c r="D159" s="76" t="s">
        <v>197</v>
      </c>
      <c r="E159" s="127" t="s">
        <v>1051</v>
      </c>
      <c r="F159" s="148" t="s">
        <v>196</v>
      </c>
      <c r="G159" s="279"/>
      <c r="H159" s="301"/>
      <c r="I159" s="73">
        <f t="shared" si="5"/>
        <v>0</v>
      </c>
    </row>
    <row r="160" spans="1:9" ht="76.5" customHeight="1">
      <c r="A160" s="69"/>
      <c r="B160" s="69"/>
      <c r="C160" s="70" t="s">
        <v>66</v>
      </c>
      <c r="D160" s="355" t="s">
        <v>198</v>
      </c>
      <c r="E160" s="356" t="s">
        <v>1270</v>
      </c>
      <c r="F160" s="148" t="s">
        <v>78</v>
      </c>
      <c r="G160" s="279">
        <v>0</v>
      </c>
      <c r="H160" s="301"/>
      <c r="I160" s="73">
        <f t="shared" si="5"/>
        <v>0</v>
      </c>
    </row>
    <row r="161" spans="1:9" ht="70.5" customHeight="1">
      <c r="A161" s="69"/>
      <c r="B161" s="69"/>
      <c r="C161" s="109" t="s">
        <v>99</v>
      </c>
      <c r="D161" s="76" t="s">
        <v>198</v>
      </c>
      <c r="E161" s="134" t="s">
        <v>1052</v>
      </c>
      <c r="F161" s="148" t="s">
        <v>78</v>
      </c>
      <c r="G161" s="279"/>
      <c r="H161" s="301"/>
      <c r="I161" s="73">
        <f t="shared" si="5"/>
        <v>0</v>
      </c>
    </row>
    <row r="162" spans="1:9">
      <c r="A162" s="69"/>
      <c r="B162" s="69"/>
      <c r="C162" s="70" t="s">
        <v>93</v>
      </c>
      <c r="D162" s="69" t="s">
        <v>199</v>
      </c>
      <c r="E162" s="98" t="s">
        <v>200</v>
      </c>
      <c r="F162" s="148" t="s">
        <v>155</v>
      </c>
      <c r="G162" s="279">
        <v>21.276666666666667</v>
      </c>
      <c r="H162" s="301"/>
      <c r="I162" s="73">
        <f t="shared" si="5"/>
        <v>0</v>
      </c>
    </row>
    <row r="163" spans="1:9" ht="52.5" customHeight="1">
      <c r="A163" s="69"/>
      <c r="B163" s="69"/>
      <c r="C163" s="70" t="s">
        <v>101</v>
      </c>
      <c r="D163" s="69" t="s">
        <v>201</v>
      </c>
      <c r="E163" s="98" t="s">
        <v>202</v>
      </c>
      <c r="F163" s="148" t="s">
        <v>78</v>
      </c>
      <c r="G163" s="279">
        <v>0</v>
      </c>
      <c r="H163" s="301"/>
      <c r="I163" s="73">
        <f t="shared" si="5"/>
        <v>0</v>
      </c>
    </row>
    <row r="164" spans="1:9" ht="25.5">
      <c r="A164" s="106" t="s">
        <v>556</v>
      </c>
      <c r="B164" s="106"/>
      <c r="C164" s="130"/>
      <c r="D164" s="130"/>
      <c r="E164" s="107"/>
      <c r="F164" s="106"/>
      <c r="G164" s="107"/>
      <c r="H164" s="308"/>
      <c r="I164" s="108">
        <f>SUM(I156:I163)</f>
        <v>0</v>
      </c>
    </row>
    <row r="165" spans="1:9" ht="15.75">
      <c r="A165" s="57" t="s">
        <v>172</v>
      </c>
      <c r="B165" s="57"/>
      <c r="C165" s="57"/>
      <c r="D165" s="57"/>
      <c r="E165" s="116" t="s">
        <v>203</v>
      </c>
      <c r="F165" s="57"/>
      <c r="G165" s="57"/>
      <c r="H165" s="310"/>
      <c r="I165" s="117"/>
    </row>
    <row r="166" spans="1:9">
      <c r="A166" s="122"/>
      <c r="B166" s="122" t="s">
        <v>204</v>
      </c>
      <c r="C166" s="122"/>
      <c r="D166" s="122"/>
      <c r="E166" s="131" t="s">
        <v>205</v>
      </c>
      <c r="F166" s="122"/>
      <c r="G166" s="123"/>
      <c r="H166" s="312"/>
      <c r="I166" s="124"/>
    </row>
    <row r="167" spans="1:9" ht="102" customHeight="1">
      <c r="A167" s="69"/>
      <c r="B167" s="69"/>
      <c r="C167" s="70" t="s">
        <v>15</v>
      </c>
      <c r="D167" s="148" t="s">
        <v>206</v>
      </c>
      <c r="E167" s="113" t="s">
        <v>1069</v>
      </c>
      <c r="F167" s="148" t="s">
        <v>207</v>
      </c>
      <c r="G167" s="279">
        <f>8.446</f>
        <v>8.4459999999999997</v>
      </c>
      <c r="H167" s="301"/>
      <c r="I167" s="73">
        <f t="shared" ref="I167:I181" si="6">H167*$G167</f>
        <v>0</v>
      </c>
    </row>
    <row r="168" spans="1:9" ht="111.75" customHeight="1">
      <c r="A168" s="69"/>
      <c r="B168" s="69"/>
      <c r="C168" s="70" t="s">
        <v>18</v>
      </c>
      <c r="D168" s="148" t="s">
        <v>208</v>
      </c>
      <c r="E168" s="113" t="s">
        <v>548</v>
      </c>
      <c r="F168" s="148" t="s">
        <v>207</v>
      </c>
      <c r="G168" s="279">
        <v>0</v>
      </c>
      <c r="H168" s="301"/>
      <c r="I168" s="73">
        <f t="shared" si="6"/>
        <v>0</v>
      </c>
    </row>
    <row r="169" spans="1:9" ht="73.5" customHeight="1">
      <c r="A169" s="69"/>
      <c r="B169" s="69"/>
      <c r="C169" s="70" t="s">
        <v>33</v>
      </c>
      <c r="D169" s="148" t="s">
        <v>209</v>
      </c>
      <c r="E169" s="113" t="s">
        <v>1070</v>
      </c>
      <c r="F169" s="148" t="s">
        <v>207</v>
      </c>
      <c r="G169" s="142">
        <v>13.53</v>
      </c>
      <c r="H169" s="301"/>
      <c r="I169" s="73">
        <f t="shared" si="6"/>
        <v>0</v>
      </c>
    </row>
    <row r="170" spans="1:9" ht="69" customHeight="1">
      <c r="A170" s="69"/>
      <c r="B170" s="69"/>
      <c r="C170" s="70" t="s">
        <v>45</v>
      </c>
      <c r="D170" s="148" t="s">
        <v>210</v>
      </c>
      <c r="E170" s="98" t="s">
        <v>549</v>
      </c>
      <c r="F170" s="148" t="s">
        <v>20</v>
      </c>
      <c r="G170" s="279">
        <v>0</v>
      </c>
      <c r="H170" s="301"/>
      <c r="I170" s="73">
        <f t="shared" si="6"/>
        <v>0</v>
      </c>
    </row>
    <row r="171" spans="1:9" ht="35.25" customHeight="1">
      <c r="A171" s="69"/>
      <c r="B171" s="69"/>
      <c r="C171" s="70" t="s">
        <v>64</v>
      </c>
      <c r="D171" s="148" t="s">
        <v>211</v>
      </c>
      <c r="E171" s="98" t="s">
        <v>1130</v>
      </c>
      <c r="F171" s="148" t="s">
        <v>39</v>
      </c>
      <c r="G171" s="279">
        <v>0</v>
      </c>
      <c r="H171" s="301"/>
      <c r="I171" s="73">
        <f t="shared" si="6"/>
        <v>0</v>
      </c>
    </row>
    <row r="172" spans="1:9" ht="70.5" customHeight="1">
      <c r="A172" s="69"/>
      <c r="B172" s="69"/>
      <c r="C172" s="70" t="s">
        <v>66</v>
      </c>
      <c r="D172" s="148" t="s">
        <v>212</v>
      </c>
      <c r="E172" s="98" t="s">
        <v>550</v>
      </c>
      <c r="F172" s="148" t="s">
        <v>20</v>
      </c>
      <c r="G172" s="279">
        <v>5.8</v>
      </c>
      <c r="H172" s="301"/>
      <c r="I172" s="73">
        <f t="shared" si="6"/>
        <v>0</v>
      </c>
    </row>
    <row r="173" spans="1:9" ht="72" customHeight="1">
      <c r="A173" s="69"/>
      <c r="B173" s="69"/>
      <c r="C173" s="70" t="s">
        <v>99</v>
      </c>
      <c r="D173" s="148" t="s">
        <v>213</v>
      </c>
      <c r="E173" s="98" t="s">
        <v>551</v>
      </c>
      <c r="F173" s="135" t="s">
        <v>155</v>
      </c>
      <c r="G173" s="279">
        <v>0</v>
      </c>
      <c r="H173" s="301"/>
      <c r="I173" s="73">
        <f t="shared" si="6"/>
        <v>0</v>
      </c>
    </row>
    <row r="174" spans="1:9" ht="48" customHeight="1">
      <c r="A174" s="69"/>
      <c r="B174" s="69"/>
      <c r="C174" s="70" t="s">
        <v>93</v>
      </c>
      <c r="D174" s="148" t="s">
        <v>214</v>
      </c>
      <c r="E174" s="98" t="s">
        <v>552</v>
      </c>
      <c r="F174" s="135" t="s">
        <v>155</v>
      </c>
      <c r="G174" s="279">
        <v>0</v>
      </c>
      <c r="H174" s="301"/>
      <c r="I174" s="73">
        <f t="shared" si="6"/>
        <v>0</v>
      </c>
    </row>
    <row r="175" spans="1:9" ht="45.75" customHeight="1">
      <c r="A175" s="69"/>
      <c r="B175" s="69"/>
      <c r="C175" s="70" t="s">
        <v>101</v>
      </c>
      <c r="D175" s="148" t="s">
        <v>215</v>
      </c>
      <c r="E175" s="98" t="s">
        <v>553</v>
      </c>
      <c r="F175" s="135" t="s">
        <v>216</v>
      </c>
      <c r="G175" s="279">
        <v>0</v>
      </c>
      <c r="H175" s="301"/>
      <c r="I175" s="73">
        <f t="shared" si="6"/>
        <v>0</v>
      </c>
    </row>
    <row r="176" spans="1:9" ht="57.75" customHeight="1">
      <c r="A176" s="69"/>
      <c r="B176" s="69"/>
      <c r="C176" s="70" t="s">
        <v>104</v>
      </c>
      <c r="D176" s="148" t="s">
        <v>217</v>
      </c>
      <c r="E176" s="98" t="s">
        <v>554</v>
      </c>
      <c r="F176" s="135" t="s">
        <v>218</v>
      </c>
      <c r="G176" s="279">
        <v>1</v>
      </c>
      <c r="H176" s="301"/>
      <c r="I176" s="73">
        <f t="shared" si="6"/>
        <v>0</v>
      </c>
    </row>
    <row r="177" spans="1:9" ht="51.75" customHeight="1">
      <c r="A177" s="69"/>
      <c r="B177" s="69"/>
      <c r="C177" s="70" t="s">
        <v>105</v>
      </c>
      <c r="D177" s="148" t="s">
        <v>219</v>
      </c>
      <c r="E177" s="98" t="s">
        <v>220</v>
      </c>
      <c r="F177" s="135" t="s">
        <v>121</v>
      </c>
      <c r="G177" s="279">
        <v>0</v>
      </c>
      <c r="H177" s="301"/>
      <c r="I177" s="73">
        <f t="shared" si="6"/>
        <v>0</v>
      </c>
    </row>
    <row r="178" spans="1:9" ht="43.5" customHeight="1">
      <c r="A178" s="69"/>
      <c r="B178" s="69"/>
      <c r="C178" s="70" t="s">
        <v>106</v>
      </c>
      <c r="D178" s="148" t="s">
        <v>221</v>
      </c>
      <c r="E178" s="98" t="s">
        <v>222</v>
      </c>
      <c r="F178" s="135" t="s">
        <v>39</v>
      </c>
      <c r="G178" s="279">
        <v>1</v>
      </c>
      <c r="H178" s="301"/>
      <c r="I178" s="73">
        <f t="shared" si="6"/>
        <v>0</v>
      </c>
    </row>
    <row r="179" spans="1:9" ht="46.5" customHeight="1">
      <c r="A179" s="69"/>
      <c r="B179" s="69"/>
      <c r="C179" s="70" t="s">
        <v>107</v>
      </c>
      <c r="D179" s="148" t="s">
        <v>223</v>
      </c>
      <c r="E179" s="98" t="s">
        <v>224</v>
      </c>
      <c r="F179" s="135" t="s">
        <v>39</v>
      </c>
      <c r="G179" s="279">
        <v>1</v>
      </c>
      <c r="H179" s="301"/>
      <c r="I179" s="73">
        <f t="shared" si="6"/>
        <v>0</v>
      </c>
    </row>
    <row r="180" spans="1:9" ht="90" customHeight="1">
      <c r="A180" s="136"/>
      <c r="B180" s="136"/>
      <c r="C180" s="70" t="s">
        <v>108</v>
      </c>
      <c r="D180" s="69" t="s">
        <v>555</v>
      </c>
      <c r="E180" s="113" t="s">
        <v>1071</v>
      </c>
      <c r="F180" s="135" t="s">
        <v>225</v>
      </c>
      <c r="G180" s="279">
        <v>0</v>
      </c>
      <c r="H180" s="301"/>
      <c r="I180" s="73">
        <f t="shared" si="6"/>
        <v>0</v>
      </c>
    </row>
    <row r="181" spans="1:9" ht="102" customHeight="1">
      <c r="A181" s="136"/>
      <c r="B181" s="136"/>
      <c r="C181" s="70" t="s">
        <v>109</v>
      </c>
      <c r="D181" s="110" t="s">
        <v>1053</v>
      </c>
      <c r="E181" s="111" t="s">
        <v>1054</v>
      </c>
      <c r="F181" s="135" t="s">
        <v>225</v>
      </c>
      <c r="G181" s="279">
        <v>0</v>
      </c>
      <c r="H181" s="301"/>
      <c r="I181" s="73">
        <f t="shared" si="6"/>
        <v>0</v>
      </c>
    </row>
    <row r="182" spans="1:9" ht="25.5">
      <c r="A182" s="106" t="s">
        <v>557</v>
      </c>
      <c r="B182" s="106"/>
      <c r="C182" s="130"/>
      <c r="D182" s="130"/>
      <c r="E182" s="107"/>
      <c r="F182" s="106"/>
      <c r="G182" s="107"/>
      <c r="H182" s="308"/>
      <c r="I182" s="108">
        <f>SUM(I167:I181)</f>
        <v>0</v>
      </c>
    </row>
    <row r="183" spans="1:9">
      <c r="A183" s="106"/>
      <c r="B183" s="106"/>
      <c r="C183" s="130"/>
      <c r="D183" s="130"/>
      <c r="E183" s="107"/>
      <c r="F183" s="106"/>
      <c r="G183" s="107"/>
      <c r="H183" s="308"/>
      <c r="I183" s="108"/>
    </row>
    <row r="184" spans="1:9">
      <c r="C184" s="206"/>
      <c r="D184" s="206"/>
      <c r="G184" s="206"/>
      <c r="H184" s="206"/>
      <c r="I184" s="206"/>
    </row>
    <row r="185" spans="1:9">
      <c r="C185" s="206"/>
      <c r="D185" s="206"/>
      <c r="G185" s="206"/>
      <c r="H185" s="206"/>
      <c r="I185" s="206"/>
    </row>
    <row r="186" spans="1:9" ht="60.75" customHeight="1">
      <c r="C186" s="206"/>
      <c r="D186" s="206"/>
      <c r="G186" s="206"/>
      <c r="H186" s="206"/>
      <c r="I186" s="206"/>
    </row>
    <row r="187" spans="1:9">
      <c r="C187" s="206"/>
      <c r="D187" s="206"/>
      <c r="G187" s="206"/>
      <c r="H187" s="206"/>
      <c r="I187" s="206"/>
    </row>
    <row r="188" spans="1:9">
      <c r="C188" s="206"/>
      <c r="D188" s="206"/>
      <c r="G188" s="206"/>
      <c r="H188" s="206"/>
      <c r="I188" s="206"/>
    </row>
    <row r="189" spans="1:9">
      <c r="C189" s="206"/>
      <c r="D189" s="206"/>
      <c r="G189" s="206"/>
      <c r="H189" s="206"/>
      <c r="I189" s="206"/>
    </row>
    <row r="190" spans="1:9">
      <c r="C190" s="206"/>
      <c r="D190" s="206"/>
      <c r="G190" s="206"/>
      <c r="H190" s="206"/>
      <c r="I190" s="206"/>
    </row>
    <row r="191" spans="1:9">
      <c r="C191" s="206"/>
      <c r="D191" s="206"/>
      <c r="G191" s="206"/>
      <c r="H191" s="206"/>
      <c r="I191" s="206"/>
    </row>
    <row r="192" spans="1:9" ht="32.25" customHeight="1">
      <c r="C192" s="206"/>
      <c r="D192" s="206"/>
      <c r="G192" s="206"/>
      <c r="H192" s="206"/>
      <c r="I192" s="206"/>
    </row>
    <row r="193" spans="3:9">
      <c r="C193" s="206"/>
      <c r="D193" s="206"/>
      <c r="G193" s="206"/>
      <c r="H193" s="206"/>
      <c r="I193" s="206"/>
    </row>
    <row r="194" spans="3:9">
      <c r="C194" s="206"/>
      <c r="D194" s="206"/>
      <c r="G194" s="206"/>
      <c r="H194" s="206"/>
      <c r="I194" s="206"/>
    </row>
    <row r="195" spans="3:9">
      <c r="C195" s="206"/>
      <c r="D195" s="206"/>
      <c r="G195" s="206"/>
      <c r="H195" s="206"/>
      <c r="I195" s="206"/>
    </row>
    <row r="196" spans="3:9">
      <c r="C196" s="206"/>
      <c r="D196" s="206"/>
      <c r="G196" s="206"/>
      <c r="H196" s="206"/>
      <c r="I196" s="206"/>
    </row>
    <row r="197" spans="3:9">
      <c r="C197" s="206"/>
      <c r="D197" s="206"/>
      <c r="G197" s="206"/>
      <c r="H197" s="206"/>
      <c r="I197" s="206"/>
    </row>
    <row r="198" spans="3:9" ht="33" customHeight="1">
      <c r="C198" s="206"/>
      <c r="D198" s="206"/>
      <c r="G198" s="206"/>
      <c r="H198" s="206"/>
      <c r="I198" s="206"/>
    </row>
    <row r="199" spans="3:9">
      <c r="C199" s="206"/>
      <c r="D199" s="206"/>
      <c r="G199" s="206"/>
      <c r="H199" s="206"/>
      <c r="I199" s="206"/>
    </row>
    <row r="200" spans="3:9">
      <c r="C200" s="206"/>
      <c r="D200" s="206"/>
      <c r="G200" s="206"/>
      <c r="H200" s="206"/>
      <c r="I200" s="206"/>
    </row>
    <row r="201" spans="3:9" ht="51.75" customHeight="1">
      <c r="C201" s="206"/>
      <c r="D201" s="206"/>
      <c r="G201" s="206"/>
      <c r="H201" s="206"/>
      <c r="I201" s="206"/>
    </row>
    <row r="202" spans="3:9">
      <c r="C202" s="206"/>
      <c r="D202" s="206"/>
      <c r="G202" s="206"/>
      <c r="H202" s="206"/>
      <c r="I202" s="206"/>
    </row>
    <row r="203" spans="3:9">
      <c r="C203" s="206"/>
      <c r="D203" s="206"/>
      <c r="G203" s="206"/>
      <c r="H203" s="206"/>
      <c r="I203" s="206"/>
    </row>
    <row r="204" spans="3:9">
      <c r="C204" s="206"/>
      <c r="D204" s="206"/>
      <c r="G204" s="206"/>
      <c r="H204" s="206"/>
      <c r="I204" s="206"/>
    </row>
    <row r="205" spans="3:9">
      <c r="C205" s="206"/>
      <c r="D205" s="206"/>
      <c r="G205" s="206"/>
      <c r="H205" s="206"/>
      <c r="I205" s="206"/>
    </row>
    <row r="206" spans="3:9">
      <c r="C206" s="206"/>
      <c r="D206" s="206"/>
      <c r="G206" s="206"/>
      <c r="H206" s="206"/>
      <c r="I206" s="206"/>
    </row>
    <row r="207" spans="3:9" ht="35.25" customHeight="1">
      <c r="C207" s="206"/>
      <c r="D207" s="206"/>
      <c r="G207" s="206"/>
      <c r="H207" s="206"/>
      <c r="I207" s="206"/>
    </row>
    <row r="208" spans="3:9">
      <c r="C208" s="206"/>
      <c r="D208" s="206"/>
      <c r="G208" s="206"/>
      <c r="H208" s="206"/>
      <c r="I208" s="206"/>
    </row>
    <row r="209" spans="3:9">
      <c r="C209" s="206"/>
      <c r="D209" s="206"/>
      <c r="G209" s="206"/>
      <c r="H209" s="206"/>
      <c r="I209" s="206"/>
    </row>
    <row r="210" spans="3:9">
      <c r="C210" s="206"/>
      <c r="D210" s="206"/>
      <c r="G210" s="206"/>
      <c r="H210" s="206"/>
      <c r="I210" s="206"/>
    </row>
    <row r="211" spans="3:9">
      <c r="C211" s="206"/>
      <c r="D211" s="206"/>
      <c r="G211" s="206"/>
      <c r="H211" s="206"/>
      <c r="I211" s="206"/>
    </row>
    <row r="212" spans="3:9">
      <c r="C212" s="206"/>
      <c r="D212" s="206"/>
      <c r="G212" s="206"/>
      <c r="H212" s="206"/>
      <c r="I212" s="206"/>
    </row>
    <row r="213" spans="3:9">
      <c r="C213" s="206"/>
      <c r="D213" s="206"/>
      <c r="G213" s="206"/>
      <c r="H213" s="206"/>
      <c r="I213" s="206"/>
    </row>
    <row r="214" spans="3:9" ht="84" customHeight="1">
      <c r="C214" s="206"/>
      <c r="D214" s="206"/>
      <c r="G214" s="206"/>
      <c r="H214" s="206"/>
      <c r="I214" s="206"/>
    </row>
    <row r="215" spans="3:9">
      <c r="C215" s="206"/>
      <c r="D215" s="206"/>
      <c r="G215" s="206"/>
      <c r="H215" s="206"/>
      <c r="I215" s="206"/>
    </row>
    <row r="216" spans="3:9">
      <c r="C216" s="206"/>
      <c r="D216" s="206"/>
      <c r="G216" s="206"/>
      <c r="H216" s="206"/>
      <c r="I216" s="206"/>
    </row>
    <row r="217" spans="3:9">
      <c r="C217" s="206"/>
      <c r="D217" s="206"/>
      <c r="G217" s="206"/>
      <c r="H217" s="206"/>
      <c r="I217" s="206"/>
    </row>
    <row r="218" spans="3:9">
      <c r="C218" s="206"/>
      <c r="D218" s="206"/>
      <c r="G218" s="206"/>
      <c r="H218" s="206"/>
      <c r="I218" s="206"/>
    </row>
    <row r="219" spans="3:9">
      <c r="C219" s="206"/>
      <c r="D219" s="206"/>
      <c r="G219" s="206"/>
      <c r="H219" s="206"/>
      <c r="I219" s="206"/>
    </row>
    <row r="220" spans="3:9">
      <c r="C220" s="206"/>
      <c r="D220" s="206"/>
      <c r="G220" s="206"/>
      <c r="H220" s="206"/>
      <c r="I220" s="206"/>
    </row>
    <row r="221" spans="3:9">
      <c r="C221" s="206"/>
      <c r="D221" s="206"/>
      <c r="G221" s="206"/>
      <c r="H221" s="206"/>
      <c r="I221" s="206"/>
    </row>
    <row r="222" spans="3:9">
      <c r="C222" s="206"/>
      <c r="D222" s="206"/>
      <c r="G222" s="206"/>
      <c r="H222" s="206"/>
      <c r="I222" s="206"/>
    </row>
    <row r="223" spans="3:9" ht="33.75" customHeight="1">
      <c r="C223" s="206"/>
      <c r="D223" s="206"/>
      <c r="G223" s="206"/>
      <c r="H223" s="206"/>
      <c r="I223" s="206"/>
    </row>
    <row r="224" spans="3:9" ht="36" customHeight="1">
      <c r="C224" s="206"/>
      <c r="D224" s="206"/>
      <c r="G224" s="206"/>
      <c r="H224" s="206"/>
      <c r="I224" s="206"/>
    </row>
    <row r="225" spans="3:9" ht="45.75" customHeight="1">
      <c r="C225" s="206"/>
      <c r="D225" s="206"/>
      <c r="G225" s="206"/>
      <c r="H225" s="206"/>
      <c r="I225" s="206"/>
    </row>
    <row r="226" spans="3:9" ht="43.5" customHeight="1">
      <c r="C226" s="206"/>
      <c r="D226" s="206"/>
      <c r="G226" s="206"/>
      <c r="H226" s="206"/>
      <c r="I226" s="206"/>
    </row>
    <row r="227" spans="3:9">
      <c r="C227" s="206"/>
      <c r="D227" s="206"/>
      <c r="G227" s="206"/>
      <c r="H227" s="206"/>
      <c r="I227" s="206"/>
    </row>
    <row r="228" spans="3:9">
      <c r="C228" s="206"/>
      <c r="D228" s="206"/>
      <c r="G228" s="206"/>
      <c r="H228" s="206"/>
      <c r="I228" s="206"/>
    </row>
    <row r="229" spans="3:9" ht="130.5" customHeight="1">
      <c r="C229" s="206"/>
      <c r="D229" s="206"/>
      <c r="G229" s="206"/>
      <c r="H229" s="206"/>
      <c r="I229" s="206"/>
    </row>
    <row r="230" spans="3:9" ht="48" customHeight="1">
      <c r="C230" s="206"/>
      <c r="D230" s="206"/>
      <c r="G230" s="206"/>
      <c r="H230" s="206"/>
      <c r="I230" s="206"/>
    </row>
    <row r="231" spans="3:9">
      <c r="C231" s="206"/>
      <c r="D231" s="206"/>
      <c r="G231" s="206"/>
      <c r="H231" s="206"/>
      <c r="I231" s="206"/>
    </row>
    <row r="232" spans="3:9">
      <c r="C232" s="206"/>
      <c r="D232" s="206"/>
      <c r="G232" s="206"/>
      <c r="H232" s="206"/>
      <c r="I232" s="206"/>
    </row>
    <row r="233" spans="3:9" ht="84" customHeight="1">
      <c r="C233" s="206"/>
      <c r="D233" s="206"/>
      <c r="G233" s="206"/>
      <c r="H233" s="206"/>
      <c r="I233" s="206"/>
    </row>
    <row r="234" spans="3:9" ht="37.5" customHeight="1">
      <c r="C234" s="206"/>
      <c r="D234" s="206"/>
      <c r="G234" s="206"/>
      <c r="H234" s="206"/>
      <c r="I234" s="206"/>
    </row>
    <row r="235" spans="3:9" ht="36.75" customHeight="1">
      <c r="C235" s="206"/>
      <c r="D235" s="206"/>
      <c r="G235" s="206"/>
      <c r="H235" s="206"/>
      <c r="I235" s="206"/>
    </row>
    <row r="236" spans="3:9" ht="35.25" customHeight="1">
      <c r="C236" s="206"/>
      <c r="D236" s="206"/>
      <c r="G236" s="206"/>
      <c r="H236" s="206"/>
      <c r="I236" s="206"/>
    </row>
    <row r="237" spans="3:9" ht="37.5" customHeight="1">
      <c r="C237" s="206"/>
      <c r="D237" s="206"/>
      <c r="G237" s="206"/>
      <c r="H237" s="206"/>
      <c r="I237" s="206"/>
    </row>
    <row r="238" spans="3:9" ht="34.5" customHeight="1">
      <c r="C238" s="206"/>
      <c r="D238" s="206"/>
      <c r="G238" s="206"/>
      <c r="H238" s="206"/>
      <c r="I238" s="206"/>
    </row>
    <row r="239" spans="3:9" ht="46.5" customHeight="1">
      <c r="C239" s="206"/>
      <c r="D239" s="206"/>
      <c r="G239" s="206"/>
      <c r="H239" s="206"/>
      <c r="I239" s="206"/>
    </row>
    <row r="240" spans="3:9" ht="35.25" customHeight="1">
      <c r="C240" s="206"/>
      <c r="D240" s="206"/>
      <c r="G240" s="206"/>
      <c r="H240" s="206"/>
      <c r="I240" s="206"/>
    </row>
    <row r="241" spans="3:9" ht="39.75" customHeight="1">
      <c r="C241" s="206"/>
      <c r="D241" s="206"/>
      <c r="G241" s="206"/>
      <c r="H241" s="206"/>
      <c r="I241" s="206"/>
    </row>
    <row r="242" spans="3:9">
      <c r="C242" s="206"/>
      <c r="D242" s="206"/>
      <c r="G242" s="206"/>
      <c r="H242" s="206"/>
      <c r="I242" s="206"/>
    </row>
    <row r="243" spans="3:9" ht="55.5" customHeight="1">
      <c r="C243" s="206"/>
      <c r="D243" s="206"/>
      <c r="G243" s="206"/>
      <c r="H243" s="206"/>
      <c r="I243" s="206"/>
    </row>
    <row r="244" spans="3:9" ht="39.75" customHeight="1">
      <c r="C244" s="206"/>
      <c r="D244" s="206"/>
      <c r="G244" s="206"/>
      <c r="H244" s="206"/>
      <c r="I244" s="206"/>
    </row>
    <row r="245" spans="3:9" ht="31.5" customHeight="1">
      <c r="C245" s="206"/>
      <c r="D245" s="206"/>
      <c r="G245" s="206"/>
      <c r="H245" s="206"/>
      <c r="I245" s="206"/>
    </row>
    <row r="246" spans="3:9">
      <c r="C246" s="206"/>
      <c r="D246" s="206"/>
      <c r="G246" s="206"/>
      <c r="H246" s="206"/>
      <c r="I246" s="206"/>
    </row>
    <row r="247" spans="3:9" ht="30" customHeight="1">
      <c r="C247" s="206"/>
      <c r="D247" s="206"/>
      <c r="G247" s="206"/>
      <c r="H247" s="206"/>
      <c r="I247" s="206"/>
    </row>
    <row r="248" spans="3:9">
      <c r="C248" s="206"/>
      <c r="D248" s="206"/>
      <c r="G248" s="206"/>
      <c r="H248" s="206"/>
      <c r="I248" s="206"/>
    </row>
    <row r="249" spans="3:9">
      <c r="C249" s="206"/>
      <c r="D249" s="206"/>
      <c r="G249" s="206"/>
      <c r="H249" s="206"/>
      <c r="I249" s="206"/>
    </row>
    <row r="250" spans="3:9" ht="37.5" customHeight="1">
      <c r="C250" s="206"/>
      <c r="D250" s="206"/>
      <c r="G250" s="206"/>
      <c r="H250" s="206"/>
      <c r="I250" s="206"/>
    </row>
    <row r="251" spans="3:9">
      <c r="C251" s="206"/>
      <c r="D251" s="206"/>
      <c r="G251" s="206"/>
      <c r="H251" s="206"/>
      <c r="I251" s="206"/>
    </row>
    <row r="252" spans="3:9">
      <c r="C252" s="206"/>
      <c r="D252" s="206"/>
      <c r="G252" s="206"/>
      <c r="H252" s="206"/>
      <c r="I252" s="206"/>
    </row>
    <row r="253" spans="3:9">
      <c r="C253" s="206"/>
      <c r="D253" s="206"/>
      <c r="G253" s="206"/>
      <c r="H253" s="206"/>
      <c r="I253" s="206"/>
    </row>
    <row r="254" spans="3:9" ht="30" customHeight="1">
      <c r="C254" s="206"/>
      <c r="D254" s="206"/>
      <c r="G254" s="206"/>
      <c r="H254" s="206"/>
      <c r="I254" s="206"/>
    </row>
    <row r="255" spans="3:9">
      <c r="C255" s="206"/>
      <c r="D255" s="206"/>
      <c r="G255" s="206"/>
      <c r="H255" s="206"/>
      <c r="I255" s="206"/>
    </row>
    <row r="256" spans="3:9">
      <c r="C256" s="206"/>
      <c r="D256" s="206"/>
      <c r="G256" s="206"/>
      <c r="H256" s="206"/>
      <c r="I256" s="206"/>
    </row>
    <row r="257" spans="3:9">
      <c r="C257" s="206"/>
      <c r="D257" s="206"/>
      <c r="G257" s="206"/>
      <c r="H257" s="206"/>
      <c r="I257" s="206"/>
    </row>
    <row r="258" spans="3:9">
      <c r="C258" s="206"/>
      <c r="D258" s="206"/>
      <c r="G258" s="206"/>
      <c r="H258" s="206"/>
      <c r="I258" s="206"/>
    </row>
    <row r="259" spans="3:9">
      <c r="C259" s="206"/>
      <c r="D259" s="206"/>
      <c r="G259" s="206"/>
      <c r="H259" s="206"/>
      <c r="I259" s="206"/>
    </row>
    <row r="260" spans="3:9">
      <c r="C260" s="206"/>
      <c r="D260" s="206"/>
      <c r="G260" s="206"/>
      <c r="H260" s="206"/>
      <c r="I260" s="206"/>
    </row>
    <row r="261" spans="3:9" ht="35.25" customHeight="1">
      <c r="C261" s="206"/>
      <c r="D261" s="206"/>
      <c r="G261" s="206"/>
      <c r="H261" s="206"/>
      <c r="I261" s="206"/>
    </row>
    <row r="262" spans="3:9">
      <c r="C262" s="206"/>
      <c r="D262" s="206"/>
      <c r="G262" s="206"/>
      <c r="H262" s="206"/>
      <c r="I262" s="206"/>
    </row>
    <row r="263" spans="3:9">
      <c r="C263" s="206"/>
      <c r="D263" s="206"/>
      <c r="G263" s="206"/>
      <c r="H263" s="206"/>
      <c r="I263" s="206"/>
    </row>
    <row r="264" spans="3:9">
      <c r="C264" s="206"/>
      <c r="D264" s="206"/>
      <c r="G264" s="206"/>
      <c r="H264" s="206"/>
      <c r="I264" s="206"/>
    </row>
    <row r="265" spans="3:9">
      <c r="C265" s="206"/>
      <c r="D265" s="206"/>
      <c r="G265" s="206"/>
      <c r="H265" s="206"/>
      <c r="I265" s="206"/>
    </row>
    <row r="266" spans="3:9">
      <c r="C266" s="206"/>
      <c r="D266" s="206"/>
      <c r="G266" s="206"/>
      <c r="H266" s="206"/>
      <c r="I266" s="206"/>
    </row>
    <row r="267" spans="3:9">
      <c r="C267" s="206"/>
      <c r="D267" s="206"/>
      <c r="G267" s="206"/>
      <c r="H267" s="206"/>
      <c r="I267" s="206"/>
    </row>
    <row r="268" spans="3:9" ht="30.75" customHeight="1">
      <c r="C268" s="206"/>
      <c r="D268" s="206"/>
      <c r="G268" s="206"/>
      <c r="H268" s="206"/>
      <c r="I268" s="206"/>
    </row>
    <row r="269" spans="3:9">
      <c r="C269" s="206"/>
      <c r="D269" s="206"/>
      <c r="G269" s="206"/>
      <c r="H269" s="206"/>
      <c r="I269" s="206"/>
    </row>
    <row r="270" spans="3:9">
      <c r="C270" s="206"/>
      <c r="D270" s="206"/>
      <c r="G270" s="206"/>
      <c r="H270" s="206"/>
      <c r="I270" s="206"/>
    </row>
    <row r="271" spans="3:9">
      <c r="C271" s="206"/>
      <c r="D271" s="206"/>
      <c r="G271" s="206"/>
      <c r="H271" s="206"/>
      <c r="I271" s="206"/>
    </row>
    <row r="272" spans="3:9">
      <c r="C272" s="206"/>
      <c r="D272" s="206"/>
      <c r="G272" s="206"/>
      <c r="H272" s="206"/>
      <c r="I272" s="206"/>
    </row>
    <row r="273" spans="3:9">
      <c r="C273" s="206"/>
      <c r="D273" s="206"/>
      <c r="G273" s="206"/>
      <c r="H273" s="206"/>
      <c r="I273" s="206"/>
    </row>
    <row r="274" spans="3:9">
      <c r="C274" s="206"/>
      <c r="D274" s="206"/>
      <c r="G274" s="206"/>
      <c r="H274" s="206"/>
      <c r="I274" s="206"/>
    </row>
    <row r="275" spans="3:9">
      <c r="C275" s="206"/>
      <c r="D275" s="206"/>
      <c r="G275" s="206"/>
      <c r="H275" s="206"/>
      <c r="I275" s="206"/>
    </row>
    <row r="276" spans="3:9">
      <c r="C276" s="206"/>
      <c r="D276" s="206"/>
      <c r="G276" s="206"/>
      <c r="H276" s="206"/>
      <c r="I276" s="206"/>
    </row>
    <row r="277" spans="3:9">
      <c r="C277" s="206"/>
      <c r="D277" s="206"/>
      <c r="G277" s="206"/>
      <c r="H277" s="206"/>
      <c r="I277" s="206"/>
    </row>
    <row r="278" spans="3:9">
      <c r="C278" s="206"/>
      <c r="D278" s="206"/>
      <c r="G278" s="206"/>
      <c r="H278" s="206"/>
      <c r="I278" s="206"/>
    </row>
    <row r="279" spans="3:9">
      <c r="C279" s="206"/>
      <c r="D279" s="206"/>
      <c r="G279" s="206"/>
      <c r="H279" s="206"/>
      <c r="I279" s="206"/>
    </row>
    <row r="280" spans="3:9">
      <c r="C280" s="206"/>
      <c r="D280" s="206"/>
      <c r="G280" s="206"/>
      <c r="H280" s="206"/>
      <c r="I280" s="206"/>
    </row>
    <row r="281" spans="3:9">
      <c r="C281" s="206"/>
      <c r="D281" s="206"/>
      <c r="G281" s="206"/>
      <c r="H281" s="206"/>
      <c r="I281" s="206"/>
    </row>
    <row r="282" spans="3:9">
      <c r="C282" s="206"/>
      <c r="D282" s="206"/>
      <c r="G282" s="206"/>
      <c r="H282" s="206"/>
      <c r="I282" s="206"/>
    </row>
    <row r="283" spans="3:9">
      <c r="C283" s="206"/>
      <c r="D283" s="206"/>
      <c r="G283" s="206"/>
      <c r="H283" s="206"/>
      <c r="I283" s="206"/>
    </row>
    <row r="284" spans="3:9">
      <c r="C284" s="206"/>
      <c r="D284" s="206"/>
      <c r="G284" s="206"/>
      <c r="H284" s="206"/>
      <c r="I284" s="206"/>
    </row>
    <row r="285" spans="3:9" ht="33.75" customHeight="1">
      <c r="C285" s="206"/>
      <c r="D285" s="206"/>
      <c r="G285" s="206"/>
      <c r="H285" s="206"/>
      <c r="I285" s="206"/>
    </row>
    <row r="286" spans="3:9" ht="36" customHeight="1">
      <c r="C286" s="206"/>
      <c r="D286" s="206"/>
      <c r="G286" s="206"/>
      <c r="H286" s="206"/>
      <c r="I286" s="206"/>
    </row>
    <row r="287" spans="3:9">
      <c r="C287" s="206"/>
      <c r="D287" s="206"/>
      <c r="G287" s="206"/>
      <c r="H287" s="206"/>
      <c r="I287" s="206"/>
    </row>
    <row r="288" spans="3:9">
      <c r="C288" s="206"/>
      <c r="D288" s="206"/>
      <c r="G288" s="206"/>
      <c r="H288" s="206"/>
      <c r="I288" s="206"/>
    </row>
    <row r="289" spans="3:9">
      <c r="C289" s="206"/>
      <c r="D289" s="206"/>
      <c r="G289" s="206"/>
      <c r="H289" s="206"/>
      <c r="I289" s="206"/>
    </row>
    <row r="290" spans="3:9">
      <c r="C290" s="206"/>
      <c r="D290" s="206"/>
      <c r="G290" s="206"/>
      <c r="H290" s="206"/>
      <c r="I290" s="206"/>
    </row>
    <row r="291" spans="3:9">
      <c r="C291" s="206"/>
      <c r="D291" s="206"/>
      <c r="G291" s="206"/>
      <c r="H291" s="206"/>
      <c r="I291" s="206"/>
    </row>
    <row r="292" spans="3:9">
      <c r="C292" s="206"/>
      <c r="D292" s="206"/>
      <c r="G292" s="206"/>
      <c r="H292" s="206"/>
      <c r="I292" s="206"/>
    </row>
    <row r="293" spans="3:9">
      <c r="C293" s="206"/>
      <c r="D293" s="206"/>
      <c r="G293" s="206"/>
      <c r="H293" s="206"/>
      <c r="I293" s="206"/>
    </row>
    <row r="294" spans="3:9">
      <c r="C294" s="206"/>
      <c r="D294" s="206"/>
      <c r="G294" s="206"/>
      <c r="H294" s="206"/>
      <c r="I294" s="206"/>
    </row>
    <row r="295" spans="3:9" ht="40.5" customHeight="1">
      <c r="C295" s="206"/>
      <c r="D295" s="206"/>
      <c r="G295" s="206"/>
      <c r="H295" s="206"/>
      <c r="I295" s="206"/>
    </row>
    <row r="296" spans="3:9" ht="39.75" customHeight="1">
      <c r="C296" s="206"/>
      <c r="D296" s="206"/>
      <c r="G296" s="206"/>
      <c r="H296" s="206"/>
      <c r="I296" s="206"/>
    </row>
    <row r="297" spans="3:9">
      <c r="C297" s="206"/>
      <c r="D297" s="206"/>
      <c r="G297" s="206"/>
      <c r="H297" s="206"/>
      <c r="I297" s="206"/>
    </row>
    <row r="298" spans="3:9">
      <c r="C298" s="206"/>
      <c r="D298" s="206"/>
      <c r="G298" s="206"/>
      <c r="H298" s="206"/>
      <c r="I298" s="206"/>
    </row>
    <row r="299" spans="3:9">
      <c r="C299" s="206"/>
      <c r="D299" s="206"/>
      <c r="G299" s="206"/>
      <c r="H299" s="206"/>
      <c r="I299" s="206"/>
    </row>
    <row r="300" spans="3:9">
      <c r="C300" s="206"/>
      <c r="D300" s="206"/>
      <c r="G300" s="206"/>
      <c r="H300" s="206"/>
      <c r="I300" s="206"/>
    </row>
    <row r="301" spans="3:9">
      <c r="C301" s="206"/>
      <c r="D301" s="206"/>
      <c r="G301" s="206"/>
      <c r="H301" s="206"/>
      <c r="I301" s="206"/>
    </row>
    <row r="302" spans="3:9">
      <c r="C302" s="206"/>
      <c r="D302" s="206"/>
      <c r="G302" s="206"/>
      <c r="H302" s="206"/>
      <c r="I302" s="206"/>
    </row>
    <row r="303" spans="3:9">
      <c r="C303" s="206"/>
      <c r="D303" s="206"/>
      <c r="G303" s="206"/>
      <c r="H303" s="206"/>
      <c r="I303" s="206"/>
    </row>
    <row r="304" spans="3:9">
      <c r="C304" s="206"/>
      <c r="D304" s="206"/>
      <c r="G304" s="206"/>
      <c r="H304" s="206"/>
      <c r="I304" s="206"/>
    </row>
    <row r="305" spans="3:9">
      <c r="C305" s="206"/>
      <c r="D305" s="206"/>
      <c r="G305" s="206"/>
      <c r="H305" s="206"/>
      <c r="I305" s="206"/>
    </row>
    <row r="306" spans="3:9">
      <c r="C306" s="206"/>
      <c r="D306" s="206"/>
      <c r="G306" s="206"/>
      <c r="H306" s="206"/>
      <c r="I306" s="206"/>
    </row>
    <row r="307" spans="3:9">
      <c r="C307" s="206"/>
      <c r="D307" s="206"/>
      <c r="G307" s="206"/>
      <c r="H307" s="206"/>
      <c r="I307" s="206"/>
    </row>
    <row r="308" spans="3:9">
      <c r="C308" s="206"/>
      <c r="D308" s="206"/>
      <c r="G308" s="206"/>
      <c r="H308" s="206"/>
      <c r="I308" s="206"/>
    </row>
    <row r="309" spans="3:9">
      <c r="C309" s="206"/>
      <c r="D309" s="206"/>
      <c r="G309" s="206"/>
      <c r="H309" s="206"/>
      <c r="I309" s="206"/>
    </row>
    <row r="310" spans="3:9">
      <c r="C310" s="206"/>
      <c r="D310" s="206"/>
      <c r="G310" s="206"/>
      <c r="H310" s="206"/>
      <c r="I310" s="206"/>
    </row>
    <row r="311" spans="3:9">
      <c r="C311" s="206"/>
      <c r="D311" s="206"/>
      <c r="G311" s="206"/>
      <c r="H311" s="206"/>
      <c r="I311" s="206"/>
    </row>
    <row r="312" spans="3:9">
      <c r="C312" s="206"/>
      <c r="D312" s="206"/>
      <c r="G312" s="206"/>
      <c r="H312" s="206"/>
      <c r="I312" s="206"/>
    </row>
    <row r="313" spans="3:9">
      <c r="C313" s="206"/>
      <c r="D313" s="206"/>
      <c r="G313" s="206"/>
      <c r="H313" s="206"/>
      <c r="I313" s="206"/>
    </row>
    <row r="314" spans="3:9">
      <c r="C314" s="206"/>
      <c r="D314" s="206"/>
      <c r="G314" s="206"/>
      <c r="H314" s="206"/>
      <c r="I314" s="206"/>
    </row>
    <row r="315" spans="3:9">
      <c r="C315" s="206"/>
      <c r="D315" s="206"/>
      <c r="G315" s="206"/>
      <c r="H315" s="206"/>
      <c r="I315" s="206"/>
    </row>
    <row r="316" spans="3:9">
      <c r="C316" s="206"/>
      <c r="D316" s="206"/>
      <c r="G316" s="206"/>
      <c r="H316" s="206"/>
      <c r="I316" s="206"/>
    </row>
    <row r="317" spans="3:9">
      <c r="C317" s="206"/>
      <c r="D317" s="206"/>
      <c r="G317" s="206"/>
      <c r="H317" s="206"/>
      <c r="I317" s="206"/>
    </row>
    <row r="318" spans="3:9">
      <c r="C318" s="206"/>
      <c r="D318" s="206"/>
      <c r="G318" s="206"/>
      <c r="H318" s="206"/>
      <c r="I318" s="206"/>
    </row>
    <row r="319" spans="3:9">
      <c r="C319" s="206"/>
      <c r="D319" s="206"/>
      <c r="G319" s="206"/>
      <c r="H319" s="206"/>
      <c r="I319" s="206"/>
    </row>
    <row r="320" spans="3:9">
      <c r="C320" s="206"/>
      <c r="D320" s="206"/>
      <c r="G320" s="206"/>
      <c r="H320" s="206"/>
      <c r="I320" s="206"/>
    </row>
    <row r="321" spans="3:9">
      <c r="C321" s="206"/>
      <c r="D321" s="206"/>
      <c r="G321" s="206"/>
      <c r="H321" s="206"/>
      <c r="I321" s="206"/>
    </row>
    <row r="322" spans="3:9">
      <c r="C322" s="206"/>
      <c r="D322" s="206"/>
      <c r="G322" s="206"/>
      <c r="H322" s="206"/>
      <c r="I322" s="206"/>
    </row>
    <row r="323" spans="3:9">
      <c r="C323" s="206"/>
      <c r="D323" s="206"/>
      <c r="G323" s="206"/>
      <c r="H323" s="206"/>
      <c r="I323" s="206"/>
    </row>
    <row r="324" spans="3:9">
      <c r="C324" s="206"/>
      <c r="D324" s="206"/>
      <c r="G324" s="206"/>
      <c r="H324" s="206"/>
      <c r="I324" s="206"/>
    </row>
    <row r="325" spans="3:9">
      <c r="C325" s="206"/>
      <c r="D325" s="206"/>
      <c r="G325" s="206"/>
      <c r="H325" s="206"/>
      <c r="I325" s="206"/>
    </row>
    <row r="326" spans="3:9">
      <c r="C326" s="206"/>
      <c r="D326" s="206"/>
      <c r="G326" s="206"/>
      <c r="H326" s="206"/>
      <c r="I326" s="206"/>
    </row>
    <row r="327" spans="3:9">
      <c r="C327" s="206"/>
      <c r="D327" s="206"/>
      <c r="G327" s="206"/>
      <c r="H327" s="206"/>
      <c r="I327" s="206"/>
    </row>
    <row r="328" spans="3:9">
      <c r="C328" s="206"/>
      <c r="D328" s="206"/>
      <c r="G328" s="206"/>
      <c r="H328" s="206"/>
      <c r="I328" s="206"/>
    </row>
    <row r="329" spans="3:9">
      <c r="C329" s="206"/>
      <c r="D329" s="206"/>
      <c r="G329" s="206"/>
      <c r="H329" s="206"/>
      <c r="I329" s="206"/>
    </row>
    <row r="330" spans="3:9">
      <c r="C330" s="206"/>
      <c r="D330" s="206"/>
      <c r="G330" s="206"/>
      <c r="H330" s="206"/>
      <c r="I330" s="206"/>
    </row>
    <row r="331" spans="3:9">
      <c r="C331" s="206"/>
      <c r="D331" s="206"/>
      <c r="G331" s="206"/>
      <c r="H331" s="206"/>
      <c r="I331" s="206"/>
    </row>
    <row r="332" spans="3:9">
      <c r="C332" s="206"/>
      <c r="D332" s="206"/>
      <c r="G332" s="206"/>
      <c r="H332" s="206"/>
      <c r="I332" s="206"/>
    </row>
    <row r="333" spans="3:9">
      <c r="C333" s="206"/>
      <c r="D333" s="206"/>
      <c r="G333" s="206"/>
      <c r="H333" s="206"/>
      <c r="I333" s="206"/>
    </row>
    <row r="334" spans="3:9">
      <c r="C334" s="206"/>
      <c r="D334" s="206"/>
      <c r="G334" s="206"/>
      <c r="H334" s="206"/>
      <c r="I334" s="206"/>
    </row>
    <row r="335" spans="3:9">
      <c r="C335" s="206"/>
      <c r="D335" s="206"/>
      <c r="G335" s="206"/>
      <c r="H335" s="206"/>
      <c r="I335" s="206"/>
    </row>
    <row r="336" spans="3:9">
      <c r="C336" s="206"/>
      <c r="D336" s="206"/>
      <c r="G336" s="206"/>
      <c r="H336" s="206"/>
      <c r="I336" s="206"/>
    </row>
    <row r="337" spans="3:9">
      <c r="C337" s="206"/>
      <c r="D337" s="206"/>
      <c r="G337" s="206"/>
      <c r="H337" s="206"/>
      <c r="I337" s="206"/>
    </row>
    <row r="338" spans="3:9">
      <c r="C338" s="206"/>
      <c r="D338" s="206"/>
      <c r="G338" s="206"/>
      <c r="H338" s="206"/>
      <c r="I338" s="206"/>
    </row>
    <row r="339" spans="3:9">
      <c r="C339" s="206"/>
      <c r="D339" s="206"/>
      <c r="G339" s="206"/>
      <c r="H339" s="206"/>
      <c r="I339" s="206"/>
    </row>
    <row r="340" spans="3:9">
      <c r="C340" s="206"/>
      <c r="D340" s="206"/>
      <c r="G340" s="206"/>
      <c r="H340" s="206"/>
      <c r="I340" s="206"/>
    </row>
    <row r="341" spans="3:9">
      <c r="C341" s="206"/>
      <c r="D341" s="206"/>
      <c r="G341" s="206"/>
      <c r="H341" s="206"/>
      <c r="I341" s="206"/>
    </row>
    <row r="342" spans="3:9">
      <c r="C342" s="206"/>
      <c r="D342" s="206"/>
      <c r="G342" s="206"/>
      <c r="H342" s="206"/>
      <c r="I342" s="206"/>
    </row>
    <row r="343" spans="3:9">
      <c r="C343" s="206"/>
      <c r="D343" s="206"/>
      <c r="G343" s="206"/>
      <c r="H343" s="206"/>
      <c r="I343" s="206"/>
    </row>
    <row r="344" spans="3:9">
      <c r="C344" s="206"/>
      <c r="D344" s="206"/>
      <c r="G344" s="206"/>
      <c r="H344" s="206"/>
      <c r="I344" s="206"/>
    </row>
    <row r="345" spans="3:9">
      <c r="C345" s="206"/>
      <c r="D345" s="206"/>
      <c r="G345" s="206"/>
      <c r="H345" s="206"/>
      <c r="I345" s="206"/>
    </row>
    <row r="346" spans="3:9">
      <c r="C346" s="206"/>
      <c r="D346" s="206"/>
      <c r="G346" s="206"/>
      <c r="H346" s="206"/>
      <c r="I346" s="206"/>
    </row>
    <row r="347" spans="3:9">
      <c r="C347" s="206"/>
      <c r="D347" s="206"/>
      <c r="G347" s="206"/>
      <c r="H347" s="206"/>
      <c r="I347" s="206"/>
    </row>
    <row r="348" spans="3:9" ht="32.25" customHeight="1">
      <c r="C348" s="206"/>
      <c r="D348" s="206"/>
      <c r="G348" s="206"/>
      <c r="H348" s="206"/>
      <c r="I348" s="206"/>
    </row>
    <row r="349" spans="3:9" ht="36" customHeight="1">
      <c r="C349" s="206"/>
      <c r="D349" s="206"/>
      <c r="G349" s="206"/>
      <c r="H349" s="206"/>
      <c r="I349" s="206"/>
    </row>
    <row r="350" spans="3:9" ht="21.75" customHeight="1">
      <c r="C350" s="206"/>
      <c r="D350" s="206"/>
      <c r="G350" s="206"/>
      <c r="H350" s="206"/>
      <c r="I350" s="206"/>
    </row>
    <row r="351" spans="3:9" ht="177" customHeight="1">
      <c r="C351" s="206"/>
      <c r="D351" s="206"/>
      <c r="G351" s="206"/>
      <c r="H351" s="206"/>
      <c r="I351" s="206"/>
    </row>
    <row r="352" spans="3:9" ht="81" customHeight="1">
      <c r="C352" s="206"/>
      <c r="D352" s="206"/>
      <c r="G352" s="206"/>
      <c r="H352" s="206"/>
      <c r="I352" s="206"/>
    </row>
    <row r="353" spans="3:9">
      <c r="C353" s="206"/>
      <c r="D353" s="206"/>
      <c r="G353" s="206"/>
      <c r="H353" s="206"/>
      <c r="I353" s="206"/>
    </row>
    <row r="354" spans="3:9">
      <c r="C354" s="206"/>
      <c r="D354" s="206"/>
      <c r="G354" s="206"/>
      <c r="H354" s="206"/>
      <c r="I354" s="206"/>
    </row>
    <row r="355" spans="3:9">
      <c r="C355" s="206"/>
      <c r="D355" s="206"/>
      <c r="G355" s="206"/>
      <c r="H355" s="206"/>
      <c r="I355" s="206"/>
    </row>
    <row r="356" spans="3:9" ht="66.75" customHeight="1">
      <c r="C356" s="206"/>
      <c r="D356" s="206"/>
      <c r="G356" s="206"/>
      <c r="H356" s="206"/>
      <c r="I356" s="206"/>
    </row>
    <row r="357" spans="3:9" ht="44.25" customHeight="1">
      <c r="C357" s="206"/>
      <c r="D357" s="206"/>
      <c r="G357" s="206"/>
      <c r="H357" s="206"/>
      <c r="I357" s="206"/>
    </row>
    <row r="358" spans="3:9" ht="40.5" customHeight="1">
      <c r="C358" s="206"/>
      <c r="D358" s="206"/>
      <c r="G358" s="206"/>
      <c r="H358" s="206"/>
      <c r="I358" s="206"/>
    </row>
    <row r="359" spans="3:9" ht="88.5" customHeight="1">
      <c r="C359" s="206"/>
      <c r="D359" s="206"/>
      <c r="G359" s="206"/>
      <c r="H359" s="206"/>
      <c r="I359" s="206"/>
    </row>
    <row r="360" spans="3:9">
      <c r="C360" s="206"/>
      <c r="D360" s="206"/>
      <c r="G360" s="206"/>
      <c r="H360" s="206"/>
      <c r="I360" s="206"/>
    </row>
    <row r="361" spans="3:9">
      <c r="C361" s="206"/>
      <c r="D361" s="206"/>
      <c r="G361" s="206"/>
      <c r="H361" s="206"/>
      <c r="I361" s="206"/>
    </row>
    <row r="362" spans="3:9">
      <c r="C362" s="206"/>
      <c r="D362" s="206"/>
      <c r="G362" s="206"/>
      <c r="H362" s="206"/>
      <c r="I362" s="206"/>
    </row>
    <row r="363" spans="3:9" ht="63" customHeight="1">
      <c r="C363" s="206"/>
      <c r="D363" s="206"/>
      <c r="G363" s="206"/>
      <c r="H363" s="206"/>
      <c r="I363" s="206"/>
    </row>
    <row r="364" spans="3:9" ht="39.75" customHeight="1">
      <c r="C364" s="206"/>
      <c r="D364" s="206"/>
      <c r="G364" s="206"/>
      <c r="H364" s="206"/>
      <c r="I364" s="206"/>
    </row>
    <row r="365" spans="3:9">
      <c r="C365" s="206"/>
      <c r="D365" s="206"/>
      <c r="G365" s="206"/>
      <c r="H365" s="206"/>
      <c r="I365" s="206"/>
    </row>
    <row r="366" spans="3:9" ht="104.25" customHeight="1">
      <c r="C366" s="206"/>
      <c r="D366" s="206"/>
      <c r="G366" s="206"/>
      <c r="H366" s="206"/>
      <c r="I366" s="206"/>
    </row>
    <row r="367" spans="3:9">
      <c r="C367" s="206"/>
      <c r="D367" s="206"/>
      <c r="G367" s="206"/>
      <c r="H367" s="206"/>
      <c r="I367" s="206"/>
    </row>
    <row r="368" spans="3:9">
      <c r="C368" s="206"/>
      <c r="D368" s="206"/>
      <c r="G368" s="206"/>
      <c r="H368" s="206"/>
      <c r="I368" s="206"/>
    </row>
    <row r="369" spans="3:9">
      <c r="C369" s="206"/>
      <c r="D369" s="206"/>
      <c r="G369" s="206"/>
      <c r="H369" s="206"/>
      <c r="I369" s="206"/>
    </row>
    <row r="370" spans="3:9">
      <c r="C370" s="206"/>
      <c r="D370" s="206"/>
      <c r="G370" s="206"/>
      <c r="H370" s="206"/>
      <c r="I370" s="206"/>
    </row>
    <row r="371" spans="3:9" ht="51" customHeight="1">
      <c r="C371" s="206"/>
      <c r="D371" s="206"/>
      <c r="G371" s="206"/>
      <c r="H371" s="206"/>
      <c r="I371" s="206"/>
    </row>
    <row r="372" spans="3:9" ht="102.75" customHeight="1">
      <c r="C372" s="206"/>
      <c r="D372" s="206"/>
      <c r="G372" s="206"/>
      <c r="H372" s="206"/>
      <c r="I372" s="206"/>
    </row>
    <row r="373" spans="3:9" ht="39.75" customHeight="1">
      <c r="C373" s="206"/>
      <c r="D373" s="206"/>
      <c r="G373" s="206"/>
      <c r="H373" s="206"/>
      <c r="I373" s="206"/>
    </row>
    <row r="374" spans="3:9" ht="39.75" customHeight="1">
      <c r="C374" s="206"/>
      <c r="D374" s="206"/>
      <c r="G374" s="206"/>
      <c r="H374" s="206"/>
      <c r="I374" s="206"/>
    </row>
    <row r="375" spans="3:9" ht="47.25" customHeight="1">
      <c r="C375" s="206"/>
      <c r="D375" s="206"/>
      <c r="G375" s="206"/>
      <c r="H375" s="206"/>
      <c r="I375" s="206"/>
    </row>
    <row r="376" spans="3:9" ht="49.5" customHeight="1">
      <c r="C376" s="206"/>
      <c r="D376" s="206"/>
      <c r="G376" s="206"/>
      <c r="H376" s="206"/>
      <c r="I376" s="206"/>
    </row>
    <row r="377" spans="3:9">
      <c r="C377" s="206"/>
      <c r="D377" s="206"/>
      <c r="G377" s="206"/>
      <c r="H377" s="206"/>
      <c r="I377" s="206"/>
    </row>
    <row r="378" spans="3:9" ht="105.75" customHeight="1">
      <c r="C378" s="206"/>
      <c r="D378" s="206"/>
      <c r="G378" s="206"/>
      <c r="H378" s="206"/>
      <c r="I378" s="206"/>
    </row>
    <row r="379" spans="3:9">
      <c r="C379" s="206"/>
      <c r="D379" s="206"/>
      <c r="G379" s="206"/>
      <c r="H379" s="206"/>
      <c r="I379" s="206"/>
    </row>
    <row r="380" spans="3:9">
      <c r="C380" s="206"/>
      <c r="D380" s="206"/>
      <c r="G380" s="206"/>
      <c r="H380" s="206"/>
      <c r="I380" s="206"/>
    </row>
    <row r="381" spans="3:9">
      <c r="C381" s="206"/>
      <c r="D381" s="206"/>
      <c r="G381" s="206"/>
      <c r="H381" s="206"/>
      <c r="I381" s="206"/>
    </row>
    <row r="382" spans="3:9">
      <c r="C382" s="206"/>
      <c r="D382" s="206"/>
      <c r="G382" s="206"/>
      <c r="H382" s="206"/>
      <c r="I382" s="206"/>
    </row>
    <row r="383" spans="3:9" ht="102.75" customHeight="1">
      <c r="C383" s="206"/>
      <c r="D383" s="206"/>
      <c r="G383" s="206"/>
      <c r="H383" s="206"/>
      <c r="I383" s="206"/>
    </row>
    <row r="384" spans="3:9" ht="39.75" customHeight="1">
      <c r="C384" s="206"/>
      <c r="D384" s="206"/>
      <c r="G384" s="206"/>
      <c r="H384" s="206"/>
      <c r="I384" s="206"/>
    </row>
    <row r="385" spans="3:9" ht="39.75" customHeight="1">
      <c r="C385" s="206"/>
      <c r="D385" s="206"/>
      <c r="G385" s="206"/>
      <c r="H385" s="206"/>
      <c r="I385" s="206"/>
    </row>
    <row r="386" spans="3:9" ht="41.25" customHeight="1">
      <c r="C386" s="206"/>
      <c r="D386" s="206"/>
      <c r="G386" s="206"/>
      <c r="H386" s="206"/>
      <c r="I386" s="206"/>
    </row>
    <row r="387" spans="3:9">
      <c r="C387" s="206"/>
      <c r="D387" s="206"/>
      <c r="G387" s="206"/>
      <c r="H387" s="206"/>
      <c r="I387" s="206"/>
    </row>
    <row r="388" spans="3:9">
      <c r="C388" s="206"/>
      <c r="D388" s="206"/>
      <c r="G388" s="206"/>
      <c r="H388" s="206"/>
      <c r="I388" s="206"/>
    </row>
    <row r="389" spans="3:9">
      <c r="C389" s="206"/>
      <c r="D389" s="206"/>
      <c r="G389" s="206"/>
      <c r="H389" s="206"/>
      <c r="I389" s="206"/>
    </row>
    <row r="390" spans="3:9">
      <c r="C390" s="206"/>
      <c r="D390" s="206"/>
      <c r="G390" s="206"/>
      <c r="H390" s="206"/>
      <c r="I390" s="206"/>
    </row>
    <row r="391" spans="3:9">
      <c r="C391" s="206"/>
      <c r="D391" s="206"/>
      <c r="G391" s="206"/>
      <c r="H391" s="206"/>
      <c r="I391" s="206"/>
    </row>
    <row r="392" spans="3:9" ht="48.75" customHeight="1">
      <c r="C392" s="206"/>
      <c r="D392" s="206"/>
      <c r="G392" s="206"/>
      <c r="H392" s="206"/>
      <c r="I392" s="206"/>
    </row>
    <row r="393" spans="3:9">
      <c r="C393" s="206"/>
      <c r="D393" s="206"/>
      <c r="G393" s="206"/>
      <c r="H393" s="206"/>
      <c r="I393" s="206"/>
    </row>
    <row r="394" spans="3:9">
      <c r="C394" s="206"/>
      <c r="D394" s="206"/>
      <c r="G394" s="206"/>
      <c r="H394" s="206"/>
      <c r="I394" s="206"/>
    </row>
    <row r="395" spans="3:9">
      <c r="C395" s="206"/>
      <c r="D395" s="206"/>
      <c r="G395" s="206"/>
      <c r="H395" s="206"/>
      <c r="I395" s="206"/>
    </row>
    <row r="396" spans="3:9">
      <c r="C396" s="206"/>
      <c r="D396" s="206"/>
      <c r="G396" s="206"/>
      <c r="H396" s="206"/>
      <c r="I396" s="206"/>
    </row>
    <row r="397" spans="3:9">
      <c r="C397" s="206"/>
      <c r="D397" s="206"/>
      <c r="G397" s="206"/>
      <c r="H397" s="206"/>
      <c r="I397" s="206"/>
    </row>
    <row r="398" spans="3:9" ht="33" customHeight="1">
      <c r="C398" s="206"/>
      <c r="D398" s="206"/>
      <c r="G398" s="206"/>
      <c r="H398" s="206"/>
      <c r="I398" s="206"/>
    </row>
    <row r="399" spans="3:9" ht="35.25" customHeight="1">
      <c r="C399" s="206"/>
      <c r="D399" s="206"/>
      <c r="G399" s="206"/>
      <c r="H399" s="206"/>
      <c r="I399" s="206"/>
    </row>
    <row r="400" spans="3:9" ht="41.25" customHeight="1">
      <c r="C400" s="206"/>
      <c r="D400" s="206"/>
      <c r="G400" s="206"/>
      <c r="H400" s="206"/>
      <c r="I400" s="206"/>
    </row>
    <row r="401" spans="3:9" ht="33.75" customHeight="1">
      <c r="C401" s="206"/>
      <c r="D401" s="206"/>
      <c r="G401" s="206"/>
      <c r="H401" s="206"/>
      <c r="I401" s="206"/>
    </row>
    <row r="402" spans="3:9" ht="42.75" customHeight="1">
      <c r="C402" s="206"/>
      <c r="D402" s="206"/>
      <c r="G402" s="206"/>
      <c r="H402" s="206"/>
      <c r="I402" s="206"/>
    </row>
    <row r="403" spans="3:9">
      <c r="C403" s="206"/>
      <c r="D403" s="206"/>
      <c r="G403" s="206"/>
      <c r="H403" s="206"/>
      <c r="I403" s="206"/>
    </row>
    <row r="404" spans="3:9">
      <c r="C404" s="206"/>
      <c r="D404" s="206"/>
      <c r="G404" s="206"/>
      <c r="H404" s="206"/>
      <c r="I404" s="206"/>
    </row>
    <row r="405" spans="3:9" ht="58.5" customHeight="1">
      <c r="C405" s="206"/>
      <c r="D405" s="206"/>
      <c r="G405" s="206"/>
      <c r="H405" s="206"/>
      <c r="I405" s="206"/>
    </row>
    <row r="406" spans="3:9">
      <c r="C406" s="206"/>
      <c r="D406" s="206"/>
      <c r="G406" s="206"/>
      <c r="H406" s="206"/>
      <c r="I406" s="206"/>
    </row>
    <row r="407" spans="3:9">
      <c r="C407" s="206"/>
      <c r="D407" s="206"/>
      <c r="G407" s="206"/>
      <c r="H407" s="206"/>
      <c r="I407" s="206"/>
    </row>
    <row r="408" spans="3:9">
      <c r="C408" s="206"/>
      <c r="D408" s="206"/>
      <c r="G408" s="206"/>
      <c r="H408" s="206"/>
      <c r="I408" s="206"/>
    </row>
    <row r="409" spans="3:9">
      <c r="C409" s="206"/>
      <c r="D409" s="206"/>
      <c r="G409" s="206"/>
      <c r="H409" s="206"/>
      <c r="I409" s="206"/>
    </row>
    <row r="410" spans="3:9">
      <c r="C410" s="206"/>
      <c r="D410" s="206"/>
      <c r="G410" s="206"/>
      <c r="H410" s="206"/>
      <c r="I410" s="206"/>
    </row>
    <row r="411" spans="3:9">
      <c r="C411" s="206"/>
      <c r="D411" s="206"/>
      <c r="G411" s="206"/>
      <c r="H411" s="206"/>
      <c r="I411" s="206"/>
    </row>
    <row r="412" spans="3:9">
      <c r="C412" s="206"/>
      <c r="D412" s="206"/>
      <c r="G412" s="206"/>
      <c r="H412" s="206"/>
      <c r="I412" s="206"/>
    </row>
    <row r="413" spans="3:9">
      <c r="C413" s="206"/>
      <c r="D413" s="206"/>
      <c r="G413" s="206"/>
      <c r="H413" s="206"/>
      <c r="I413" s="206"/>
    </row>
    <row r="414" spans="3:9">
      <c r="C414" s="206"/>
      <c r="D414" s="206"/>
      <c r="G414" s="206"/>
      <c r="H414" s="206"/>
      <c r="I414" s="206"/>
    </row>
    <row r="415" spans="3:9">
      <c r="C415" s="206"/>
      <c r="D415" s="206"/>
      <c r="G415" s="206"/>
      <c r="H415" s="206"/>
      <c r="I415" s="206"/>
    </row>
    <row r="416" spans="3:9">
      <c r="C416" s="206"/>
      <c r="D416" s="206"/>
      <c r="G416" s="206"/>
      <c r="H416" s="206"/>
      <c r="I416" s="206"/>
    </row>
    <row r="417" spans="3:9">
      <c r="C417" s="206"/>
      <c r="D417" s="206"/>
      <c r="G417" s="206"/>
      <c r="H417" s="206"/>
      <c r="I417" s="206"/>
    </row>
    <row r="418" spans="3:9">
      <c r="C418" s="206"/>
      <c r="D418" s="206"/>
      <c r="G418" s="206"/>
      <c r="H418" s="206"/>
      <c r="I418" s="206"/>
    </row>
    <row r="419" spans="3:9" ht="58.5" customHeight="1">
      <c r="C419" s="206"/>
      <c r="D419" s="206"/>
      <c r="G419" s="206"/>
      <c r="H419" s="206"/>
      <c r="I419" s="206"/>
    </row>
    <row r="420" spans="3:9" ht="18" customHeight="1">
      <c r="C420" s="206"/>
      <c r="D420" s="206"/>
      <c r="G420" s="206"/>
      <c r="H420" s="206"/>
      <c r="I420" s="206"/>
    </row>
    <row r="421" spans="3:9">
      <c r="C421" s="206"/>
      <c r="D421" s="206"/>
      <c r="G421" s="206"/>
      <c r="H421" s="206"/>
      <c r="I421" s="206"/>
    </row>
    <row r="422" spans="3:9">
      <c r="C422" s="206"/>
      <c r="D422" s="206"/>
      <c r="G422" s="206"/>
      <c r="H422" s="206"/>
      <c r="I422" s="206"/>
    </row>
    <row r="423" spans="3:9">
      <c r="C423" s="206"/>
      <c r="D423" s="206"/>
      <c r="G423" s="206"/>
      <c r="H423" s="206"/>
      <c r="I423" s="206"/>
    </row>
    <row r="424" spans="3:9" ht="48" customHeight="1">
      <c r="C424" s="206"/>
      <c r="D424" s="206"/>
      <c r="G424" s="206"/>
      <c r="H424" s="206"/>
      <c r="I424" s="206"/>
    </row>
    <row r="425" spans="3:9" ht="18.75" customHeight="1">
      <c r="C425" s="206"/>
      <c r="D425" s="206"/>
      <c r="G425" s="206"/>
      <c r="H425" s="206"/>
      <c r="I425" s="206"/>
    </row>
    <row r="426" spans="3:9" ht="19.5" customHeight="1">
      <c r="C426" s="206"/>
      <c r="D426" s="206"/>
      <c r="G426" s="206"/>
      <c r="H426" s="206"/>
      <c r="I426" s="206"/>
    </row>
    <row r="427" spans="3:9">
      <c r="C427" s="206"/>
      <c r="D427" s="206"/>
      <c r="G427" s="206"/>
      <c r="H427" s="206"/>
      <c r="I427" s="206"/>
    </row>
    <row r="428" spans="3:9">
      <c r="C428" s="206"/>
      <c r="D428" s="206"/>
      <c r="G428" s="206"/>
      <c r="H428" s="206"/>
      <c r="I428" s="206"/>
    </row>
    <row r="429" spans="3:9" ht="33.75" customHeight="1">
      <c r="C429" s="206"/>
      <c r="D429" s="206"/>
      <c r="G429" s="206"/>
      <c r="H429" s="206"/>
      <c r="I429" s="206"/>
    </row>
    <row r="430" spans="3:9" ht="32.25" customHeight="1">
      <c r="C430" s="206"/>
      <c r="D430" s="206"/>
      <c r="G430" s="206"/>
      <c r="H430" s="206"/>
      <c r="I430" s="206"/>
    </row>
    <row r="431" spans="3:9" ht="34.5" customHeight="1">
      <c r="C431" s="206"/>
      <c r="D431" s="206"/>
      <c r="G431" s="206"/>
      <c r="H431" s="206"/>
      <c r="I431" s="206"/>
    </row>
    <row r="432" spans="3:9" ht="32.25" customHeight="1">
      <c r="C432" s="206"/>
      <c r="D432" s="206"/>
      <c r="G432" s="206"/>
      <c r="H432" s="206"/>
      <c r="I432" s="206"/>
    </row>
    <row r="433" spans="3:9">
      <c r="C433" s="206"/>
      <c r="D433" s="206"/>
      <c r="G433" s="206"/>
      <c r="H433" s="206"/>
      <c r="I433" s="206"/>
    </row>
    <row r="434" spans="3:9">
      <c r="C434" s="206"/>
      <c r="D434" s="206"/>
      <c r="G434" s="206"/>
      <c r="H434" s="206"/>
      <c r="I434" s="206"/>
    </row>
    <row r="435" spans="3:9" ht="88.5" customHeight="1">
      <c r="C435" s="206"/>
      <c r="D435" s="206"/>
      <c r="G435" s="206"/>
      <c r="H435" s="206"/>
      <c r="I435" s="206"/>
    </row>
    <row r="436" spans="3:9" ht="68.25" customHeight="1">
      <c r="C436" s="206"/>
      <c r="D436" s="206"/>
      <c r="G436" s="206"/>
      <c r="H436" s="206"/>
      <c r="I436" s="206"/>
    </row>
    <row r="437" spans="3:9">
      <c r="C437" s="206"/>
      <c r="D437" s="206"/>
      <c r="G437" s="206"/>
      <c r="H437" s="206"/>
      <c r="I437" s="206"/>
    </row>
    <row r="438" spans="3:9">
      <c r="C438" s="206"/>
      <c r="D438" s="206"/>
      <c r="G438" s="206"/>
      <c r="H438" s="206"/>
      <c r="I438" s="206"/>
    </row>
    <row r="439" spans="3:9">
      <c r="C439" s="206"/>
      <c r="D439" s="206"/>
      <c r="G439" s="206"/>
      <c r="H439" s="206"/>
      <c r="I439" s="206"/>
    </row>
    <row r="440" spans="3:9" ht="37.5" customHeight="1">
      <c r="C440" s="206"/>
      <c r="D440" s="206"/>
      <c r="G440" s="206"/>
      <c r="H440" s="206"/>
      <c r="I440" s="206"/>
    </row>
    <row r="441" spans="3:9">
      <c r="C441" s="206"/>
      <c r="D441" s="206"/>
      <c r="G441" s="206"/>
      <c r="H441" s="206"/>
      <c r="I441" s="206"/>
    </row>
    <row r="442" spans="3:9">
      <c r="C442" s="206"/>
      <c r="D442" s="206"/>
      <c r="G442" s="206"/>
      <c r="H442" s="206"/>
      <c r="I442" s="206"/>
    </row>
    <row r="443" spans="3:9" ht="51.75" customHeight="1">
      <c r="C443" s="206"/>
      <c r="D443" s="206"/>
      <c r="G443" s="206"/>
      <c r="H443" s="206"/>
      <c r="I443" s="206"/>
    </row>
    <row r="444" spans="3:9" ht="61.5" customHeight="1">
      <c r="C444" s="206"/>
      <c r="D444" s="206"/>
      <c r="G444" s="206"/>
      <c r="H444" s="206"/>
      <c r="I444" s="206"/>
    </row>
    <row r="445" spans="3:9" ht="68.25" customHeight="1">
      <c r="C445" s="206"/>
      <c r="D445" s="206"/>
      <c r="G445" s="206"/>
      <c r="H445" s="206"/>
      <c r="I445" s="206"/>
    </row>
    <row r="446" spans="3:9" ht="61.5" customHeight="1">
      <c r="C446" s="206"/>
      <c r="D446" s="206"/>
      <c r="G446" s="206"/>
      <c r="H446" s="206"/>
      <c r="I446" s="206"/>
    </row>
    <row r="447" spans="3:9" ht="69" customHeight="1">
      <c r="C447" s="206"/>
      <c r="D447" s="206"/>
      <c r="G447" s="206"/>
      <c r="H447" s="206"/>
      <c r="I447" s="206"/>
    </row>
    <row r="448" spans="3:9" ht="62.25" customHeight="1">
      <c r="C448" s="206"/>
      <c r="D448" s="206"/>
      <c r="G448" s="206"/>
      <c r="H448" s="206"/>
      <c r="I448" s="206"/>
    </row>
    <row r="449" spans="3:9" ht="61.5" customHeight="1">
      <c r="C449" s="206"/>
      <c r="D449" s="206"/>
      <c r="G449" s="206"/>
      <c r="H449" s="206"/>
      <c r="I449" s="206"/>
    </row>
    <row r="450" spans="3:9" ht="63" customHeight="1">
      <c r="C450" s="206"/>
      <c r="D450" s="206"/>
      <c r="G450" s="206"/>
      <c r="H450" s="206"/>
      <c r="I450" s="206"/>
    </row>
    <row r="451" spans="3:9" ht="48" customHeight="1">
      <c r="C451" s="206"/>
      <c r="D451" s="206"/>
      <c r="G451" s="206"/>
      <c r="H451" s="206"/>
      <c r="I451" s="206"/>
    </row>
    <row r="452" spans="3:9">
      <c r="C452" s="206"/>
      <c r="D452" s="206"/>
      <c r="G452" s="206"/>
      <c r="H452" s="206"/>
      <c r="I452" s="206"/>
    </row>
    <row r="453" spans="3:9">
      <c r="C453" s="206"/>
      <c r="D453" s="206"/>
      <c r="G453" s="206"/>
      <c r="H453" s="206"/>
      <c r="I453" s="206"/>
    </row>
    <row r="454" spans="3:9">
      <c r="C454" s="206"/>
      <c r="D454" s="206"/>
      <c r="G454" s="206"/>
      <c r="H454" s="206"/>
      <c r="I454" s="206"/>
    </row>
    <row r="455" spans="3:9">
      <c r="C455" s="206"/>
      <c r="D455" s="206"/>
      <c r="G455" s="206"/>
      <c r="H455" s="206"/>
      <c r="I455" s="206"/>
    </row>
    <row r="456" spans="3:9">
      <c r="C456" s="206"/>
      <c r="D456" s="206"/>
      <c r="G456" s="206"/>
      <c r="H456" s="206"/>
      <c r="I456" s="206"/>
    </row>
    <row r="457" spans="3:9">
      <c r="C457" s="206"/>
      <c r="D457" s="206"/>
      <c r="G457" s="206"/>
      <c r="H457" s="206"/>
      <c r="I457" s="206"/>
    </row>
    <row r="458" spans="3:9" ht="30.75" customHeight="1">
      <c r="C458" s="206"/>
      <c r="D458" s="206"/>
      <c r="G458" s="206"/>
      <c r="H458" s="206"/>
      <c r="I458" s="206"/>
    </row>
    <row r="459" spans="3:9">
      <c r="C459" s="206"/>
      <c r="D459" s="206"/>
      <c r="G459" s="206"/>
      <c r="H459" s="206"/>
      <c r="I459" s="206"/>
    </row>
    <row r="460" spans="3:9">
      <c r="C460" s="206"/>
      <c r="D460" s="206"/>
      <c r="G460" s="206"/>
      <c r="H460" s="206"/>
      <c r="I460" s="206"/>
    </row>
    <row r="461" spans="3:9">
      <c r="C461" s="206"/>
      <c r="D461" s="206"/>
      <c r="G461" s="206"/>
      <c r="H461" s="206"/>
      <c r="I461" s="206"/>
    </row>
    <row r="462" spans="3:9">
      <c r="C462" s="206"/>
      <c r="D462" s="206"/>
      <c r="G462" s="206"/>
      <c r="H462" s="206"/>
      <c r="I462" s="206"/>
    </row>
    <row r="463" spans="3:9">
      <c r="C463" s="206"/>
      <c r="D463" s="206"/>
      <c r="G463" s="206"/>
      <c r="H463" s="206"/>
      <c r="I463" s="206"/>
    </row>
    <row r="464" spans="3:9">
      <c r="C464" s="206"/>
      <c r="D464" s="206"/>
      <c r="G464" s="206"/>
      <c r="H464" s="206"/>
      <c r="I464" s="206"/>
    </row>
    <row r="465" spans="3:9">
      <c r="C465" s="206"/>
      <c r="D465" s="206"/>
      <c r="G465" s="206"/>
      <c r="H465" s="206"/>
      <c r="I465" s="206"/>
    </row>
    <row r="466" spans="3:9">
      <c r="C466" s="206"/>
      <c r="D466" s="206"/>
      <c r="G466" s="206"/>
      <c r="H466" s="206"/>
      <c r="I466" s="206"/>
    </row>
    <row r="467" spans="3:9">
      <c r="C467" s="206"/>
      <c r="D467" s="206"/>
      <c r="G467" s="206"/>
      <c r="H467" s="206"/>
      <c r="I467" s="206"/>
    </row>
    <row r="468" spans="3:9">
      <c r="C468" s="206"/>
      <c r="D468" s="206"/>
      <c r="G468" s="206"/>
      <c r="H468" s="206"/>
      <c r="I468" s="206"/>
    </row>
    <row r="469" spans="3:9">
      <c r="C469" s="206"/>
      <c r="D469" s="206"/>
      <c r="G469" s="206"/>
      <c r="H469" s="206"/>
      <c r="I469" s="206"/>
    </row>
    <row r="470" spans="3:9">
      <c r="C470" s="206"/>
      <c r="D470" s="206"/>
      <c r="G470" s="206"/>
      <c r="H470" s="206"/>
      <c r="I470" s="206"/>
    </row>
    <row r="471" spans="3:9">
      <c r="C471" s="206"/>
      <c r="D471" s="206"/>
      <c r="G471" s="206"/>
      <c r="H471" s="206"/>
      <c r="I471" s="206"/>
    </row>
    <row r="472" spans="3:9">
      <c r="C472" s="206"/>
      <c r="D472" s="206"/>
      <c r="G472" s="206"/>
      <c r="H472" s="206"/>
      <c r="I472" s="206"/>
    </row>
    <row r="473" spans="3:9">
      <c r="C473" s="206"/>
      <c r="D473" s="206"/>
      <c r="G473" s="206"/>
      <c r="H473" s="206"/>
      <c r="I473" s="206"/>
    </row>
    <row r="474" spans="3:9">
      <c r="C474" s="206"/>
      <c r="D474" s="206"/>
      <c r="G474" s="206"/>
      <c r="H474" s="206"/>
      <c r="I474" s="206"/>
    </row>
    <row r="475" spans="3:9">
      <c r="C475" s="206"/>
      <c r="D475" s="206"/>
      <c r="G475" s="206"/>
      <c r="H475" s="206"/>
      <c r="I475" s="206"/>
    </row>
    <row r="476" spans="3:9">
      <c r="C476" s="206"/>
      <c r="D476" s="206"/>
      <c r="G476" s="206"/>
      <c r="H476" s="206"/>
      <c r="I476" s="206"/>
    </row>
    <row r="477" spans="3:9">
      <c r="C477" s="206"/>
      <c r="D477" s="206"/>
      <c r="G477" s="206"/>
      <c r="H477" s="206"/>
      <c r="I477" s="206"/>
    </row>
    <row r="478" spans="3:9">
      <c r="C478" s="206"/>
      <c r="D478" s="206"/>
      <c r="G478" s="206"/>
      <c r="H478" s="206"/>
      <c r="I478" s="206"/>
    </row>
    <row r="479" spans="3:9">
      <c r="C479" s="206"/>
      <c r="D479" s="206"/>
      <c r="G479" s="206"/>
      <c r="H479" s="206"/>
      <c r="I479" s="206"/>
    </row>
    <row r="480" spans="3:9" ht="47.25" customHeight="1">
      <c r="C480" s="206"/>
      <c r="D480" s="206"/>
      <c r="G480" s="206"/>
      <c r="H480" s="206"/>
      <c r="I480" s="206"/>
    </row>
    <row r="481" spans="3:9" ht="46.5" customHeight="1">
      <c r="C481" s="206"/>
      <c r="D481" s="206"/>
      <c r="G481" s="206"/>
      <c r="H481" s="206"/>
      <c r="I481" s="206"/>
    </row>
    <row r="482" spans="3:9" ht="48" customHeight="1">
      <c r="C482" s="206"/>
      <c r="D482" s="206"/>
      <c r="G482" s="206"/>
      <c r="H482" s="206"/>
      <c r="I482" s="206"/>
    </row>
    <row r="483" spans="3:9" ht="45.75" customHeight="1">
      <c r="C483" s="206"/>
      <c r="D483" s="206"/>
      <c r="G483" s="206"/>
      <c r="H483" s="206"/>
      <c r="I483" s="206"/>
    </row>
    <row r="484" spans="3:9" ht="46.5" customHeight="1">
      <c r="C484" s="206"/>
      <c r="D484" s="206"/>
      <c r="G484" s="206"/>
      <c r="H484" s="206"/>
      <c r="I484" s="206"/>
    </row>
    <row r="485" spans="3:9" ht="45.75" customHeight="1">
      <c r="C485" s="206"/>
      <c r="D485" s="206"/>
      <c r="G485" s="206"/>
      <c r="H485" s="206"/>
      <c r="I485" s="206"/>
    </row>
    <row r="486" spans="3:9" ht="43.5" customHeight="1">
      <c r="C486" s="206"/>
      <c r="D486" s="206"/>
      <c r="G486" s="206"/>
      <c r="H486" s="206"/>
      <c r="I486" s="206"/>
    </row>
    <row r="487" spans="3:9" ht="39" customHeight="1">
      <c r="C487" s="206"/>
      <c r="D487" s="206"/>
      <c r="G487" s="206"/>
      <c r="H487" s="206"/>
      <c r="I487" s="206"/>
    </row>
    <row r="488" spans="3:9" ht="36" customHeight="1">
      <c r="C488" s="206"/>
      <c r="D488" s="206"/>
      <c r="G488" s="206"/>
      <c r="H488" s="206"/>
      <c r="I488" s="206"/>
    </row>
    <row r="489" spans="3:9" ht="34.5" customHeight="1">
      <c r="C489" s="206"/>
      <c r="D489" s="206"/>
      <c r="G489" s="206"/>
      <c r="H489" s="206"/>
      <c r="I489" s="206"/>
    </row>
    <row r="490" spans="3:9" ht="19.5" customHeight="1">
      <c r="C490" s="206"/>
      <c r="D490" s="206"/>
      <c r="G490" s="206"/>
      <c r="H490" s="206"/>
      <c r="I490" s="206"/>
    </row>
    <row r="491" spans="3:9">
      <c r="C491" s="206"/>
      <c r="D491" s="206"/>
      <c r="G491" s="206"/>
      <c r="H491" s="206"/>
      <c r="I491" s="206"/>
    </row>
    <row r="532" spans="1:9">
      <c r="A532" s="185"/>
      <c r="B532" s="185" t="s">
        <v>479</v>
      </c>
      <c r="C532" s="122"/>
      <c r="D532" s="122"/>
      <c r="E532" s="131" t="s">
        <v>480</v>
      </c>
      <c r="F532" s="185"/>
      <c r="G532" s="131"/>
      <c r="H532" s="320"/>
      <c r="I532" s="188"/>
    </row>
    <row r="533" spans="1:9">
      <c r="A533" s="138"/>
      <c r="B533" s="138"/>
      <c r="C533" s="148" t="s">
        <v>15</v>
      </c>
      <c r="D533" s="148"/>
      <c r="E533" s="145" t="s">
        <v>481</v>
      </c>
      <c r="F533" s="146" t="s">
        <v>268</v>
      </c>
      <c r="G533" s="279">
        <v>0</v>
      </c>
      <c r="H533" s="305"/>
      <c r="I533" s="73">
        <f t="shared" ref="I533:I565" si="7">H533*$G533</f>
        <v>0</v>
      </c>
    </row>
    <row r="534" spans="1:9">
      <c r="A534" s="138"/>
      <c r="B534" s="138"/>
      <c r="C534" s="148" t="s">
        <v>33</v>
      </c>
      <c r="D534" s="148"/>
      <c r="E534" s="145" t="s">
        <v>482</v>
      </c>
      <c r="F534" s="146" t="s">
        <v>268</v>
      </c>
      <c r="G534" s="279">
        <v>4</v>
      </c>
      <c r="H534" s="301"/>
      <c r="I534" s="73">
        <f t="shared" si="7"/>
        <v>0</v>
      </c>
    </row>
    <row r="535" spans="1:9">
      <c r="A535" s="138"/>
      <c r="B535" s="138"/>
      <c r="C535" s="148" t="s">
        <v>45</v>
      </c>
      <c r="D535" s="148"/>
      <c r="E535" s="145" t="s">
        <v>483</v>
      </c>
      <c r="F535" s="146" t="s">
        <v>268</v>
      </c>
      <c r="G535" s="279">
        <v>1</v>
      </c>
      <c r="H535" s="301"/>
      <c r="I535" s="73">
        <f t="shared" si="7"/>
        <v>0</v>
      </c>
    </row>
    <row r="536" spans="1:9">
      <c r="A536" s="138"/>
      <c r="B536" s="138"/>
      <c r="C536" s="148" t="s">
        <v>64</v>
      </c>
      <c r="D536" s="148"/>
      <c r="E536" s="145" t="s">
        <v>484</v>
      </c>
      <c r="F536" s="146" t="s">
        <v>268</v>
      </c>
      <c r="G536" s="279">
        <v>2</v>
      </c>
      <c r="H536" s="301"/>
      <c r="I536" s="73">
        <f t="shared" si="7"/>
        <v>0</v>
      </c>
    </row>
    <row r="537" spans="1:9">
      <c r="A537" s="138"/>
      <c r="B537" s="138"/>
      <c r="C537" s="148" t="s">
        <v>66</v>
      </c>
      <c r="D537" s="148"/>
      <c r="E537" s="145" t="s">
        <v>485</v>
      </c>
      <c r="F537" s="146" t="s">
        <v>268</v>
      </c>
      <c r="G537" s="279">
        <v>1</v>
      </c>
      <c r="H537" s="301"/>
      <c r="I537" s="73">
        <f t="shared" si="7"/>
        <v>0</v>
      </c>
    </row>
    <row r="538" spans="1:9">
      <c r="A538" s="138"/>
      <c r="B538" s="138"/>
      <c r="C538" s="148" t="s">
        <v>99</v>
      </c>
      <c r="D538" s="148"/>
      <c r="E538" s="145" t="s">
        <v>486</v>
      </c>
      <c r="F538" s="146" t="s">
        <v>268</v>
      </c>
      <c r="G538" s="279">
        <v>3</v>
      </c>
      <c r="H538" s="301"/>
      <c r="I538" s="73">
        <f t="shared" si="7"/>
        <v>0</v>
      </c>
    </row>
    <row r="539" spans="1:9">
      <c r="A539" s="138"/>
      <c r="B539" s="138"/>
      <c r="C539" s="148" t="s">
        <v>93</v>
      </c>
      <c r="D539" s="148"/>
      <c r="E539" s="145" t="s">
        <v>487</v>
      </c>
      <c r="F539" s="146" t="s">
        <v>268</v>
      </c>
      <c r="G539" s="279">
        <v>3</v>
      </c>
      <c r="H539" s="301"/>
      <c r="I539" s="73">
        <f t="shared" si="7"/>
        <v>0</v>
      </c>
    </row>
    <row r="540" spans="1:9">
      <c r="A540" s="138"/>
      <c r="B540" s="138"/>
      <c r="C540" s="148" t="s">
        <v>101</v>
      </c>
      <c r="D540" s="148"/>
      <c r="E540" s="145" t="s">
        <v>488</v>
      </c>
      <c r="F540" s="146" t="s">
        <v>268</v>
      </c>
      <c r="G540" s="279">
        <v>3</v>
      </c>
      <c r="H540" s="301"/>
      <c r="I540" s="73">
        <f t="shared" si="7"/>
        <v>0</v>
      </c>
    </row>
    <row r="541" spans="1:9">
      <c r="A541" s="138"/>
      <c r="B541" s="138"/>
      <c r="C541" s="148" t="s">
        <v>104</v>
      </c>
      <c r="D541" s="148"/>
      <c r="E541" s="145" t="s">
        <v>489</v>
      </c>
      <c r="F541" s="146" t="s">
        <v>490</v>
      </c>
      <c r="G541" s="279">
        <v>1</v>
      </c>
      <c r="H541" s="301"/>
      <c r="I541" s="73">
        <f t="shared" si="7"/>
        <v>0</v>
      </c>
    </row>
    <row r="542" spans="1:9">
      <c r="A542" s="138"/>
      <c r="B542" s="138"/>
      <c r="C542" s="148" t="s">
        <v>105</v>
      </c>
      <c r="D542" s="148"/>
      <c r="E542" s="145" t="s">
        <v>491</v>
      </c>
      <c r="F542" s="146" t="s">
        <v>490</v>
      </c>
      <c r="G542" s="279">
        <v>1</v>
      </c>
      <c r="H542" s="301"/>
      <c r="I542" s="73">
        <f t="shared" si="7"/>
        <v>0</v>
      </c>
    </row>
    <row r="543" spans="1:9">
      <c r="A543" s="138"/>
      <c r="B543" s="138"/>
      <c r="C543" s="148" t="s">
        <v>106</v>
      </c>
      <c r="D543" s="148"/>
      <c r="E543" s="145" t="s">
        <v>492</v>
      </c>
      <c r="F543" s="146" t="s">
        <v>268</v>
      </c>
      <c r="G543" s="279">
        <v>1</v>
      </c>
      <c r="H543" s="301"/>
      <c r="I543" s="73">
        <f t="shared" si="7"/>
        <v>0</v>
      </c>
    </row>
    <row r="544" spans="1:9">
      <c r="A544" s="138"/>
      <c r="B544" s="138"/>
      <c r="C544" s="148" t="s">
        <v>107</v>
      </c>
      <c r="D544" s="148"/>
      <c r="E544" s="145" t="s">
        <v>493</v>
      </c>
      <c r="F544" s="146" t="s">
        <v>196</v>
      </c>
      <c r="G544" s="279">
        <v>1</v>
      </c>
      <c r="H544" s="301"/>
      <c r="I544" s="73">
        <f t="shared" si="7"/>
        <v>0</v>
      </c>
    </row>
    <row r="545" spans="1:9">
      <c r="A545" s="138"/>
      <c r="B545" s="138"/>
      <c r="C545" s="148" t="s">
        <v>108</v>
      </c>
      <c r="D545" s="148"/>
      <c r="E545" s="145" t="s">
        <v>494</v>
      </c>
      <c r="F545" s="146" t="s">
        <v>196</v>
      </c>
      <c r="G545" s="279">
        <v>1</v>
      </c>
      <c r="H545" s="301"/>
      <c r="I545" s="73">
        <f t="shared" si="7"/>
        <v>0</v>
      </c>
    </row>
    <row r="546" spans="1:9">
      <c r="A546" s="138"/>
      <c r="B546" s="138"/>
      <c r="C546" s="148" t="s">
        <v>109</v>
      </c>
      <c r="D546" s="148"/>
      <c r="E546" s="145" t="s">
        <v>495</v>
      </c>
      <c r="F546" s="146" t="s">
        <v>196</v>
      </c>
      <c r="G546" s="279">
        <v>1</v>
      </c>
      <c r="H546" s="301"/>
      <c r="I546" s="73">
        <f t="shared" si="7"/>
        <v>0</v>
      </c>
    </row>
    <row r="547" spans="1:9">
      <c r="A547" s="138"/>
      <c r="B547" s="138"/>
      <c r="C547" s="148" t="s">
        <v>110</v>
      </c>
      <c r="D547" s="148"/>
      <c r="E547" s="145" t="s">
        <v>496</v>
      </c>
      <c r="F547" s="146" t="s">
        <v>268</v>
      </c>
      <c r="G547" s="279">
        <v>1</v>
      </c>
      <c r="H547" s="301"/>
      <c r="I547" s="73">
        <f t="shared" si="7"/>
        <v>0</v>
      </c>
    </row>
    <row r="548" spans="1:9" s="218" customFormat="1">
      <c r="A548" s="138"/>
      <c r="B548" s="138"/>
      <c r="C548" s="148" t="s">
        <v>111</v>
      </c>
      <c r="D548" s="148"/>
      <c r="E548" s="145" t="s">
        <v>497</v>
      </c>
      <c r="F548" s="146" t="s">
        <v>268</v>
      </c>
      <c r="G548" s="279">
        <v>0</v>
      </c>
      <c r="H548" s="301"/>
      <c r="I548" s="73">
        <f t="shared" si="7"/>
        <v>0</v>
      </c>
    </row>
    <row r="549" spans="1:9">
      <c r="A549" s="138"/>
      <c r="B549" s="138"/>
      <c r="C549" s="148" t="s">
        <v>113</v>
      </c>
      <c r="D549" s="148"/>
      <c r="E549" s="145" t="s">
        <v>498</v>
      </c>
      <c r="F549" s="146" t="s">
        <v>268</v>
      </c>
      <c r="G549" s="279">
        <v>3</v>
      </c>
      <c r="H549" s="301"/>
      <c r="I549" s="73">
        <f t="shared" si="7"/>
        <v>0</v>
      </c>
    </row>
    <row r="550" spans="1:9">
      <c r="A550" s="138"/>
      <c r="B550" s="138"/>
      <c r="C550" s="148" t="s">
        <v>114</v>
      </c>
      <c r="D550" s="148"/>
      <c r="E550" s="145" t="s">
        <v>499</v>
      </c>
      <c r="F550" s="146" t="s">
        <v>268</v>
      </c>
      <c r="G550" s="279">
        <v>2</v>
      </c>
      <c r="H550" s="301"/>
      <c r="I550" s="73">
        <f t="shared" si="7"/>
        <v>0</v>
      </c>
    </row>
    <row r="551" spans="1:9">
      <c r="A551" s="138"/>
      <c r="B551" s="138"/>
      <c r="C551" s="148" t="s">
        <v>115</v>
      </c>
      <c r="D551" s="148"/>
      <c r="E551" s="145" t="s">
        <v>500</v>
      </c>
      <c r="F551" s="146" t="s">
        <v>268</v>
      </c>
      <c r="G551" s="279">
        <v>2</v>
      </c>
      <c r="H551" s="301"/>
      <c r="I551" s="73">
        <f t="shared" si="7"/>
        <v>0</v>
      </c>
    </row>
    <row r="552" spans="1:9">
      <c r="A552" s="138"/>
      <c r="B552" s="138"/>
      <c r="C552" s="148" t="s">
        <v>118</v>
      </c>
      <c r="D552" s="148"/>
      <c r="E552" s="145" t="s">
        <v>501</v>
      </c>
      <c r="F552" s="146" t="s">
        <v>268</v>
      </c>
      <c r="G552" s="279">
        <v>1</v>
      </c>
      <c r="H552" s="301"/>
      <c r="I552" s="73">
        <f t="shared" si="7"/>
        <v>0</v>
      </c>
    </row>
    <row r="553" spans="1:9">
      <c r="A553" s="138"/>
      <c r="B553" s="138"/>
      <c r="C553" s="148" t="s">
        <v>119</v>
      </c>
      <c r="D553" s="148"/>
      <c r="E553" s="145" t="s">
        <v>502</v>
      </c>
      <c r="F553" s="146" t="s">
        <v>268</v>
      </c>
      <c r="G553" s="279">
        <v>1</v>
      </c>
      <c r="H553" s="301"/>
      <c r="I553" s="73">
        <f t="shared" si="7"/>
        <v>0</v>
      </c>
    </row>
    <row r="554" spans="1:9">
      <c r="A554" s="219"/>
      <c r="B554" s="138"/>
      <c r="C554" s="148" t="s">
        <v>122</v>
      </c>
      <c r="D554" s="110"/>
      <c r="E554" s="71" t="s">
        <v>504</v>
      </c>
      <c r="F554" s="230" t="s">
        <v>141</v>
      </c>
      <c r="G554" s="279" t="s">
        <v>821</v>
      </c>
      <c r="H554" s="301"/>
      <c r="I554" s="73">
        <f>IFERROR(H554*$G554,0)</f>
        <v>0</v>
      </c>
    </row>
    <row r="555" spans="1:9">
      <c r="A555" s="219"/>
      <c r="B555" s="138"/>
      <c r="C555" s="148" t="s">
        <v>630</v>
      </c>
      <c r="D555" s="110"/>
      <c r="E555" s="71" t="s">
        <v>506</v>
      </c>
      <c r="F555" s="230" t="s">
        <v>268</v>
      </c>
      <c r="G555" s="279" t="s">
        <v>821</v>
      </c>
      <c r="H555" s="301"/>
      <c r="I555" s="73">
        <f>IFERROR(H555*$G555,0)</f>
        <v>0</v>
      </c>
    </row>
    <row r="556" spans="1:9">
      <c r="A556" s="138"/>
      <c r="B556" s="138"/>
      <c r="C556" s="148" t="s">
        <v>631</v>
      </c>
      <c r="D556" s="110"/>
      <c r="E556" s="71" t="s">
        <v>507</v>
      </c>
      <c r="F556" s="146" t="s">
        <v>268</v>
      </c>
      <c r="G556" s="279"/>
      <c r="H556" s="301"/>
      <c r="I556" s="73">
        <f>IFERROR(H556*$G556,0)</f>
        <v>0</v>
      </c>
    </row>
    <row r="557" spans="1:9">
      <c r="A557" s="138"/>
      <c r="B557" s="138"/>
      <c r="C557" s="148" t="s">
        <v>632</v>
      </c>
      <c r="D557" s="110"/>
      <c r="E557" s="71" t="s">
        <v>508</v>
      </c>
      <c r="F557" s="230" t="s">
        <v>268</v>
      </c>
      <c r="G557" s="146" t="s">
        <v>821</v>
      </c>
      <c r="H557" s="321"/>
      <c r="I557" s="73">
        <f>IFERROR(H557*$G557,0)</f>
        <v>0</v>
      </c>
    </row>
    <row r="558" spans="1:9">
      <c r="A558" s="138"/>
      <c r="B558" s="138"/>
      <c r="C558" s="148" t="s">
        <v>633</v>
      </c>
      <c r="D558" s="110"/>
      <c r="E558" s="71" t="s">
        <v>509</v>
      </c>
      <c r="F558" s="146" t="s">
        <v>268</v>
      </c>
      <c r="G558" s="279"/>
      <c r="H558" s="301"/>
      <c r="I558" s="73">
        <f t="shared" si="7"/>
        <v>0</v>
      </c>
    </row>
    <row r="559" spans="1:9">
      <c r="A559" s="138"/>
      <c r="B559" s="138"/>
      <c r="C559" s="148" t="s">
        <v>634</v>
      </c>
      <c r="D559" s="110"/>
      <c r="E559" s="71" t="s">
        <v>510</v>
      </c>
      <c r="F559" s="146" t="s">
        <v>268</v>
      </c>
      <c r="G559" s="279"/>
      <c r="H559" s="301"/>
      <c r="I559" s="73">
        <f t="shared" si="7"/>
        <v>0</v>
      </c>
    </row>
    <row r="560" spans="1:9">
      <c r="A560" s="138"/>
      <c r="B560" s="138"/>
      <c r="C560" s="148" t="s">
        <v>635</v>
      </c>
      <c r="D560" s="110"/>
      <c r="E560" s="71" t="s">
        <v>511</v>
      </c>
      <c r="F560" s="146" t="s">
        <v>268</v>
      </c>
      <c r="G560" s="279"/>
      <c r="H560" s="301"/>
      <c r="I560" s="73">
        <f t="shared" si="7"/>
        <v>0</v>
      </c>
    </row>
    <row r="561" spans="1:9">
      <c r="A561" s="138"/>
      <c r="B561" s="138"/>
      <c r="C561" s="148" t="s">
        <v>645</v>
      </c>
      <c r="D561" s="148"/>
      <c r="E561" s="161" t="s">
        <v>1127</v>
      </c>
      <c r="F561" s="157" t="s">
        <v>268</v>
      </c>
      <c r="G561" s="279">
        <v>45</v>
      </c>
      <c r="H561" s="301"/>
      <c r="I561" s="73">
        <f t="shared" si="7"/>
        <v>0</v>
      </c>
    </row>
    <row r="562" spans="1:9">
      <c r="A562" s="138"/>
      <c r="B562" s="138"/>
      <c r="C562" s="148" t="s">
        <v>646</v>
      </c>
      <c r="D562" s="148"/>
      <c r="E562" s="189" t="s">
        <v>644</v>
      </c>
      <c r="F562" s="157" t="s">
        <v>357</v>
      </c>
      <c r="G562" s="279">
        <v>0</v>
      </c>
      <c r="H562" s="301"/>
      <c r="I562" s="73">
        <f t="shared" si="7"/>
        <v>0</v>
      </c>
    </row>
    <row r="563" spans="1:9" ht="38.25">
      <c r="A563" s="138"/>
      <c r="B563" s="138"/>
      <c r="C563" s="148" t="s">
        <v>647</v>
      </c>
      <c r="D563" s="148"/>
      <c r="E563" s="190" t="s">
        <v>358</v>
      </c>
      <c r="F563" s="157" t="s">
        <v>268</v>
      </c>
      <c r="G563" s="279">
        <v>5</v>
      </c>
      <c r="H563" s="301"/>
      <c r="I563" s="73">
        <f t="shared" si="7"/>
        <v>0</v>
      </c>
    </row>
    <row r="564" spans="1:9">
      <c r="A564" s="138"/>
      <c r="B564" s="138"/>
      <c r="C564" s="148" t="s">
        <v>657</v>
      </c>
      <c r="D564" s="110"/>
      <c r="E564" s="190" t="s">
        <v>655</v>
      </c>
      <c r="F564" s="157" t="s">
        <v>268</v>
      </c>
      <c r="G564" s="279"/>
      <c r="H564" s="301"/>
      <c r="I564" s="73">
        <f t="shared" si="7"/>
        <v>0</v>
      </c>
    </row>
    <row r="565" spans="1:9">
      <c r="A565" s="138"/>
      <c r="B565" s="138"/>
      <c r="C565" s="148" t="s">
        <v>658</v>
      </c>
      <c r="D565" s="110"/>
      <c r="E565" s="190" t="s">
        <v>656</v>
      </c>
      <c r="F565" s="157" t="s">
        <v>268</v>
      </c>
      <c r="G565" s="279"/>
      <c r="H565" s="301"/>
      <c r="I565" s="73">
        <f t="shared" si="7"/>
        <v>0</v>
      </c>
    </row>
    <row r="566" spans="1:9">
      <c r="A566" s="138"/>
      <c r="B566" s="138"/>
      <c r="C566" s="292" t="s">
        <v>1251</v>
      </c>
      <c r="D566" s="110"/>
      <c r="E566" s="190" t="s">
        <v>1252</v>
      </c>
      <c r="F566" s="157" t="s">
        <v>268</v>
      </c>
      <c r="G566" s="293">
        <v>1</v>
      </c>
      <c r="H566" s="305"/>
      <c r="I566" s="73"/>
    </row>
    <row r="567" spans="1:9" ht="31.5">
      <c r="A567" s="80" t="s">
        <v>503</v>
      </c>
      <c r="B567" s="80"/>
      <c r="C567" s="82"/>
      <c r="D567" s="82"/>
      <c r="E567" s="105"/>
      <c r="F567" s="106"/>
      <c r="G567" s="107"/>
      <c r="H567" s="108"/>
      <c r="I567" s="108">
        <f>SUM(I533:I565)</f>
        <v>0</v>
      </c>
    </row>
    <row r="568" spans="1:9" ht="15.75">
      <c r="A568" s="191"/>
      <c r="B568" s="192"/>
      <c r="C568" s="193"/>
      <c r="D568" s="193"/>
      <c r="E568" s="194"/>
      <c r="F568" s="195"/>
      <c r="G568" s="196"/>
      <c r="H568" s="197"/>
      <c r="I568" s="197">
        <f>I567+HVAC!I40+HVAC!I28+HVAC!I21+HVAC!I16+HVAC!I10+ELECTRICAL!I240+ELECTRICAL!I226+ELECTRICAL!I212+ELECTRICAL!I208+ELECTRICAL!I205+ELECTRICAL!I190+ELECTRICAL!I176+ELECTRICAL!I152+ELECTRICAL!I77+ELECTRICAL!I54+ELECTRICAL!I24+PLUMBING!I68+PLUMBING!I48+PLUMBING!I44+PLUMBING!I29+I182+I164+I153+I142+I129+I96+I90+I84+I59+I51+I44+I34+I29</f>
        <v>0</v>
      </c>
    </row>
    <row r="569" spans="1:9" s="218" customFormat="1" ht="15.75">
      <c r="A569" s="220"/>
      <c r="B569" s="198"/>
      <c r="C569" s="199"/>
      <c r="D569" s="199"/>
      <c r="E569" s="200"/>
      <c r="F569" s="201"/>
      <c r="G569" s="221"/>
      <c r="H569" s="222"/>
      <c r="I569" s="222"/>
    </row>
    <row r="570" spans="1:9">
      <c r="A570" s="220"/>
      <c r="B570" s="211"/>
      <c r="C570" s="223"/>
      <c r="D570" s="223"/>
      <c r="E570" s="211"/>
      <c r="F570" s="211"/>
      <c r="H570" s="212"/>
      <c r="I570" s="212"/>
    </row>
    <row r="571" spans="1:9">
      <c r="A571" s="220"/>
      <c r="B571" s="211"/>
      <c r="C571" s="223"/>
      <c r="D571" s="223"/>
      <c r="E571" s="211"/>
      <c r="F571" s="211"/>
      <c r="H571" s="212"/>
      <c r="I571" s="212"/>
    </row>
    <row r="572" spans="1:9">
      <c r="A572" s="220"/>
      <c r="B572" s="211"/>
      <c r="C572" s="223"/>
      <c r="D572" s="223"/>
      <c r="E572" s="211"/>
      <c r="F572" s="211"/>
      <c r="H572" s="212"/>
      <c r="I572" s="212"/>
    </row>
    <row r="573" spans="1:9">
      <c r="A573" s="220"/>
      <c r="B573" s="211"/>
      <c r="C573" s="223"/>
      <c r="D573" s="223"/>
      <c r="E573" s="211"/>
      <c r="F573" s="211"/>
      <c r="H573" s="212"/>
      <c r="I573" s="212"/>
    </row>
    <row r="574" spans="1:9" ht="15.75" thickBot="1">
      <c r="A574" s="224"/>
      <c r="B574" s="225"/>
      <c r="C574" s="226"/>
      <c r="D574" s="226"/>
      <c r="E574" s="225"/>
      <c r="F574" s="225"/>
      <c r="G574" s="225"/>
      <c r="H574" s="227"/>
      <c r="I574" s="227"/>
    </row>
  </sheetData>
  <mergeCells count="1">
    <mergeCell ref="A11:E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opLeftCell="A37" zoomScale="70" zoomScaleNormal="70" workbookViewId="0">
      <selection activeCell="E4" sqref="E4"/>
    </sheetView>
  </sheetViews>
  <sheetFormatPr defaultRowHeight="50.1" customHeight="1"/>
  <cols>
    <col min="5" max="5" width="107.7109375" style="481" customWidth="1"/>
  </cols>
  <sheetData>
    <row r="1" spans="1:15" s="206" customFormat="1" ht="50.1" customHeight="1">
      <c r="A1" s="57" t="s">
        <v>442</v>
      </c>
      <c r="B1" s="57"/>
      <c r="C1" s="57"/>
      <c r="D1" s="57"/>
      <c r="E1" s="468" t="s">
        <v>443</v>
      </c>
      <c r="F1" s="57"/>
      <c r="G1" s="57"/>
      <c r="H1" s="310"/>
      <c r="I1" s="117"/>
    </row>
    <row r="2" spans="1:15" s="206" customFormat="1" ht="50.1" customHeight="1">
      <c r="A2" s="126"/>
      <c r="B2" s="63" t="s">
        <v>444</v>
      </c>
      <c r="C2" s="63"/>
      <c r="D2" s="63"/>
      <c r="E2" s="469" t="s">
        <v>445</v>
      </c>
      <c r="F2" s="126"/>
      <c r="G2" s="121"/>
      <c r="H2" s="318"/>
      <c r="I2" s="184"/>
    </row>
    <row r="3" spans="1:15" s="206" customFormat="1" ht="118.5" customHeight="1">
      <c r="A3" s="186"/>
      <c r="B3" s="186"/>
      <c r="C3" s="70"/>
      <c r="D3" s="125" t="s">
        <v>15</v>
      </c>
      <c r="E3" s="470" t="s">
        <v>1289</v>
      </c>
      <c r="F3" s="143"/>
      <c r="G3" s="279"/>
      <c r="H3" s="301"/>
      <c r="I3" s="73"/>
    </row>
    <row r="4" spans="1:15" s="206" customFormat="1" ht="50.1" customHeight="1">
      <c r="A4" s="186"/>
      <c r="B4" s="186"/>
      <c r="C4" s="70"/>
      <c r="D4" s="70" t="s">
        <v>18</v>
      </c>
      <c r="E4" s="471" t="s">
        <v>446</v>
      </c>
      <c r="F4" s="148" t="s">
        <v>447</v>
      </c>
      <c r="G4" s="279">
        <v>0</v>
      </c>
      <c r="H4" s="301"/>
      <c r="I4" s="73">
        <f>H4*$G4</f>
        <v>0</v>
      </c>
    </row>
    <row r="5" spans="1:15" s="206" customFormat="1" ht="50.1" customHeight="1">
      <c r="A5" s="186"/>
      <c r="B5" s="186"/>
      <c r="C5" s="70"/>
      <c r="D5" s="70" t="s">
        <v>23</v>
      </c>
      <c r="E5" s="471" t="s">
        <v>448</v>
      </c>
      <c r="F5" s="148" t="s">
        <v>447</v>
      </c>
      <c r="G5" s="279">
        <v>0</v>
      </c>
      <c r="H5" s="301"/>
      <c r="I5" s="73">
        <f>H5*$G5</f>
        <v>0</v>
      </c>
    </row>
    <row r="6" spans="1:15" s="206" customFormat="1" ht="50.1" customHeight="1">
      <c r="A6" s="186"/>
      <c r="B6" s="186"/>
      <c r="C6" s="70"/>
      <c r="D6" s="125" t="s">
        <v>33</v>
      </c>
      <c r="E6" s="470" t="s">
        <v>1290</v>
      </c>
      <c r="F6" s="148"/>
      <c r="G6" s="279"/>
      <c r="H6" s="301"/>
      <c r="I6" s="73"/>
    </row>
    <row r="7" spans="1:15" s="206" customFormat="1" ht="50.1" customHeight="1">
      <c r="A7" s="186"/>
      <c r="B7" s="186"/>
      <c r="C7" s="70"/>
      <c r="D7" s="70" t="s">
        <v>36</v>
      </c>
      <c r="E7" s="471" t="s">
        <v>449</v>
      </c>
      <c r="F7" s="148" t="s">
        <v>447</v>
      </c>
      <c r="G7" s="291">
        <v>24</v>
      </c>
      <c r="H7" s="301"/>
      <c r="I7" s="73">
        <f>H7*$G7</f>
        <v>0</v>
      </c>
      <c r="O7" s="467"/>
    </row>
    <row r="8" spans="1:15" s="206" customFormat="1" ht="50.1" customHeight="1">
      <c r="A8" s="186"/>
      <c r="B8" s="186"/>
      <c r="C8" s="70"/>
      <c r="D8" s="125" t="s">
        <v>40</v>
      </c>
      <c r="E8" s="472" t="s">
        <v>450</v>
      </c>
      <c r="F8" s="148" t="s">
        <v>447</v>
      </c>
      <c r="G8" s="291">
        <v>13</v>
      </c>
      <c r="H8" s="301"/>
      <c r="I8" s="73">
        <f>H8*$G8</f>
        <v>0</v>
      </c>
    </row>
    <row r="9" spans="1:15" s="206" customFormat="1" ht="50.1" customHeight="1">
      <c r="A9" s="186"/>
      <c r="B9" s="186"/>
      <c r="C9" s="70"/>
      <c r="D9" s="125" t="s">
        <v>43</v>
      </c>
      <c r="E9" s="472" t="s">
        <v>451</v>
      </c>
      <c r="F9" s="148" t="s">
        <v>196</v>
      </c>
      <c r="G9" s="279">
        <v>1</v>
      </c>
      <c r="H9" s="301"/>
      <c r="I9" s="73">
        <f>H9*$G9</f>
        <v>0</v>
      </c>
    </row>
    <row r="10" spans="1:15" s="206" customFormat="1" ht="50.1" customHeight="1">
      <c r="A10" s="80" t="s">
        <v>624</v>
      </c>
      <c r="B10" s="80"/>
      <c r="C10" s="82"/>
      <c r="D10" s="82"/>
      <c r="E10" s="473"/>
      <c r="F10" s="106"/>
      <c r="G10" s="107"/>
      <c r="H10" s="308"/>
      <c r="I10" s="108">
        <f>SUM(I3:I9)</f>
        <v>0</v>
      </c>
    </row>
    <row r="11" spans="1:15" s="206" customFormat="1" ht="50.1" customHeight="1">
      <c r="A11" s="126"/>
      <c r="B11" s="126" t="s">
        <v>625</v>
      </c>
      <c r="C11" s="63"/>
      <c r="D11" s="63"/>
      <c r="E11" s="469" t="s">
        <v>453</v>
      </c>
      <c r="F11" s="126"/>
      <c r="G11" s="121"/>
      <c r="H11" s="318"/>
      <c r="I11" s="184"/>
    </row>
    <row r="12" spans="1:15" s="206" customFormat="1" ht="50.1" customHeight="1">
      <c r="A12" s="186"/>
      <c r="B12" s="186"/>
      <c r="C12" s="125" t="s">
        <v>15</v>
      </c>
      <c r="D12" s="125"/>
      <c r="E12" s="474" t="s">
        <v>454</v>
      </c>
      <c r="F12" s="143"/>
      <c r="G12" s="279"/>
      <c r="H12" s="301"/>
      <c r="I12" s="73"/>
    </row>
    <row r="13" spans="1:15" s="206" customFormat="1" ht="50.1" customHeight="1">
      <c r="A13" s="186"/>
      <c r="B13" s="186"/>
      <c r="C13" s="70" t="s">
        <v>18</v>
      </c>
      <c r="D13" s="70"/>
      <c r="E13" s="475" t="s">
        <v>455</v>
      </c>
      <c r="F13" s="148" t="s">
        <v>447</v>
      </c>
      <c r="G13" s="279">
        <v>0</v>
      </c>
      <c r="H13" s="301"/>
      <c r="I13" s="73">
        <f>H13*$G13</f>
        <v>0</v>
      </c>
    </row>
    <row r="14" spans="1:15" s="206" customFormat="1" ht="50.1" customHeight="1">
      <c r="A14" s="186"/>
      <c r="B14" s="186"/>
      <c r="C14" s="70" t="s">
        <v>21</v>
      </c>
      <c r="D14" s="70"/>
      <c r="E14" s="475" t="s">
        <v>456</v>
      </c>
      <c r="F14" s="148" t="s">
        <v>447</v>
      </c>
      <c r="G14" s="279">
        <v>24</v>
      </c>
      <c r="H14" s="301"/>
      <c r="I14" s="73">
        <f>H14*$G14</f>
        <v>0</v>
      </c>
    </row>
    <row r="15" spans="1:15" s="206" customFormat="1" ht="50.1" customHeight="1">
      <c r="A15" s="186"/>
      <c r="B15" s="186"/>
      <c r="C15" s="70" t="s">
        <v>23</v>
      </c>
      <c r="D15" s="70"/>
      <c r="E15" s="475" t="s">
        <v>457</v>
      </c>
      <c r="F15" s="148" t="s">
        <v>447</v>
      </c>
      <c r="G15" s="279">
        <v>13</v>
      </c>
      <c r="H15" s="301"/>
      <c r="I15" s="73">
        <f>H15*$G15</f>
        <v>0</v>
      </c>
    </row>
    <row r="16" spans="1:15" s="206" customFormat="1" ht="50.1" customHeight="1">
      <c r="A16" s="80" t="s">
        <v>626</v>
      </c>
      <c r="B16" s="80"/>
      <c r="C16" s="82"/>
      <c r="D16" s="82"/>
      <c r="E16" s="473"/>
      <c r="F16" s="106"/>
      <c r="G16" s="107"/>
      <c r="H16" s="308"/>
      <c r="I16" s="108">
        <f>SUM(I13:I15)</f>
        <v>0</v>
      </c>
    </row>
    <row r="17" spans="1:9" s="206" customFormat="1" ht="50.1" customHeight="1">
      <c r="A17" s="126"/>
      <c r="B17" s="126" t="s">
        <v>452</v>
      </c>
      <c r="C17" s="63"/>
      <c r="D17" s="63"/>
      <c r="E17" s="469" t="s">
        <v>459</v>
      </c>
      <c r="F17" s="126"/>
      <c r="G17" s="121"/>
      <c r="H17" s="318"/>
      <c r="I17" s="184"/>
    </row>
    <row r="18" spans="1:9" s="206" customFormat="1" ht="50.1" customHeight="1">
      <c r="A18" s="186"/>
      <c r="B18" s="186"/>
      <c r="C18" s="125" t="s">
        <v>15</v>
      </c>
      <c r="D18" s="69"/>
      <c r="E18" s="470" t="s">
        <v>1291</v>
      </c>
      <c r="F18" s="148" t="s">
        <v>141</v>
      </c>
      <c r="G18" s="279">
        <v>0</v>
      </c>
      <c r="H18" s="305"/>
      <c r="I18" s="73">
        <f>H18*$G18</f>
        <v>0</v>
      </c>
    </row>
    <row r="19" spans="1:9" s="206" customFormat="1" ht="50.1" customHeight="1">
      <c r="A19" s="186"/>
      <c r="B19" s="186"/>
      <c r="C19" s="70" t="s">
        <v>33</v>
      </c>
      <c r="D19" s="69"/>
      <c r="E19" s="470" t="s">
        <v>1292</v>
      </c>
      <c r="F19" s="148" t="s">
        <v>141</v>
      </c>
      <c r="G19" s="279">
        <v>0</v>
      </c>
      <c r="H19" s="305"/>
      <c r="I19" s="73">
        <f>H19*$G19</f>
        <v>0</v>
      </c>
    </row>
    <row r="20" spans="1:9" s="206" customFormat="1" ht="50.1" customHeight="1">
      <c r="A20" s="186"/>
      <c r="B20" s="186"/>
      <c r="C20" s="70" t="s">
        <v>45</v>
      </c>
      <c r="D20" s="69"/>
      <c r="E20" s="476" t="s">
        <v>1293</v>
      </c>
      <c r="F20" s="148" t="s">
        <v>141</v>
      </c>
      <c r="G20" s="279">
        <v>0</v>
      </c>
      <c r="H20" s="301"/>
      <c r="I20" s="73">
        <f>H20*$G20</f>
        <v>0</v>
      </c>
    </row>
    <row r="21" spans="1:9" s="206" customFormat="1" ht="50.1" customHeight="1">
      <c r="A21" s="80" t="s">
        <v>627</v>
      </c>
      <c r="B21" s="80"/>
      <c r="C21" s="82"/>
      <c r="D21" s="82"/>
      <c r="E21" s="473"/>
      <c r="F21" s="106"/>
      <c r="G21" s="107"/>
      <c r="H21" s="308"/>
      <c r="I21" s="108">
        <f>SUM(I18:I20)</f>
        <v>0</v>
      </c>
    </row>
    <row r="22" spans="1:9" s="206" customFormat="1" ht="50.1" customHeight="1">
      <c r="A22" s="122"/>
      <c r="B22" s="122" t="s">
        <v>458</v>
      </c>
      <c r="C22" s="122"/>
      <c r="D22" s="122"/>
      <c r="E22" s="469" t="s">
        <v>617</v>
      </c>
      <c r="F22" s="122"/>
      <c r="G22" s="123"/>
      <c r="H22" s="312"/>
      <c r="I22" s="124"/>
    </row>
    <row r="23" spans="1:9" s="206" customFormat="1" ht="50.1" customHeight="1">
      <c r="A23" s="167"/>
      <c r="B23" s="167"/>
      <c r="C23" s="156" t="s">
        <v>18</v>
      </c>
      <c r="D23" s="156"/>
      <c r="E23" s="477" t="s">
        <v>398</v>
      </c>
      <c r="F23" s="157" t="s">
        <v>268</v>
      </c>
      <c r="G23" s="279">
        <v>1</v>
      </c>
      <c r="H23" s="301"/>
      <c r="I23" s="73">
        <f>H23*$G23</f>
        <v>0</v>
      </c>
    </row>
    <row r="24" spans="1:9" s="206" customFormat="1" ht="50.1" customHeight="1">
      <c r="A24" s="167"/>
      <c r="B24" s="167"/>
      <c r="C24" s="156" t="s">
        <v>21</v>
      </c>
      <c r="D24" s="156"/>
      <c r="E24" s="477" t="s">
        <v>399</v>
      </c>
      <c r="F24" s="157" t="s">
        <v>268</v>
      </c>
      <c r="G24" s="279">
        <v>1</v>
      </c>
      <c r="H24" s="301"/>
      <c r="I24" s="73">
        <f>H24*$G24</f>
        <v>0</v>
      </c>
    </row>
    <row r="25" spans="1:9" s="206" customFormat="1" ht="50.1" customHeight="1">
      <c r="A25" s="167"/>
      <c r="B25" s="167"/>
      <c r="C25" s="156" t="s">
        <v>23</v>
      </c>
      <c r="D25" s="156"/>
      <c r="E25" s="477" t="s">
        <v>400</v>
      </c>
      <c r="F25" s="157" t="s">
        <v>268</v>
      </c>
      <c r="G25" s="279">
        <v>0</v>
      </c>
      <c r="H25" s="305"/>
      <c r="I25" s="73">
        <f>H25*$G25</f>
        <v>0</v>
      </c>
    </row>
    <row r="26" spans="1:9" s="206" customFormat="1" ht="50.1" customHeight="1">
      <c r="A26" s="167"/>
      <c r="B26" s="167"/>
      <c r="C26" s="156" t="s">
        <v>25</v>
      </c>
      <c r="D26" s="156"/>
      <c r="E26" s="477" t="s">
        <v>401</v>
      </c>
      <c r="F26" s="157" t="s">
        <v>268</v>
      </c>
      <c r="G26" s="279">
        <v>0</v>
      </c>
      <c r="H26" s="305"/>
      <c r="I26" s="73">
        <f>H26*$G26</f>
        <v>0</v>
      </c>
    </row>
    <row r="27" spans="1:9" s="206" customFormat="1" ht="50.1" customHeight="1">
      <c r="A27" s="167"/>
      <c r="B27" s="167"/>
      <c r="C27" s="156" t="s">
        <v>27</v>
      </c>
      <c r="D27" s="156"/>
      <c r="E27" s="477" t="s">
        <v>402</v>
      </c>
      <c r="F27" s="157" t="s">
        <v>268</v>
      </c>
      <c r="G27" s="279"/>
      <c r="H27" s="301"/>
      <c r="I27" s="73">
        <f>H27*$G27</f>
        <v>0</v>
      </c>
    </row>
    <row r="28" spans="1:9" s="206" customFormat="1" ht="50.1" customHeight="1">
      <c r="A28" s="80" t="s">
        <v>628</v>
      </c>
      <c r="B28" s="80"/>
      <c r="C28" s="82"/>
      <c r="D28" s="82"/>
      <c r="E28" s="473"/>
      <c r="F28" s="106"/>
      <c r="G28" s="107"/>
      <c r="H28" s="308"/>
      <c r="I28" s="108">
        <f>SUM(I23:I27)</f>
        <v>0</v>
      </c>
    </row>
    <row r="29" spans="1:9" s="206" customFormat="1" ht="50.1" customHeight="1">
      <c r="A29" s="57" t="s">
        <v>460</v>
      </c>
      <c r="B29" s="116"/>
      <c r="C29" s="57"/>
      <c r="D29" s="57"/>
      <c r="E29" s="468" t="s">
        <v>461</v>
      </c>
      <c r="F29" s="116"/>
      <c r="G29" s="116"/>
      <c r="H29" s="319"/>
      <c r="I29" s="187"/>
    </row>
    <row r="30" spans="1:9" s="206" customFormat="1" ht="50.1" customHeight="1">
      <c r="A30" s="185"/>
      <c r="B30" s="122" t="s">
        <v>462</v>
      </c>
      <c r="C30" s="122"/>
      <c r="D30" s="122"/>
      <c r="E30" s="469" t="s">
        <v>463</v>
      </c>
      <c r="F30" s="185"/>
      <c r="G30" s="131"/>
      <c r="H30" s="320"/>
      <c r="I30" s="188"/>
    </row>
    <row r="31" spans="1:9" s="206" customFormat="1" ht="50.1" customHeight="1">
      <c r="A31" s="70"/>
      <c r="B31" s="70"/>
      <c r="C31" s="69" t="s">
        <v>15</v>
      </c>
      <c r="D31" s="69" t="s">
        <v>464</v>
      </c>
      <c r="E31" s="478" t="s">
        <v>465</v>
      </c>
      <c r="F31" s="148" t="s">
        <v>466</v>
      </c>
      <c r="G31" s="279">
        <v>0</v>
      </c>
      <c r="H31" s="301"/>
      <c r="I31" s="73">
        <f t="shared" ref="I31:I39" si="0">H31*$G31</f>
        <v>0</v>
      </c>
    </row>
    <row r="32" spans="1:9" s="206" customFormat="1" ht="50.1" customHeight="1">
      <c r="A32" s="70"/>
      <c r="B32" s="70"/>
      <c r="C32" s="69" t="s">
        <v>33</v>
      </c>
      <c r="D32" s="69"/>
      <c r="E32" s="478" t="s">
        <v>467</v>
      </c>
      <c r="F32" s="148" t="s">
        <v>468</v>
      </c>
      <c r="G32" s="279">
        <v>0</v>
      </c>
      <c r="H32" s="301"/>
      <c r="I32" s="73">
        <f t="shared" si="0"/>
        <v>0</v>
      </c>
    </row>
    <row r="33" spans="1:9" s="206" customFormat="1" ht="50.1" customHeight="1">
      <c r="A33" s="136"/>
      <c r="B33" s="136"/>
      <c r="C33" s="148" t="s">
        <v>45</v>
      </c>
      <c r="D33" s="148" t="s">
        <v>469</v>
      </c>
      <c r="E33" s="479" t="s">
        <v>470</v>
      </c>
      <c r="F33" s="148" t="s">
        <v>121</v>
      </c>
      <c r="G33" s="279">
        <v>0</v>
      </c>
      <c r="H33" s="301"/>
      <c r="I33" s="73">
        <f t="shared" si="0"/>
        <v>0</v>
      </c>
    </row>
    <row r="34" spans="1:9" s="206" customFormat="1" ht="50.1" customHeight="1">
      <c r="A34" s="138"/>
      <c r="B34" s="138"/>
      <c r="C34" s="148" t="s">
        <v>64</v>
      </c>
      <c r="D34" s="148"/>
      <c r="E34" s="480" t="s">
        <v>471</v>
      </c>
      <c r="F34" s="148" t="s">
        <v>472</v>
      </c>
      <c r="G34" s="279">
        <v>0</v>
      </c>
      <c r="H34" s="305"/>
      <c r="I34" s="73">
        <f t="shared" si="0"/>
        <v>0</v>
      </c>
    </row>
    <row r="35" spans="1:9" s="206" customFormat="1" ht="50.1" customHeight="1">
      <c r="A35" s="138"/>
      <c r="B35" s="138"/>
      <c r="C35" s="148" t="s">
        <v>66</v>
      </c>
      <c r="D35" s="148"/>
      <c r="E35" s="480" t="s">
        <v>473</v>
      </c>
      <c r="F35" s="146" t="s">
        <v>474</v>
      </c>
      <c r="G35" s="279">
        <v>0</v>
      </c>
      <c r="H35" s="305"/>
      <c r="I35" s="73">
        <f t="shared" si="0"/>
        <v>0</v>
      </c>
    </row>
    <row r="36" spans="1:9" s="206" customFormat="1" ht="50.1" customHeight="1">
      <c r="A36" s="138"/>
      <c r="B36" s="138"/>
      <c r="C36" s="148" t="s">
        <v>99</v>
      </c>
      <c r="D36" s="148"/>
      <c r="E36" s="480" t="s">
        <v>475</v>
      </c>
      <c r="F36" s="148" t="s">
        <v>196</v>
      </c>
      <c r="G36" s="279">
        <v>4</v>
      </c>
      <c r="H36" s="301"/>
      <c r="I36" s="73">
        <f t="shared" si="0"/>
        <v>0</v>
      </c>
    </row>
    <row r="37" spans="1:9" s="206" customFormat="1" ht="50.1" customHeight="1">
      <c r="A37" s="138"/>
      <c r="B37" s="138"/>
      <c r="C37" s="148" t="s">
        <v>93</v>
      </c>
      <c r="D37" s="148"/>
      <c r="E37" s="470" t="s">
        <v>476</v>
      </c>
      <c r="F37" s="148" t="s">
        <v>190</v>
      </c>
      <c r="G37" s="279">
        <v>0</v>
      </c>
      <c r="H37" s="305"/>
      <c r="I37" s="73">
        <f t="shared" si="0"/>
        <v>0</v>
      </c>
    </row>
    <row r="38" spans="1:9" s="206" customFormat="1" ht="50.1" customHeight="1">
      <c r="A38" s="138"/>
      <c r="B38" s="138"/>
      <c r="C38" s="148" t="s">
        <v>101</v>
      </c>
      <c r="D38" s="148"/>
      <c r="E38" s="475" t="s">
        <v>477</v>
      </c>
      <c r="F38" s="148" t="s">
        <v>196</v>
      </c>
      <c r="G38" s="279">
        <v>2</v>
      </c>
      <c r="H38" s="301"/>
      <c r="I38" s="73">
        <f t="shared" si="0"/>
        <v>0</v>
      </c>
    </row>
    <row r="39" spans="1:9" s="206" customFormat="1" ht="50.1" customHeight="1">
      <c r="A39" s="140"/>
      <c r="B39" s="140"/>
      <c r="C39" s="69" t="s">
        <v>104</v>
      </c>
      <c r="D39" s="69"/>
      <c r="E39" s="475" t="s">
        <v>478</v>
      </c>
      <c r="F39" s="148" t="s">
        <v>121</v>
      </c>
      <c r="G39" s="279">
        <v>0</v>
      </c>
      <c r="H39" s="301"/>
      <c r="I39" s="73">
        <f t="shared" si="0"/>
        <v>0</v>
      </c>
    </row>
    <row r="40" spans="1:9" s="206" customFormat="1" ht="50.1" customHeight="1">
      <c r="A40" s="80" t="s">
        <v>629</v>
      </c>
      <c r="B40" s="80"/>
      <c r="C40" s="82"/>
      <c r="D40" s="82"/>
      <c r="E40" s="473"/>
      <c r="F40" s="106"/>
      <c r="G40" s="107"/>
      <c r="H40" s="308"/>
      <c r="I40" s="108">
        <f>SUM(I31:I39)</f>
        <v>0</v>
      </c>
    </row>
  </sheetData>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abSelected="1" view="pageBreakPreview" topLeftCell="A64" zoomScale="60" zoomScaleNormal="100" workbookViewId="0">
      <selection activeCell="O18" sqref="O18"/>
    </sheetView>
  </sheetViews>
  <sheetFormatPr defaultRowHeight="15"/>
  <cols>
    <col min="5" max="5" width="69.140625" customWidth="1"/>
  </cols>
  <sheetData>
    <row r="1" spans="1:9" ht="15.75">
      <c r="A1" s="57" t="s">
        <v>226</v>
      </c>
      <c r="B1" s="57"/>
      <c r="C1" s="57"/>
      <c r="D1" s="57"/>
      <c r="E1" s="116" t="s">
        <v>227</v>
      </c>
      <c r="F1" s="57"/>
      <c r="G1" s="57"/>
      <c r="H1" s="310"/>
      <c r="I1" s="117"/>
    </row>
    <row r="2" spans="1:9">
      <c r="A2" s="122"/>
      <c r="B2" s="122" t="s">
        <v>228</v>
      </c>
      <c r="C2" s="122"/>
      <c r="D2" s="122"/>
      <c r="E2" s="131" t="s">
        <v>229</v>
      </c>
      <c r="F2" s="122"/>
      <c r="G2" s="123"/>
      <c r="H2" s="312"/>
      <c r="I2" s="124"/>
    </row>
    <row r="3" spans="1:9" ht="51">
      <c r="A3" s="70"/>
      <c r="B3" s="70"/>
      <c r="C3" s="70" t="s">
        <v>15</v>
      </c>
      <c r="D3" s="148"/>
      <c r="E3" s="137" t="s">
        <v>230</v>
      </c>
      <c r="F3" s="148"/>
      <c r="G3" s="279"/>
      <c r="H3" s="301"/>
      <c r="I3" s="73"/>
    </row>
    <row r="4" spans="1:9">
      <c r="A4" s="70"/>
      <c r="B4" s="70"/>
      <c r="C4" s="70" t="s">
        <v>18</v>
      </c>
      <c r="D4" s="148"/>
      <c r="E4" s="138" t="s">
        <v>231</v>
      </c>
      <c r="F4" s="148" t="s">
        <v>342</v>
      </c>
      <c r="G4" s="279">
        <v>0</v>
      </c>
      <c r="H4" s="313"/>
      <c r="I4" s="73">
        <f>H4*$G4</f>
        <v>0</v>
      </c>
    </row>
    <row r="5" spans="1:9">
      <c r="A5" s="70"/>
      <c r="B5" s="70"/>
      <c r="C5" s="70" t="s">
        <v>21</v>
      </c>
      <c r="D5" s="148"/>
      <c r="E5" s="138" t="s">
        <v>232</v>
      </c>
      <c r="F5" s="148" t="s">
        <v>342</v>
      </c>
      <c r="G5" s="279">
        <f>6.8/100*'Civil &amp; Interior'!G11</f>
        <v>42.908000000000001</v>
      </c>
      <c r="H5" s="313"/>
      <c r="I5" s="73">
        <f>H5*$G5</f>
        <v>0</v>
      </c>
    </row>
    <row r="6" spans="1:9">
      <c r="A6" s="70"/>
      <c r="B6" s="70"/>
      <c r="C6" s="70" t="s">
        <v>23</v>
      </c>
      <c r="D6" s="148"/>
      <c r="E6" s="138" t="s">
        <v>233</v>
      </c>
      <c r="F6" s="148" t="s">
        <v>342</v>
      </c>
      <c r="G6" s="279">
        <f>6.7/100*'Civil &amp; Interior'!G11</f>
        <v>42.277000000000001</v>
      </c>
      <c r="H6" s="313"/>
      <c r="I6" s="73">
        <f>H6*$G6</f>
        <v>0</v>
      </c>
    </row>
    <row r="7" spans="1:9">
      <c r="A7" s="70"/>
      <c r="B7" s="70"/>
      <c r="C7" s="70" t="s">
        <v>25</v>
      </c>
      <c r="D7" s="148"/>
      <c r="E7" s="138" t="s">
        <v>234</v>
      </c>
      <c r="F7" s="148" t="s">
        <v>342</v>
      </c>
      <c r="G7" s="279">
        <f>0.2/100*'Civil &amp; Interior'!G11</f>
        <v>1.262</v>
      </c>
      <c r="H7" s="313"/>
      <c r="I7" s="73">
        <f>H7*$G7</f>
        <v>0</v>
      </c>
    </row>
    <row r="8" spans="1:9">
      <c r="A8" s="70"/>
      <c r="B8" s="70"/>
      <c r="C8" s="70" t="s">
        <v>27</v>
      </c>
      <c r="D8" s="148"/>
      <c r="E8" s="138" t="s">
        <v>235</v>
      </c>
      <c r="F8" s="148" t="s">
        <v>342</v>
      </c>
      <c r="G8" s="279">
        <f>0.9/100*'Civil &amp; Interior'!G11</f>
        <v>5.6790000000000003</v>
      </c>
      <c r="H8" s="313"/>
      <c r="I8" s="73">
        <f>H8*$G8</f>
        <v>0</v>
      </c>
    </row>
    <row r="9" spans="1:9" ht="25.5">
      <c r="A9" s="70"/>
      <c r="B9" s="70"/>
      <c r="C9" s="70" t="s">
        <v>33</v>
      </c>
      <c r="D9" s="110"/>
      <c r="E9" s="139" t="s">
        <v>637</v>
      </c>
      <c r="F9" s="148"/>
      <c r="G9" s="279"/>
      <c r="H9" s="313"/>
      <c r="I9" s="73"/>
    </row>
    <row r="10" spans="1:9">
      <c r="A10" s="70"/>
      <c r="B10" s="70"/>
      <c r="C10" s="70" t="s">
        <v>36</v>
      </c>
      <c r="D10" s="110"/>
      <c r="E10" s="137" t="s">
        <v>231</v>
      </c>
      <c r="F10" s="204" t="s">
        <v>39</v>
      </c>
      <c r="G10" s="279">
        <v>0</v>
      </c>
      <c r="H10" s="313"/>
      <c r="I10" s="73">
        <f>H10*$G10</f>
        <v>0</v>
      </c>
    </row>
    <row r="11" spans="1:9">
      <c r="A11" s="70"/>
      <c r="B11" s="70"/>
      <c r="C11" s="70" t="s">
        <v>40</v>
      </c>
      <c r="D11" s="110"/>
      <c r="E11" s="137" t="s">
        <v>232</v>
      </c>
      <c r="F11" s="204" t="s">
        <v>39</v>
      </c>
      <c r="G11" s="279">
        <v>0</v>
      </c>
      <c r="H11" s="313"/>
      <c r="I11" s="73">
        <f>H11*$G11</f>
        <v>0</v>
      </c>
    </row>
    <row r="12" spans="1:9">
      <c r="A12" s="70"/>
      <c r="B12" s="70"/>
      <c r="C12" s="70" t="s">
        <v>43</v>
      </c>
      <c r="D12" s="110"/>
      <c r="E12" s="137" t="s">
        <v>233</v>
      </c>
      <c r="F12" s="204" t="s">
        <v>39</v>
      </c>
      <c r="G12" s="279">
        <v>0</v>
      </c>
      <c r="H12" s="313"/>
      <c r="I12" s="73">
        <f>H12*$G12</f>
        <v>0</v>
      </c>
    </row>
    <row r="13" spans="1:9">
      <c r="A13" s="70"/>
      <c r="B13" s="70"/>
      <c r="C13" s="70" t="s">
        <v>44</v>
      </c>
      <c r="D13" s="110"/>
      <c r="E13" s="137" t="s">
        <v>234</v>
      </c>
      <c r="F13" s="204" t="s">
        <v>39</v>
      </c>
      <c r="G13" s="279">
        <v>0</v>
      </c>
      <c r="H13" s="313"/>
      <c r="I13" s="73">
        <f>H13*$G13</f>
        <v>0</v>
      </c>
    </row>
    <row r="14" spans="1:9">
      <c r="A14" s="70"/>
      <c r="B14" s="70"/>
      <c r="C14" s="70" t="s">
        <v>636</v>
      </c>
      <c r="D14" s="110"/>
      <c r="E14" s="137" t="s">
        <v>235</v>
      </c>
      <c r="F14" s="204" t="s">
        <v>39</v>
      </c>
      <c r="G14" s="279">
        <v>0</v>
      </c>
      <c r="H14" s="313"/>
      <c r="I14" s="73">
        <f>H14*$G14</f>
        <v>0</v>
      </c>
    </row>
    <row r="15" spans="1:9" ht="38.25">
      <c r="A15" s="70"/>
      <c r="B15" s="70"/>
      <c r="C15" s="70" t="s">
        <v>45</v>
      </c>
      <c r="D15" s="148"/>
      <c r="E15" s="99" t="s">
        <v>236</v>
      </c>
      <c r="F15" s="148"/>
      <c r="G15" s="279"/>
      <c r="H15" s="313"/>
      <c r="I15" s="73"/>
    </row>
    <row r="16" spans="1:9">
      <c r="A16" s="70"/>
      <c r="B16" s="70"/>
      <c r="C16" s="70" t="s">
        <v>75</v>
      </c>
      <c r="D16" s="148"/>
      <c r="E16" s="138" t="s">
        <v>237</v>
      </c>
      <c r="F16" s="148" t="s">
        <v>342</v>
      </c>
      <c r="G16" s="279">
        <v>0</v>
      </c>
      <c r="H16" s="313"/>
      <c r="I16" s="73">
        <f>H16*$G16</f>
        <v>0</v>
      </c>
    </row>
    <row r="17" spans="1:9">
      <c r="A17" s="70"/>
      <c r="B17" s="70"/>
      <c r="C17" s="70" t="s">
        <v>79</v>
      </c>
      <c r="D17" s="148"/>
      <c r="E17" s="138" t="s">
        <v>238</v>
      </c>
      <c r="F17" s="148" t="s">
        <v>342</v>
      </c>
      <c r="G17" s="279">
        <v>0</v>
      </c>
      <c r="H17" s="313"/>
      <c r="I17" s="73">
        <f>H17*$G17</f>
        <v>0</v>
      </c>
    </row>
    <row r="18" spans="1:9" ht="51">
      <c r="A18" s="70"/>
      <c r="B18" s="70"/>
      <c r="C18" s="70" t="s">
        <v>64</v>
      </c>
      <c r="D18" s="148"/>
      <c r="E18" s="99" t="s">
        <v>239</v>
      </c>
      <c r="F18" s="148"/>
      <c r="G18" s="279"/>
      <c r="H18" s="313"/>
      <c r="I18" s="73"/>
    </row>
    <row r="19" spans="1:9">
      <c r="A19" s="70"/>
      <c r="B19" s="70"/>
      <c r="C19" s="70" t="s">
        <v>177</v>
      </c>
      <c r="D19" s="148"/>
      <c r="E19" s="138" t="s">
        <v>240</v>
      </c>
      <c r="F19" s="148" t="s">
        <v>196</v>
      </c>
      <c r="G19" s="279">
        <f>0.5613/100*'Civil &amp; Interior'!G11</f>
        <v>3.5418029999999998</v>
      </c>
      <c r="H19" s="313"/>
      <c r="I19" s="73">
        <f t="shared" ref="I19:I24" si="0">H19*$G19</f>
        <v>0</v>
      </c>
    </row>
    <row r="20" spans="1:9">
      <c r="A20" s="70"/>
      <c r="B20" s="70"/>
      <c r="C20" s="70" t="s">
        <v>341</v>
      </c>
      <c r="D20" s="148"/>
      <c r="E20" s="138" t="s">
        <v>241</v>
      </c>
      <c r="F20" s="148" t="s">
        <v>196</v>
      </c>
      <c r="G20" s="279">
        <f>0.641/100*'Civil &amp; Interior'!G11</f>
        <v>4.0447100000000002</v>
      </c>
      <c r="H20" s="313"/>
      <c r="I20" s="73">
        <f t="shared" si="0"/>
        <v>0</v>
      </c>
    </row>
    <row r="21" spans="1:9">
      <c r="A21" s="70"/>
      <c r="B21" s="70"/>
      <c r="C21" s="70" t="s">
        <v>81</v>
      </c>
      <c r="D21" s="148"/>
      <c r="E21" s="138" t="s">
        <v>242</v>
      </c>
      <c r="F21" s="148" t="s">
        <v>196</v>
      </c>
      <c r="G21" s="279">
        <f>0.4/100*'Civil &amp; Interior'!G11</f>
        <v>2.524</v>
      </c>
      <c r="H21" s="313"/>
      <c r="I21" s="73">
        <f t="shared" si="0"/>
        <v>0</v>
      </c>
    </row>
    <row r="22" spans="1:9">
      <c r="A22" s="70"/>
      <c r="B22" s="70"/>
      <c r="C22" s="70" t="s">
        <v>243</v>
      </c>
      <c r="D22" s="148"/>
      <c r="E22" s="138" t="s">
        <v>244</v>
      </c>
      <c r="F22" s="148" t="s">
        <v>196</v>
      </c>
      <c r="G22" s="279">
        <v>0</v>
      </c>
      <c r="H22" s="313"/>
      <c r="I22" s="73">
        <f t="shared" si="0"/>
        <v>0</v>
      </c>
    </row>
    <row r="23" spans="1:9">
      <c r="A23" s="70"/>
      <c r="B23" s="70"/>
      <c r="C23" s="70" t="s">
        <v>245</v>
      </c>
      <c r="D23" s="148"/>
      <c r="E23" s="138" t="s">
        <v>246</v>
      </c>
      <c r="F23" s="148" t="s">
        <v>196</v>
      </c>
      <c r="G23" s="279">
        <v>0</v>
      </c>
      <c r="H23" s="313"/>
      <c r="I23" s="73">
        <f t="shared" si="0"/>
        <v>0</v>
      </c>
    </row>
    <row r="24" spans="1:9" ht="38.25">
      <c r="A24" s="70"/>
      <c r="B24" s="70"/>
      <c r="C24" s="70" t="s">
        <v>66</v>
      </c>
      <c r="D24" s="69"/>
      <c r="E24" s="140" t="s">
        <v>247</v>
      </c>
      <c r="F24" s="148" t="s">
        <v>196</v>
      </c>
      <c r="G24" s="279">
        <v>0</v>
      </c>
      <c r="H24" s="313"/>
      <c r="I24" s="73">
        <f t="shared" si="0"/>
        <v>0</v>
      </c>
    </row>
    <row r="25" spans="1:9">
      <c r="A25" s="70"/>
      <c r="B25" s="70"/>
      <c r="C25" s="70" t="s">
        <v>99</v>
      </c>
      <c r="D25" s="69"/>
      <c r="E25" s="141" t="s">
        <v>248</v>
      </c>
      <c r="F25" s="148"/>
      <c r="G25" s="279"/>
      <c r="H25" s="313"/>
      <c r="I25" s="73"/>
    </row>
    <row r="26" spans="1:9">
      <c r="A26" s="70"/>
      <c r="B26" s="70"/>
      <c r="C26" s="70" t="s">
        <v>607</v>
      </c>
      <c r="D26" s="69"/>
      <c r="E26" s="140" t="s">
        <v>249</v>
      </c>
      <c r="F26" s="148" t="s">
        <v>196</v>
      </c>
      <c r="G26" s="279">
        <v>0</v>
      </c>
      <c r="H26" s="313"/>
      <c r="I26" s="73">
        <f>H26*$G26</f>
        <v>0</v>
      </c>
    </row>
    <row r="27" spans="1:9">
      <c r="A27" s="70"/>
      <c r="B27" s="70"/>
      <c r="C27" s="70" t="s">
        <v>608</v>
      </c>
      <c r="D27" s="69"/>
      <c r="E27" s="140" t="s">
        <v>250</v>
      </c>
      <c r="F27" s="148" t="s">
        <v>196</v>
      </c>
      <c r="G27" s="279">
        <v>0</v>
      </c>
      <c r="H27" s="313"/>
      <c r="I27" s="73">
        <f>H27*$G27</f>
        <v>0</v>
      </c>
    </row>
    <row r="28" spans="1:9">
      <c r="A28" s="70"/>
      <c r="B28" s="70"/>
      <c r="C28" s="70" t="s">
        <v>609</v>
      </c>
      <c r="D28" s="69"/>
      <c r="E28" s="140" t="s">
        <v>252</v>
      </c>
      <c r="F28" s="148" t="s">
        <v>196</v>
      </c>
      <c r="G28" s="279">
        <v>0</v>
      </c>
      <c r="H28" s="313"/>
      <c r="I28" s="73">
        <f>H28*$G28</f>
        <v>0</v>
      </c>
    </row>
    <row r="29" spans="1:9" ht="25.5">
      <c r="A29" s="106" t="s">
        <v>558</v>
      </c>
      <c r="B29" s="106"/>
      <c r="C29" s="130"/>
      <c r="D29" s="130"/>
      <c r="E29" s="107"/>
      <c r="F29" s="106"/>
      <c r="G29" s="107"/>
      <c r="H29" s="308"/>
      <c r="I29" s="108">
        <f>SUM(I4:I28)</f>
        <v>0</v>
      </c>
    </row>
    <row r="30" spans="1:9">
      <c r="A30" s="122"/>
      <c r="B30" s="122" t="s">
        <v>253</v>
      </c>
      <c r="C30" s="122"/>
      <c r="D30" s="122"/>
      <c r="E30" s="131" t="s">
        <v>254</v>
      </c>
      <c r="F30" s="122"/>
      <c r="G30" s="123"/>
      <c r="H30" s="312"/>
      <c r="I30" s="124"/>
    </row>
    <row r="31" spans="1:9" ht="102">
      <c r="A31" s="70"/>
      <c r="B31" s="70"/>
      <c r="C31" s="70" t="s">
        <v>15</v>
      </c>
      <c r="D31" s="148"/>
      <c r="E31" s="138" t="s">
        <v>255</v>
      </c>
      <c r="F31" s="148"/>
      <c r="G31" s="279"/>
      <c r="H31" s="301"/>
      <c r="I31" s="73"/>
    </row>
    <row r="32" spans="1:9">
      <c r="A32" s="70"/>
      <c r="B32" s="70"/>
      <c r="C32" s="70" t="s">
        <v>18</v>
      </c>
      <c r="D32" s="148"/>
      <c r="E32" s="138" t="s">
        <v>256</v>
      </c>
      <c r="F32" s="148" t="s">
        <v>108</v>
      </c>
      <c r="G32" s="279">
        <v>0</v>
      </c>
      <c r="H32" s="301"/>
      <c r="I32" s="73">
        <f t="shared" ref="I32:I43" si="1">H32*$G32</f>
        <v>0</v>
      </c>
    </row>
    <row r="33" spans="1:9">
      <c r="A33" s="70"/>
      <c r="B33" s="70"/>
      <c r="C33" s="70" t="s">
        <v>21</v>
      </c>
      <c r="D33" s="148"/>
      <c r="E33" s="138" t="s">
        <v>257</v>
      </c>
      <c r="F33" s="148" t="s">
        <v>108</v>
      </c>
      <c r="G33" s="279">
        <f>2.16/100*'Civil &amp; Interior'!G11</f>
        <v>13.6296</v>
      </c>
      <c r="H33" s="301"/>
      <c r="I33" s="73">
        <f t="shared" si="1"/>
        <v>0</v>
      </c>
    </row>
    <row r="34" spans="1:9">
      <c r="A34" s="70"/>
      <c r="B34" s="70"/>
      <c r="C34" s="70" t="s">
        <v>23</v>
      </c>
      <c r="D34" s="148"/>
      <c r="E34" s="138" t="s">
        <v>258</v>
      </c>
      <c r="F34" s="148" t="s">
        <v>108</v>
      </c>
      <c r="G34" s="279">
        <v>0</v>
      </c>
      <c r="H34" s="301"/>
      <c r="I34" s="73">
        <f t="shared" si="1"/>
        <v>0</v>
      </c>
    </row>
    <row r="35" spans="1:9">
      <c r="A35" s="70"/>
      <c r="B35" s="70"/>
      <c r="C35" s="70" t="s">
        <v>25</v>
      </c>
      <c r="D35" s="148"/>
      <c r="E35" s="138" t="s">
        <v>259</v>
      </c>
      <c r="F35" s="148" t="s">
        <v>108</v>
      </c>
      <c r="G35" s="279">
        <v>0</v>
      </c>
      <c r="H35" s="301"/>
      <c r="I35" s="73">
        <f t="shared" si="1"/>
        <v>0</v>
      </c>
    </row>
    <row r="36" spans="1:9">
      <c r="A36" s="70"/>
      <c r="B36" s="70"/>
      <c r="C36" s="70" t="s">
        <v>27</v>
      </c>
      <c r="D36" s="148"/>
      <c r="E36" s="138" t="s">
        <v>260</v>
      </c>
      <c r="F36" s="148" t="s">
        <v>108</v>
      </c>
      <c r="G36" s="279">
        <f>3.12/100*'Civil &amp; Interior'!G11</f>
        <v>19.687200000000001</v>
      </c>
      <c r="H36" s="301"/>
      <c r="I36" s="73">
        <f t="shared" si="1"/>
        <v>0</v>
      </c>
    </row>
    <row r="37" spans="1:9">
      <c r="A37" s="70"/>
      <c r="B37" s="70"/>
      <c r="C37" s="70" t="s">
        <v>29</v>
      </c>
      <c r="D37" s="148"/>
      <c r="E37" s="138" t="s">
        <v>261</v>
      </c>
      <c r="F37" s="148" t="s">
        <v>108</v>
      </c>
      <c r="G37" s="295">
        <f>3.12/100*'Civil &amp; Interior'!G11</f>
        <v>19.687200000000001</v>
      </c>
      <c r="H37" s="301"/>
      <c r="I37" s="73">
        <f t="shared" si="1"/>
        <v>0</v>
      </c>
    </row>
    <row r="38" spans="1:9">
      <c r="A38" s="70"/>
      <c r="B38" s="70"/>
      <c r="C38" s="70" t="s">
        <v>31</v>
      </c>
      <c r="D38" s="110"/>
      <c r="E38" s="139" t="s">
        <v>638</v>
      </c>
      <c r="F38" s="148" t="s">
        <v>108</v>
      </c>
      <c r="G38" s="279">
        <v>0</v>
      </c>
      <c r="H38" s="301"/>
      <c r="I38" s="73">
        <f t="shared" si="1"/>
        <v>0</v>
      </c>
    </row>
    <row r="39" spans="1:9" ht="51">
      <c r="A39" s="70"/>
      <c r="B39" s="70"/>
      <c r="C39" s="70" t="s">
        <v>33</v>
      </c>
      <c r="D39" s="148"/>
      <c r="E39" s="138" t="s">
        <v>262</v>
      </c>
      <c r="F39" s="148" t="s">
        <v>39</v>
      </c>
      <c r="G39" s="295">
        <f>0.8/100*'Civil &amp; Interior'!G11</f>
        <v>5.048</v>
      </c>
      <c r="H39" s="301"/>
      <c r="I39" s="73">
        <f t="shared" si="1"/>
        <v>0</v>
      </c>
    </row>
    <row r="40" spans="1:9" ht="25.5">
      <c r="A40" s="70"/>
      <c r="B40" s="70"/>
      <c r="C40" s="70" t="s">
        <v>66</v>
      </c>
      <c r="D40" s="69"/>
      <c r="E40" s="138" t="s">
        <v>1120</v>
      </c>
      <c r="F40" s="148" t="s">
        <v>39</v>
      </c>
      <c r="G40" s="295">
        <f>0.08/100*'Civil &amp; Interior'!G11</f>
        <v>0.50480000000000003</v>
      </c>
      <c r="H40" s="301"/>
      <c r="I40" s="73">
        <f t="shared" si="1"/>
        <v>0</v>
      </c>
    </row>
    <row r="41" spans="1:9" ht="25.5">
      <c r="A41" s="109"/>
      <c r="B41" s="109"/>
      <c r="C41" s="109" t="s">
        <v>64</v>
      </c>
      <c r="D41" s="76"/>
      <c r="E41" s="139" t="s">
        <v>1121</v>
      </c>
      <c r="F41" s="110"/>
      <c r="G41" s="142">
        <v>0</v>
      </c>
      <c r="H41" s="306"/>
      <c r="I41" s="73">
        <f t="shared" si="1"/>
        <v>0</v>
      </c>
    </row>
    <row r="42" spans="1:9" ht="38.25">
      <c r="A42" s="70"/>
      <c r="B42" s="70"/>
      <c r="C42" s="70" t="s">
        <v>99</v>
      </c>
      <c r="D42" s="69"/>
      <c r="E42" s="86" t="s">
        <v>1195</v>
      </c>
      <c r="F42" s="148" t="s">
        <v>196</v>
      </c>
      <c r="G42" s="295">
        <f>0.08/100*'Civil &amp; Interior'!G11</f>
        <v>0.50480000000000003</v>
      </c>
      <c r="H42" s="301"/>
      <c r="I42" s="73">
        <f t="shared" si="1"/>
        <v>0</v>
      </c>
    </row>
    <row r="43" spans="1:9" ht="38.25">
      <c r="A43" s="70"/>
      <c r="B43" s="70"/>
      <c r="C43" s="70" t="s">
        <v>93</v>
      </c>
      <c r="D43" s="69"/>
      <c r="E43" s="86" t="s">
        <v>263</v>
      </c>
      <c r="F43" s="148" t="s">
        <v>264</v>
      </c>
      <c r="G43" s="279">
        <v>0</v>
      </c>
      <c r="H43" s="301"/>
      <c r="I43" s="73">
        <f t="shared" si="1"/>
        <v>0</v>
      </c>
    </row>
    <row r="44" spans="1:9" ht="25.5">
      <c r="A44" s="106" t="s">
        <v>559</v>
      </c>
      <c r="B44" s="106"/>
      <c r="C44" s="130"/>
      <c r="D44" s="130"/>
      <c r="E44" s="107"/>
      <c r="F44" s="106"/>
      <c r="G44" s="107"/>
      <c r="H44" s="308"/>
      <c r="I44" s="108">
        <f>SUM(I32:I43)</f>
        <v>0</v>
      </c>
    </row>
    <row r="45" spans="1:9">
      <c r="A45" s="122"/>
      <c r="B45" s="122" t="s">
        <v>265</v>
      </c>
      <c r="C45" s="122"/>
      <c r="D45" s="122"/>
      <c r="E45" s="131" t="s">
        <v>266</v>
      </c>
      <c r="F45" s="122"/>
      <c r="G45" s="123"/>
      <c r="H45" s="312"/>
      <c r="I45" s="124"/>
    </row>
    <row r="46" spans="1:9" ht="140.25">
      <c r="A46" s="70"/>
      <c r="B46" s="70"/>
      <c r="C46" s="70" t="s">
        <v>15</v>
      </c>
      <c r="D46" s="148"/>
      <c r="E46" s="143" t="s">
        <v>267</v>
      </c>
      <c r="F46" s="148" t="s">
        <v>268</v>
      </c>
      <c r="G46" s="279">
        <v>0</v>
      </c>
      <c r="H46" s="301"/>
      <c r="I46" s="73">
        <f>H46*$G46</f>
        <v>0</v>
      </c>
    </row>
    <row r="47" spans="1:9" ht="38.25">
      <c r="A47" s="70"/>
      <c r="B47" s="70"/>
      <c r="C47" s="70" t="s">
        <v>33</v>
      </c>
      <c r="D47" s="148"/>
      <c r="E47" s="143" t="s">
        <v>269</v>
      </c>
      <c r="F47" s="148" t="s">
        <v>268</v>
      </c>
      <c r="G47" s="295">
        <f>0.08/100*'Civil &amp; Interior'!G11</f>
        <v>0.50480000000000003</v>
      </c>
      <c r="H47" s="301"/>
      <c r="I47" s="73">
        <f>H47*$G47</f>
        <v>0</v>
      </c>
    </row>
    <row r="48" spans="1:9" ht="25.5">
      <c r="A48" s="106" t="s">
        <v>560</v>
      </c>
      <c r="B48" s="106"/>
      <c r="C48" s="130"/>
      <c r="D48" s="130"/>
      <c r="E48" s="107"/>
      <c r="F48" s="106"/>
      <c r="G48" s="107"/>
      <c r="H48" s="308"/>
      <c r="I48" s="108">
        <f>SUM(I46:I47)</f>
        <v>0</v>
      </c>
    </row>
    <row r="49" spans="1:9">
      <c r="A49" s="122"/>
      <c r="B49" s="122" t="s">
        <v>270</v>
      </c>
      <c r="C49" s="122"/>
      <c r="D49" s="122"/>
      <c r="E49" s="131" t="s">
        <v>271</v>
      </c>
      <c r="F49" s="122"/>
      <c r="G49" s="123"/>
      <c r="H49" s="312"/>
      <c r="I49" s="124"/>
    </row>
    <row r="50" spans="1:9" ht="76.5">
      <c r="A50" s="144"/>
      <c r="B50" s="144"/>
      <c r="C50" s="70" t="s">
        <v>15</v>
      </c>
      <c r="D50" s="69"/>
      <c r="E50" s="77" t="s">
        <v>272</v>
      </c>
      <c r="F50" s="148"/>
      <c r="G50" s="279"/>
      <c r="H50" s="301"/>
      <c r="I50" s="73"/>
    </row>
    <row r="51" spans="1:9" ht="63.75">
      <c r="A51" s="136"/>
      <c r="B51" s="136"/>
      <c r="C51" s="125" t="s">
        <v>18</v>
      </c>
      <c r="D51" s="148" t="s">
        <v>1196</v>
      </c>
      <c r="E51" s="77" t="s">
        <v>1135</v>
      </c>
      <c r="F51" s="148" t="s">
        <v>218</v>
      </c>
      <c r="G51" s="279">
        <v>0</v>
      </c>
      <c r="H51" s="301"/>
      <c r="I51" s="73">
        <f t="shared" ref="I51:I67" si="2">H51*$G51</f>
        <v>0</v>
      </c>
    </row>
    <row r="52" spans="1:9" ht="51">
      <c r="A52" s="136"/>
      <c r="B52" s="136"/>
      <c r="C52" s="125" t="s">
        <v>21</v>
      </c>
      <c r="D52" s="148" t="s">
        <v>274</v>
      </c>
      <c r="E52" s="78" t="s">
        <v>1136</v>
      </c>
      <c r="F52" s="148" t="s">
        <v>218</v>
      </c>
      <c r="G52" s="279">
        <v>0</v>
      </c>
      <c r="H52" s="301"/>
      <c r="I52" s="73">
        <f t="shared" si="2"/>
        <v>0</v>
      </c>
    </row>
    <row r="53" spans="1:9" ht="76.5">
      <c r="A53" s="136"/>
      <c r="B53" s="136"/>
      <c r="C53" s="125" t="s">
        <v>23</v>
      </c>
      <c r="D53" s="148" t="s">
        <v>1197</v>
      </c>
      <c r="E53" s="128" t="s">
        <v>1142</v>
      </c>
      <c r="F53" s="148" t="s">
        <v>218</v>
      </c>
      <c r="G53" s="279">
        <v>0</v>
      </c>
      <c r="H53" s="301"/>
      <c r="I53" s="73">
        <f t="shared" si="2"/>
        <v>0</v>
      </c>
    </row>
    <row r="54" spans="1:9" ht="25.5">
      <c r="A54" s="136"/>
      <c r="B54" s="136"/>
      <c r="C54" s="125" t="s">
        <v>25</v>
      </c>
      <c r="D54" s="148" t="s">
        <v>275</v>
      </c>
      <c r="E54" s="77" t="s">
        <v>1137</v>
      </c>
      <c r="F54" s="148" t="s">
        <v>218</v>
      </c>
      <c r="G54" s="279">
        <v>1</v>
      </c>
      <c r="H54" s="301"/>
      <c r="I54" s="73">
        <f t="shared" si="2"/>
        <v>0</v>
      </c>
    </row>
    <row r="55" spans="1:9" ht="38.25">
      <c r="A55" s="136"/>
      <c r="B55" s="136"/>
      <c r="C55" s="125" t="s">
        <v>27</v>
      </c>
      <c r="D55" s="148" t="s">
        <v>276</v>
      </c>
      <c r="E55" s="77" t="s">
        <v>1138</v>
      </c>
      <c r="F55" s="148" t="s">
        <v>218</v>
      </c>
      <c r="G55" s="279">
        <v>0</v>
      </c>
      <c r="H55" s="301"/>
      <c r="I55" s="73">
        <f t="shared" si="2"/>
        <v>0</v>
      </c>
    </row>
    <row r="56" spans="1:9" ht="102">
      <c r="A56" s="136"/>
      <c r="B56" s="136"/>
      <c r="C56" s="125" t="s">
        <v>29</v>
      </c>
      <c r="D56" s="148" t="s">
        <v>1198</v>
      </c>
      <c r="E56" s="78" t="s">
        <v>1119</v>
      </c>
      <c r="F56" s="148" t="s">
        <v>218</v>
      </c>
      <c r="G56" s="279">
        <v>0</v>
      </c>
      <c r="H56" s="301"/>
      <c r="I56" s="73">
        <f t="shared" si="2"/>
        <v>0</v>
      </c>
    </row>
    <row r="57" spans="1:9" ht="25.5">
      <c r="A57" s="136"/>
      <c r="B57" s="136"/>
      <c r="C57" s="125" t="s">
        <v>31</v>
      </c>
      <c r="D57" s="148" t="s">
        <v>278</v>
      </c>
      <c r="E57" s="119" t="s">
        <v>279</v>
      </c>
      <c r="F57" s="148" t="s">
        <v>218</v>
      </c>
      <c r="G57" s="279">
        <v>1</v>
      </c>
      <c r="H57" s="301"/>
      <c r="I57" s="73">
        <f t="shared" si="2"/>
        <v>0</v>
      </c>
    </row>
    <row r="58" spans="1:9" ht="38.25">
      <c r="A58" s="136"/>
      <c r="B58" s="136"/>
      <c r="C58" s="125" t="s">
        <v>280</v>
      </c>
      <c r="D58" s="148" t="s">
        <v>281</v>
      </c>
      <c r="E58" s="77" t="s">
        <v>1139</v>
      </c>
      <c r="F58" s="148" t="s">
        <v>218</v>
      </c>
      <c r="G58" s="279">
        <v>1</v>
      </c>
      <c r="H58" s="301"/>
      <c r="I58" s="73">
        <f t="shared" si="2"/>
        <v>0</v>
      </c>
    </row>
    <row r="59" spans="1:9" ht="25.5">
      <c r="A59" s="136"/>
      <c r="B59" s="136"/>
      <c r="C59" s="125" t="s">
        <v>282</v>
      </c>
      <c r="D59" s="148" t="s">
        <v>283</v>
      </c>
      <c r="E59" s="78" t="s">
        <v>1212</v>
      </c>
      <c r="F59" s="148" t="s">
        <v>218</v>
      </c>
      <c r="G59" s="279">
        <v>1</v>
      </c>
      <c r="H59" s="301"/>
      <c r="I59" s="73">
        <f t="shared" si="2"/>
        <v>0</v>
      </c>
    </row>
    <row r="60" spans="1:9" ht="89.25">
      <c r="A60" s="136"/>
      <c r="B60" s="136"/>
      <c r="C60" s="125" t="s">
        <v>284</v>
      </c>
      <c r="D60" s="148" t="s">
        <v>1199</v>
      </c>
      <c r="E60" s="119" t="s">
        <v>1143</v>
      </c>
      <c r="F60" s="148" t="s">
        <v>218</v>
      </c>
      <c r="G60" s="279">
        <v>0</v>
      </c>
      <c r="H60" s="301"/>
      <c r="I60" s="73">
        <f t="shared" si="2"/>
        <v>0</v>
      </c>
    </row>
    <row r="61" spans="1:9" ht="25.5">
      <c r="A61" s="136"/>
      <c r="B61" s="136"/>
      <c r="C61" s="125" t="s">
        <v>285</v>
      </c>
      <c r="D61" s="148" t="s">
        <v>286</v>
      </c>
      <c r="E61" s="119" t="s">
        <v>287</v>
      </c>
      <c r="F61" s="148" t="s">
        <v>218</v>
      </c>
      <c r="G61" s="279">
        <v>1</v>
      </c>
      <c r="H61" s="301"/>
      <c r="I61" s="73">
        <f t="shared" si="2"/>
        <v>0</v>
      </c>
    </row>
    <row r="62" spans="1:9" ht="38.25">
      <c r="A62" s="136"/>
      <c r="B62" s="136"/>
      <c r="C62" s="125" t="s">
        <v>326</v>
      </c>
      <c r="D62" s="148" t="s">
        <v>289</v>
      </c>
      <c r="E62" s="145" t="s">
        <v>290</v>
      </c>
      <c r="F62" s="146" t="s">
        <v>268</v>
      </c>
      <c r="G62" s="279">
        <v>1</v>
      </c>
      <c r="H62" s="301"/>
      <c r="I62" s="73">
        <f t="shared" si="2"/>
        <v>0</v>
      </c>
    </row>
    <row r="63" spans="1:9" ht="25.5">
      <c r="A63" s="136"/>
      <c r="B63" s="136"/>
      <c r="C63" s="125" t="s">
        <v>288</v>
      </c>
      <c r="D63" s="148" t="s">
        <v>292</v>
      </c>
      <c r="E63" s="145" t="s">
        <v>293</v>
      </c>
      <c r="F63" s="146" t="s">
        <v>268</v>
      </c>
      <c r="G63" s="279">
        <v>1</v>
      </c>
      <c r="H63" s="301"/>
      <c r="I63" s="73">
        <f t="shared" si="2"/>
        <v>0</v>
      </c>
    </row>
    <row r="64" spans="1:9" ht="38.25">
      <c r="A64" s="136"/>
      <c r="B64" s="136"/>
      <c r="C64" s="125" t="s">
        <v>291</v>
      </c>
      <c r="D64" s="148" t="s">
        <v>295</v>
      </c>
      <c r="E64" s="145" t="s">
        <v>1140</v>
      </c>
      <c r="F64" s="146" t="s">
        <v>268</v>
      </c>
      <c r="G64" s="279">
        <v>1</v>
      </c>
      <c r="H64" s="301"/>
      <c r="I64" s="73">
        <f t="shared" si="2"/>
        <v>0</v>
      </c>
    </row>
    <row r="65" spans="1:9" ht="25.5">
      <c r="A65" s="70"/>
      <c r="B65" s="70"/>
      <c r="C65" s="125" t="s">
        <v>330</v>
      </c>
      <c r="D65" s="69" t="s">
        <v>296</v>
      </c>
      <c r="E65" s="145" t="s">
        <v>297</v>
      </c>
      <c r="F65" s="148" t="s">
        <v>218</v>
      </c>
      <c r="G65" s="279">
        <v>1</v>
      </c>
      <c r="H65" s="301"/>
      <c r="I65" s="73">
        <f t="shared" si="2"/>
        <v>0</v>
      </c>
    </row>
    <row r="66" spans="1:9" ht="38.25">
      <c r="A66" s="70"/>
      <c r="B66" s="70"/>
      <c r="C66" s="125" t="s">
        <v>331</v>
      </c>
      <c r="D66" s="69" t="s">
        <v>298</v>
      </c>
      <c r="E66" s="145" t="s">
        <v>299</v>
      </c>
      <c r="F66" s="148" t="s">
        <v>218</v>
      </c>
      <c r="G66" s="279">
        <v>0</v>
      </c>
      <c r="H66" s="301"/>
      <c r="I66" s="73">
        <f t="shared" si="2"/>
        <v>0</v>
      </c>
    </row>
    <row r="67" spans="1:9" ht="38.25">
      <c r="A67" s="70"/>
      <c r="B67" s="70"/>
      <c r="C67" s="125" t="s">
        <v>294</v>
      </c>
      <c r="D67" s="69" t="s">
        <v>300</v>
      </c>
      <c r="E67" s="147" t="s">
        <v>1141</v>
      </c>
      <c r="F67" s="148" t="s">
        <v>301</v>
      </c>
      <c r="G67" s="279">
        <v>1</v>
      </c>
      <c r="H67" s="301"/>
      <c r="I67" s="73">
        <f t="shared" si="2"/>
        <v>0</v>
      </c>
    </row>
    <row r="68" spans="1:9" ht="47.25">
      <c r="A68" s="80" t="s">
        <v>561</v>
      </c>
      <c r="B68" s="80"/>
      <c r="C68" s="82"/>
      <c r="D68" s="82"/>
      <c r="E68" s="105"/>
      <c r="F68" s="80"/>
      <c r="G68" s="107"/>
      <c r="H68" s="308"/>
      <c r="I68" s="108">
        <f>SUM(I51:I67)</f>
        <v>0</v>
      </c>
    </row>
  </sheetData>
  <pageMargins left="0.7" right="0.7" top="0.75" bottom="0.75" header="0.3" footer="0.3"/>
  <pageSetup scale="64"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E10" sqref="E10"/>
    </sheetView>
  </sheetViews>
  <sheetFormatPr defaultColWidth="8.85546875" defaultRowHeight="12.75" outlineLevelRow="2"/>
  <cols>
    <col min="1" max="1" width="21.42578125" style="264" customWidth="1"/>
    <col min="2" max="2" width="6.28515625" style="264" customWidth="1"/>
    <col min="3" max="3" width="7.7109375" style="264" customWidth="1"/>
    <col min="4" max="4" width="8.28515625" style="203" customWidth="1"/>
    <col min="5" max="5" width="63.140625" style="265" customWidth="1"/>
    <col min="6" max="6" width="9.5703125" style="265" customWidth="1"/>
    <col min="7" max="7" width="8.85546875" style="203"/>
    <col min="8" max="8" width="13" style="203" hidden="1" customWidth="1"/>
    <col min="9" max="9" width="12.28515625" style="203" hidden="1" customWidth="1"/>
    <col min="10" max="10" width="11.7109375" style="203" customWidth="1"/>
    <col min="11" max="11" width="10.7109375" style="272" customWidth="1"/>
    <col min="12" max="16384" width="8.85546875" style="203"/>
  </cols>
  <sheetData>
    <row r="1" spans="1:11">
      <c r="A1" s="231"/>
      <c r="B1" s="232"/>
      <c r="C1" s="232"/>
      <c r="D1" s="233"/>
      <c r="E1" s="234"/>
      <c r="F1" s="234"/>
    </row>
    <row r="2" spans="1:11" ht="15.75">
      <c r="A2" s="235" t="s">
        <v>659</v>
      </c>
      <c r="B2" s="236"/>
      <c r="C2" s="236"/>
      <c r="D2" s="236"/>
      <c r="E2" s="236"/>
      <c r="F2" s="236"/>
      <c r="G2" s="237"/>
      <c r="H2" s="237"/>
      <c r="I2" s="237"/>
      <c r="J2" s="237"/>
      <c r="K2" s="273"/>
    </row>
    <row r="3" spans="1:11" ht="31.5">
      <c r="A3" s="238"/>
      <c r="B3" s="238"/>
      <c r="C3" s="238"/>
      <c r="D3" s="238"/>
      <c r="E3" s="57" t="s">
        <v>8</v>
      </c>
      <c r="F3" s="56" t="s">
        <v>10</v>
      </c>
      <c r="G3" s="56" t="s">
        <v>1128</v>
      </c>
      <c r="H3" s="56" t="s">
        <v>1159</v>
      </c>
      <c r="I3" s="56" t="s">
        <v>1155</v>
      </c>
      <c r="J3" s="56" t="s">
        <v>1156</v>
      </c>
      <c r="K3" s="274" t="s">
        <v>1129</v>
      </c>
    </row>
    <row r="4" spans="1:11" ht="15.75">
      <c r="A4" s="238"/>
      <c r="B4" s="238"/>
      <c r="C4" s="238"/>
      <c r="D4" s="238"/>
      <c r="E4" s="57"/>
      <c r="F4" s="56"/>
      <c r="G4" s="56"/>
      <c r="H4" s="56" t="s">
        <v>1157</v>
      </c>
      <c r="I4" s="56" t="s">
        <v>1158</v>
      </c>
      <c r="J4" s="56"/>
      <c r="K4" s="274"/>
    </row>
    <row r="5" spans="1:11" s="239" customFormat="1" ht="15.75">
      <c r="A5" s="126"/>
      <c r="B5" s="126" t="s">
        <v>13</v>
      </c>
      <c r="C5" s="126"/>
      <c r="D5" s="126"/>
      <c r="E5" s="126" t="s">
        <v>660</v>
      </c>
      <c r="F5" s="126"/>
      <c r="G5" s="126"/>
      <c r="H5" s="126"/>
      <c r="I5" s="126"/>
      <c r="J5" s="126"/>
      <c r="K5" s="270"/>
    </row>
    <row r="6" spans="1:11" s="239" customFormat="1" ht="50.25" customHeight="1" outlineLevel="2">
      <c r="A6" s="244"/>
      <c r="B6" s="244"/>
      <c r="C6" s="240" t="s">
        <v>15</v>
      </c>
      <c r="D6" s="241" t="s">
        <v>661</v>
      </c>
      <c r="E6" s="242" t="s">
        <v>662</v>
      </c>
      <c r="F6" s="243" t="s">
        <v>663</v>
      </c>
      <c r="G6" s="243"/>
      <c r="H6" s="243"/>
      <c r="I6" s="243"/>
      <c r="J6" s="277"/>
      <c r="K6" s="277">
        <f>IFERROR(J6*G6,0)</f>
        <v>0</v>
      </c>
    </row>
    <row r="7" spans="1:11" s="239" customFormat="1" ht="45" customHeight="1" outlineLevel="2">
      <c r="A7" s="244"/>
      <c r="B7" s="244"/>
      <c r="C7" s="240"/>
      <c r="D7" s="241"/>
      <c r="E7" s="242" t="s">
        <v>664</v>
      </c>
      <c r="F7" s="243"/>
      <c r="G7" s="243"/>
      <c r="H7" s="243"/>
      <c r="I7" s="243"/>
      <c r="J7" s="277"/>
      <c r="K7" s="277"/>
    </row>
    <row r="8" spans="1:11" s="239" customFormat="1" ht="63" customHeight="1" outlineLevel="2">
      <c r="A8" s="244"/>
      <c r="B8" s="244"/>
      <c r="C8" s="240"/>
      <c r="D8" s="241"/>
      <c r="E8" s="242" t="s">
        <v>665</v>
      </c>
      <c r="F8" s="243"/>
      <c r="G8" s="243"/>
      <c r="H8" s="243"/>
      <c r="I8" s="243"/>
      <c r="J8" s="277"/>
      <c r="K8" s="277"/>
    </row>
    <row r="9" spans="1:11" s="239" customFormat="1" ht="77.25" customHeight="1" outlineLevel="2">
      <c r="A9" s="244"/>
      <c r="B9" s="244"/>
      <c r="C9" s="240"/>
      <c r="D9" s="241"/>
      <c r="E9" s="242" t="s">
        <v>666</v>
      </c>
      <c r="F9" s="243"/>
      <c r="G9" s="243"/>
      <c r="H9" s="243"/>
      <c r="I9" s="243"/>
      <c r="J9" s="277"/>
      <c r="K9" s="277"/>
    </row>
    <row r="10" spans="1:11" s="239" customFormat="1" ht="46.5" customHeight="1" outlineLevel="2">
      <c r="A10" s="244"/>
      <c r="B10" s="244"/>
      <c r="C10" s="240"/>
      <c r="D10" s="241"/>
      <c r="E10" s="242" t="s">
        <v>667</v>
      </c>
      <c r="F10" s="243"/>
      <c r="G10" s="243"/>
      <c r="H10" s="243"/>
      <c r="I10" s="243"/>
      <c r="J10" s="277"/>
      <c r="K10" s="277"/>
    </row>
    <row r="11" spans="1:11" s="239" customFormat="1" outlineLevel="2">
      <c r="A11" s="244"/>
      <c r="B11" s="244"/>
      <c r="C11" s="240"/>
      <c r="D11" s="243"/>
      <c r="E11" s="242" t="s">
        <v>668</v>
      </c>
      <c r="F11" s="243"/>
      <c r="G11" s="245"/>
      <c r="H11" s="245"/>
      <c r="I11" s="245"/>
      <c r="J11" s="268"/>
      <c r="K11" s="268"/>
    </row>
    <row r="12" spans="1:11" ht="15.75">
      <c r="A12" s="80" t="s">
        <v>48</v>
      </c>
      <c r="B12" s="80"/>
      <c r="C12" s="80"/>
      <c r="D12" s="80"/>
      <c r="E12" s="80"/>
      <c r="F12" s="80"/>
      <c r="G12" s="80"/>
      <c r="H12" s="80"/>
      <c r="I12" s="80"/>
      <c r="J12" s="269"/>
      <c r="K12" s="275">
        <f>SUM(K6:K11)</f>
        <v>0</v>
      </c>
    </row>
    <row r="13" spans="1:11" s="239" customFormat="1" ht="15.75">
      <c r="A13" s="126"/>
      <c r="B13" s="126" t="s">
        <v>49</v>
      </c>
      <c r="C13" s="126"/>
      <c r="D13" s="126"/>
      <c r="E13" s="126" t="s">
        <v>669</v>
      </c>
      <c r="F13" s="126"/>
      <c r="G13" s="126"/>
      <c r="H13" s="126"/>
      <c r="I13" s="126"/>
      <c r="J13" s="270"/>
      <c r="K13" s="270"/>
    </row>
    <row r="14" spans="1:11" s="239" customFormat="1" outlineLevel="1">
      <c r="A14" s="244"/>
      <c r="B14" s="244"/>
      <c r="C14" s="240" t="s">
        <v>15</v>
      </c>
      <c r="D14" s="246"/>
      <c r="E14" s="247" t="s">
        <v>670</v>
      </c>
      <c r="F14" s="76"/>
      <c r="G14" s="245"/>
      <c r="H14" s="245"/>
      <c r="I14" s="245"/>
      <c r="J14" s="268"/>
      <c r="K14" s="268"/>
    </row>
    <row r="15" spans="1:11" s="239" customFormat="1" ht="118.5" customHeight="1" outlineLevel="1">
      <c r="A15" s="244"/>
      <c r="B15" s="244"/>
      <c r="C15" s="240"/>
      <c r="D15" s="246"/>
      <c r="E15" s="242" t="s">
        <v>671</v>
      </c>
      <c r="F15" s="76"/>
      <c r="G15" s="245"/>
      <c r="H15" s="245"/>
      <c r="I15" s="245"/>
      <c r="J15" s="268"/>
      <c r="K15" s="268"/>
    </row>
    <row r="16" spans="1:11" s="239" customFormat="1" ht="15" outlineLevel="1">
      <c r="A16" s="244"/>
      <c r="B16" s="244"/>
      <c r="C16" s="248" t="s">
        <v>18</v>
      </c>
      <c r="D16" s="246"/>
      <c r="E16" s="242" t="s">
        <v>672</v>
      </c>
      <c r="F16" s="248" t="s">
        <v>673</v>
      </c>
      <c r="G16" s="249"/>
      <c r="H16" s="249"/>
      <c r="I16" s="249"/>
      <c r="J16" s="267"/>
      <c r="K16" s="268">
        <f>IFERROR(J16*G16,0)</f>
        <v>0</v>
      </c>
    </row>
    <row r="17" spans="1:11" s="239" customFormat="1" ht="15" outlineLevel="1">
      <c r="A17" s="244"/>
      <c r="B17" s="244"/>
      <c r="C17" s="248" t="s">
        <v>21</v>
      </c>
      <c r="D17" s="246"/>
      <c r="E17" s="242" t="s">
        <v>674</v>
      </c>
      <c r="F17" s="248" t="s">
        <v>673</v>
      </c>
      <c r="G17" s="249"/>
      <c r="H17" s="249"/>
      <c r="I17" s="249"/>
      <c r="J17" s="267"/>
      <c r="K17" s="268">
        <f t="shared" ref="K17:K23" si="0">IFERROR(J17*G17,0)</f>
        <v>0</v>
      </c>
    </row>
    <row r="18" spans="1:11" s="239" customFormat="1" ht="15" outlineLevel="1">
      <c r="A18" s="244"/>
      <c r="B18" s="244"/>
      <c r="C18" s="248" t="s">
        <v>23</v>
      </c>
      <c r="D18" s="246"/>
      <c r="E18" s="242" t="s">
        <v>675</v>
      </c>
      <c r="F18" s="248" t="s">
        <v>673</v>
      </c>
      <c r="G18" s="249"/>
      <c r="H18" s="249"/>
      <c r="I18" s="249"/>
      <c r="J18" s="267"/>
      <c r="K18" s="268">
        <f t="shared" si="0"/>
        <v>0</v>
      </c>
    </row>
    <row r="19" spans="1:11" s="239" customFormat="1" ht="15" outlineLevel="1">
      <c r="A19" s="244"/>
      <c r="B19" s="244"/>
      <c r="C19" s="248" t="s">
        <v>25</v>
      </c>
      <c r="D19" s="246"/>
      <c r="E19" s="242" t="s">
        <v>676</v>
      </c>
      <c r="F19" s="248" t="s">
        <v>673</v>
      </c>
      <c r="G19" s="249"/>
      <c r="H19" s="249"/>
      <c r="I19" s="249"/>
      <c r="J19" s="267"/>
      <c r="K19" s="268">
        <f t="shared" si="0"/>
        <v>0</v>
      </c>
    </row>
    <row r="20" spans="1:11" s="239" customFormat="1" ht="15" outlineLevel="1">
      <c r="A20" s="244"/>
      <c r="B20" s="244"/>
      <c r="C20" s="248" t="s">
        <v>27</v>
      </c>
      <c r="D20" s="246"/>
      <c r="E20" s="242" t="s">
        <v>677</v>
      </c>
      <c r="F20" s="248" t="s">
        <v>673</v>
      </c>
      <c r="G20" s="249"/>
      <c r="H20" s="249"/>
      <c r="I20" s="249"/>
      <c r="J20" s="267"/>
      <c r="K20" s="268">
        <f t="shared" si="0"/>
        <v>0</v>
      </c>
    </row>
    <row r="21" spans="1:11" s="239" customFormat="1" ht="15" outlineLevel="1">
      <c r="A21" s="244"/>
      <c r="B21" s="244"/>
      <c r="C21" s="248" t="s">
        <v>29</v>
      </c>
      <c r="D21" s="246"/>
      <c r="E21" s="242" t="s">
        <v>678</v>
      </c>
      <c r="F21" s="248" t="s">
        <v>673</v>
      </c>
      <c r="G21" s="249"/>
      <c r="H21" s="249"/>
      <c r="I21" s="249"/>
      <c r="J21" s="267"/>
      <c r="K21" s="268">
        <f t="shared" si="0"/>
        <v>0</v>
      </c>
    </row>
    <row r="22" spans="1:11" s="239" customFormat="1" ht="15" outlineLevel="1">
      <c r="A22" s="244"/>
      <c r="B22" s="244"/>
      <c r="C22" s="248" t="s">
        <v>31</v>
      </c>
      <c r="D22" s="246"/>
      <c r="E22" s="242" t="s">
        <v>679</v>
      </c>
      <c r="F22" s="248" t="s">
        <v>673</v>
      </c>
      <c r="G22" s="249"/>
      <c r="H22" s="249"/>
      <c r="I22" s="249"/>
      <c r="J22" s="267"/>
      <c r="K22" s="268">
        <f t="shared" si="0"/>
        <v>0</v>
      </c>
    </row>
    <row r="23" spans="1:11" s="239" customFormat="1" ht="15" outlineLevel="1">
      <c r="A23" s="244"/>
      <c r="B23" s="244"/>
      <c r="C23" s="248" t="s">
        <v>280</v>
      </c>
      <c r="D23" s="246"/>
      <c r="E23" s="242" t="s">
        <v>680</v>
      </c>
      <c r="F23" s="248" t="s">
        <v>673</v>
      </c>
      <c r="G23" s="249"/>
      <c r="H23" s="249"/>
      <c r="I23" s="249"/>
      <c r="J23" s="267"/>
      <c r="K23" s="268">
        <f t="shared" si="0"/>
        <v>0</v>
      </c>
    </row>
    <row r="24" spans="1:11" s="239" customFormat="1" outlineLevel="1">
      <c r="A24" s="244"/>
      <c r="B24" s="244"/>
      <c r="C24" s="250" t="s">
        <v>33</v>
      </c>
      <c r="D24" s="240"/>
      <c r="E24" s="251" t="s">
        <v>681</v>
      </c>
      <c r="F24" s="248"/>
      <c r="G24" s="245"/>
      <c r="H24" s="245"/>
      <c r="I24" s="245"/>
      <c r="J24" s="268"/>
      <c r="K24" s="268"/>
    </row>
    <row r="25" spans="1:11" s="239" customFormat="1" ht="64.5" customHeight="1" outlineLevel="1">
      <c r="A25" s="244"/>
      <c r="B25" s="244"/>
      <c r="C25" s="252"/>
      <c r="D25" s="252"/>
      <c r="E25" s="242" t="s">
        <v>682</v>
      </c>
      <c r="F25" s="248"/>
      <c r="G25" s="245"/>
      <c r="H25" s="245"/>
      <c r="I25" s="245"/>
      <c r="J25" s="268"/>
      <c r="K25" s="268"/>
    </row>
    <row r="26" spans="1:11" s="239" customFormat="1" ht="15" outlineLevel="1">
      <c r="A26" s="244"/>
      <c r="B26" s="244"/>
      <c r="C26" s="248" t="s">
        <v>36</v>
      </c>
      <c r="D26" s="252"/>
      <c r="E26" s="242" t="s">
        <v>683</v>
      </c>
      <c r="F26" s="248" t="s">
        <v>268</v>
      </c>
      <c r="G26" s="249"/>
      <c r="H26" s="249"/>
      <c r="I26" s="249"/>
      <c r="J26" s="268"/>
      <c r="K26" s="268">
        <f t="shared" ref="K26:K28" si="1">IFERROR(J26*G26,0)</f>
        <v>0</v>
      </c>
    </row>
    <row r="27" spans="1:11" s="239" customFormat="1" ht="15" outlineLevel="1">
      <c r="A27" s="244"/>
      <c r="B27" s="244"/>
      <c r="C27" s="248" t="s">
        <v>40</v>
      </c>
      <c r="D27" s="252"/>
      <c r="E27" s="242" t="s">
        <v>684</v>
      </c>
      <c r="F27" s="248" t="s">
        <v>268</v>
      </c>
      <c r="G27" s="249"/>
      <c r="H27" s="249"/>
      <c r="I27" s="249"/>
      <c r="J27" s="268"/>
      <c r="K27" s="268">
        <f t="shared" si="1"/>
        <v>0</v>
      </c>
    </row>
    <row r="28" spans="1:11" s="239" customFormat="1" ht="15" outlineLevel="1">
      <c r="A28" s="244"/>
      <c r="B28" s="244"/>
      <c r="C28" s="248" t="s">
        <v>43</v>
      </c>
      <c r="D28" s="252"/>
      <c r="E28" s="242" t="s">
        <v>685</v>
      </c>
      <c r="F28" s="248" t="s">
        <v>268</v>
      </c>
      <c r="G28" s="249"/>
      <c r="H28" s="249"/>
      <c r="I28" s="249"/>
      <c r="J28" s="268"/>
      <c r="K28" s="268">
        <f t="shared" si="1"/>
        <v>0</v>
      </c>
    </row>
    <row r="29" spans="1:11" s="239" customFormat="1" outlineLevel="1">
      <c r="A29" s="244"/>
      <c r="B29" s="244"/>
      <c r="C29" s="248" t="s">
        <v>44</v>
      </c>
      <c r="D29" s="252"/>
      <c r="E29" s="242" t="s">
        <v>350</v>
      </c>
      <c r="F29" s="248" t="s">
        <v>268</v>
      </c>
      <c r="G29" s="245"/>
      <c r="H29" s="245"/>
      <c r="I29" s="245"/>
      <c r="J29" s="268"/>
      <c r="K29" s="268"/>
    </row>
    <row r="30" spans="1:11" s="239" customFormat="1" outlineLevel="1">
      <c r="A30" s="244"/>
      <c r="B30" s="244"/>
      <c r="C30" s="250" t="s">
        <v>45</v>
      </c>
      <c r="D30" s="252"/>
      <c r="E30" s="251" t="s">
        <v>686</v>
      </c>
      <c r="F30" s="248"/>
      <c r="G30" s="245"/>
      <c r="H30" s="245"/>
      <c r="I30" s="245"/>
      <c r="J30" s="268"/>
      <c r="K30" s="268"/>
    </row>
    <row r="31" spans="1:11" s="239" customFormat="1" ht="64.5" customHeight="1" outlineLevel="1">
      <c r="A31" s="244"/>
      <c r="B31" s="244"/>
      <c r="C31" s="252"/>
      <c r="D31" s="252"/>
      <c r="E31" s="242" t="s">
        <v>687</v>
      </c>
      <c r="F31" s="248"/>
      <c r="G31" s="245"/>
      <c r="H31" s="245"/>
      <c r="I31" s="245"/>
      <c r="J31" s="268"/>
      <c r="K31" s="268"/>
    </row>
    <row r="32" spans="1:11" s="239" customFormat="1" ht="15" outlineLevel="1">
      <c r="A32" s="244"/>
      <c r="B32" s="244"/>
      <c r="C32" s="248" t="s">
        <v>75</v>
      </c>
      <c r="D32" s="252"/>
      <c r="E32" s="242" t="s">
        <v>674</v>
      </c>
      <c r="F32" s="248" t="s">
        <v>268</v>
      </c>
      <c r="G32" s="249"/>
      <c r="H32" s="249"/>
      <c r="I32" s="249"/>
      <c r="J32" s="268"/>
      <c r="K32" s="268">
        <f t="shared" ref="K32:K34" si="2">IFERROR(J32*G32,0)</f>
        <v>0</v>
      </c>
    </row>
    <row r="33" spans="1:11" s="239" customFormat="1" ht="15" outlineLevel="1">
      <c r="A33" s="244"/>
      <c r="B33" s="244"/>
      <c r="C33" s="248" t="s">
        <v>79</v>
      </c>
      <c r="D33" s="252"/>
      <c r="E33" s="242" t="s">
        <v>688</v>
      </c>
      <c r="F33" s="248" t="s">
        <v>268</v>
      </c>
      <c r="G33" s="249"/>
      <c r="H33" s="249"/>
      <c r="I33" s="249"/>
      <c r="J33" s="268"/>
      <c r="K33" s="268">
        <f t="shared" si="2"/>
        <v>0</v>
      </c>
    </row>
    <row r="34" spans="1:11" s="239" customFormat="1" ht="15" outlineLevel="1">
      <c r="A34" s="244"/>
      <c r="B34" s="244"/>
      <c r="C34" s="248" t="s">
        <v>81</v>
      </c>
      <c r="D34" s="252"/>
      <c r="E34" s="242" t="s">
        <v>676</v>
      </c>
      <c r="F34" s="248" t="s">
        <v>268</v>
      </c>
      <c r="G34" s="249"/>
      <c r="H34" s="249"/>
      <c r="I34" s="249"/>
      <c r="J34" s="268"/>
      <c r="K34" s="268">
        <f t="shared" si="2"/>
        <v>0</v>
      </c>
    </row>
    <row r="35" spans="1:11" s="239" customFormat="1" outlineLevel="1">
      <c r="A35" s="244"/>
      <c r="B35" s="244"/>
      <c r="C35" s="250" t="s">
        <v>64</v>
      </c>
      <c r="D35" s="252"/>
      <c r="E35" s="251" t="s">
        <v>689</v>
      </c>
      <c r="F35" s="248"/>
      <c r="G35" s="245"/>
      <c r="H35" s="245"/>
      <c r="I35" s="245"/>
      <c r="J35" s="268"/>
      <c r="K35" s="268"/>
    </row>
    <row r="36" spans="1:11" s="239" customFormat="1" ht="41.25" customHeight="1" outlineLevel="1">
      <c r="A36" s="244"/>
      <c r="B36" s="244"/>
      <c r="C36" s="250"/>
      <c r="D36" s="251"/>
      <c r="E36" s="242" t="s">
        <v>690</v>
      </c>
      <c r="F36" s="248"/>
      <c r="G36" s="245"/>
      <c r="H36" s="245"/>
      <c r="I36" s="245"/>
      <c r="J36" s="268"/>
      <c r="K36" s="268"/>
    </row>
    <row r="37" spans="1:11" s="239" customFormat="1" outlineLevel="1">
      <c r="A37" s="244"/>
      <c r="B37" s="244"/>
      <c r="C37" s="248" t="s">
        <v>177</v>
      </c>
      <c r="D37" s="248"/>
      <c r="E37" s="242" t="s">
        <v>677</v>
      </c>
      <c r="F37" s="248" t="s">
        <v>268</v>
      </c>
      <c r="G37" s="253"/>
      <c r="H37" s="253"/>
      <c r="I37" s="253"/>
      <c r="J37" s="268"/>
      <c r="K37" s="268">
        <f t="shared" ref="K37" si="3">IFERROR(J37*G37,0)</f>
        <v>0</v>
      </c>
    </row>
    <row r="38" spans="1:11" s="239" customFormat="1" outlineLevel="1">
      <c r="A38" s="244"/>
      <c r="B38" s="244"/>
      <c r="C38" s="250" t="s">
        <v>66</v>
      </c>
      <c r="D38" s="248"/>
      <c r="E38" s="251" t="s">
        <v>691</v>
      </c>
      <c r="F38" s="248"/>
      <c r="G38" s="253"/>
      <c r="H38" s="253"/>
      <c r="I38" s="253"/>
      <c r="J38" s="268"/>
      <c r="K38" s="268"/>
    </row>
    <row r="39" spans="1:11" s="239" customFormat="1" ht="66" customHeight="1" outlineLevel="1">
      <c r="A39" s="244"/>
      <c r="B39" s="244"/>
      <c r="C39" s="250"/>
      <c r="D39" s="252"/>
      <c r="E39" s="242" t="s">
        <v>692</v>
      </c>
      <c r="F39" s="248"/>
      <c r="G39" s="253"/>
      <c r="H39" s="253"/>
      <c r="I39" s="253"/>
      <c r="J39" s="268"/>
      <c r="K39" s="268"/>
    </row>
    <row r="40" spans="1:11" s="239" customFormat="1" outlineLevel="1">
      <c r="A40" s="244"/>
      <c r="B40" s="244"/>
      <c r="C40" s="248" t="s">
        <v>142</v>
      </c>
      <c r="D40" s="248"/>
      <c r="E40" s="242" t="s">
        <v>693</v>
      </c>
      <c r="F40" s="248" t="s">
        <v>268</v>
      </c>
      <c r="G40" s="253"/>
      <c r="H40" s="253"/>
      <c r="I40" s="253"/>
      <c r="J40" s="266"/>
      <c r="K40" s="268">
        <f t="shared" ref="K40" si="4">IFERROR(J40*G40,0)</f>
        <v>0</v>
      </c>
    </row>
    <row r="41" spans="1:11" s="239" customFormat="1" outlineLevel="1">
      <c r="A41" s="244"/>
      <c r="B41" s="244"/>
      <c r="C41" s="250" t="s">
        <v>99</v>
      </c>
      <c r="D41" s="248"/>
      <c r="E41" s="254" t="s">
        <v>694</v>
      </c>
      <c r="F41" s="248"/>
      <c r="G41" s="245"/>
      <c r="H41" s="245"/>
      <c r="I41" s="245"/>
      <c r="J41" s="268"/>
      <c r="K41" s="268"/>
    </row>
    <row r="42" spans="1:11" s="239" customFormat="1" ht="75.75" customHeight="1" outlineLevel="1">
      <c r="A42" s="244"/>
      <c r="B42" s="244"/>
      <c r="C42" s="252"/>
      <c r="D42" s="251"/>
      <c r="E42" s="242" t="s">
        <v>695</v>
      </c>
      <c r="F42" s="248" t="s">
        <v>268</v>
      </c>
      <c r="G42" s="245"/>
      <c r="H42" s="245"/>
      <c r="I42" s="245"/>
      <c r="J42" s="268"/>
      <c r="K42" s="268">
        <f t="shared" ref="K42" si="5">IFERROR(J42*G42,0)</f>
        <v>0</v>
      </c>
    </row>
    <row r="43" spans="1:11" s="239" customFormat="1" outlineLevel="1">
      <c r="A43" s="244"/>
      <c r="B43" s="244"/>
      <c r="C43" s="250" t="s">
        <v>93</v>
      </c>
      <c r="D43" s="251"/>
      <c r="E43" s="254" t="s">
        <v>696</v>
      </c>
      <c r="F43" s="248"/>
      <c r="G43" s="245"/>
      <c r="H43" s="245"/>
      <c r="I43" s="245"/>
      <c r="J43" s="268"/>
      <c r="K43" s="268"/>
    </row>
    <row r="44" spans="1:11" s="239" customFormat="1" ht="49.5" customHeight="1" outlineLevel="1">
      <c r="A44" s="244"/>
      <c r="B44" s="244"/>
      <c r="C44" s="250"/>
      <c r="D44" s="251"/>
      <c r="E44" s="242" t="s">
        <v>697</v>
      </c>
      <c r="F44" s="248" t="s">
        <v>268</v>
      </c>
      <c r="G44" s="253"/>
      <c r="H44" s="253"/>
      <c r="I44" s="253"/>
      <c r="J44" s="268"/>
      <c r="K44" s="268">
        <f t="shared" ref="K44" si="6">IFERROR(J44*G44,0)</f>
        <v>0</v>
      </c>
    </row>
    <row r="45" spans="1:11" s="239" customFormat="1" outlineLevel="1">
      <c r="A45" s="244"/>
      <c r="B45" s="244"/>
      <c r="C45" s="250" t="s">
        <v>101</v>
      </c>
      <c r="D45" s="251"/>
      <c r="E45" s="254" t="s">
        <v>698</v>
      </c>
      <c r="F45" s="248"/>
      <c r="G45" s="245"/>
      <c r="H45" s="245"/>
      <c r="I45" s="245"/>
      <c r="J45" s="268"/>
      <c r="K45" s="268"/>
    </row>
    <row r="46" spans="1:11" s="239" customFormat="1" ht="63" customHeight="1" outlineLevel="1">
      <c r="A46" s="244"/>
      <c r="B46" s="244"/>
      <c r="C46" s="250"/>
      <c r="D46" s="251"/>
      <c r="E46" s="242" t="s">
        <v>699</v>
      </c>
      <c r="F46" s="248" t="s">
        <v>268</v>
      </c>
      <c r="G46" s="253"/>
      <c r="H46" s="253"/>
      <c r="I46" s="253"/>
      <c r="J46" s="268"/>
      <c r="K46" s="268">
        <f t="shared" ref="K46" si="7">IFERROR(J46*G46,0)</f>
        <v>0</v>
      </c>
    </row>
    <row r="47" spans="1:11" s="239" customFormat="1" outlineLevel="1">
      <c r="A47" s="244"/>
      <c r="B47" s="244"/>
      <c r="C47" s="250" t="s">
        <v>104</v>
      </c>
      <c r="D47" s="251"/>
      <c r="E47" s="254" t="s">
        <v>700</v>
      </c>
      <c r="F47" s="248"/>
      <c r="G47" s="253"/>
      <c r="H47" s="253"/>
      <c r="I47" s="253"/>
      <c r="J47" s="268"/>
      <c r="K47" s="268"/>
    </row>
    <row r="48" spans="1:11" s="239" customFormat="1" ht="75" customHeight="1" outlineLevel="1">
      <c r="A48" s="244"/>
      <c r="B48" s="244"/>
      <c r="C48" s="250" t="s">
        <v>1018</v>
      </c>
      <c r="D48" s="251"/>
      <c r="E48" s="255" t="s">
        <v>701</v>
      </c>
      <c r="F48" s="248" t="s">
        <v>268</v>
      </c>
      <c r="G48" s="253"/>
      <c r="H48" s="253"/>
      <c r="I48" s="253"/>
      <c r="J48" s="268"/>
      <c r="K48" s="268"/>
    </row>
    <row r="49" spans="1:11" s="239" customFormat="1" ht="75.75" customHeight="1" outlineLevel="1">
      <c r="A49" s="244"/>
      <c r="B49" s="244"/>
      <c r="C49" s="250" t="s">
        <v>1019</v>
      </c>
      <c r="D49" s="251"/>
      <c r="E49" s="255" t="s">
        <v>702</v>
      </c>
      <c r="F49" s="248" t="s">
        <v>268</v>
      </c>
      <c r="G49" s="253"/>
      <c r="H49" s="253"/>
      <c r="I49" s="253"/>
      <c r="J49" s="268"/>
      <c r="K49" s="268"/>
    </row>
    <row r="50" spans="1:11" ht="15.75">
      <c r="A50" s="80" t="s">
        <v>514</v>
      </c>
      <c r="B50" s="80"/>
      <c r="C50" s="80"/>
      <c r="D50" s="80"/>
      <c r="E50" s="80"/>
      <c r="F50" s="80"/>
      <c r="G50" s="80"/>
      <c r="H50" s="80"/>
      <c r="I50" s="80"/>
      <c r="J50" s="269"/>
      <c r="K50" s="275">
        <f>SUM(K16:K49)</f>
        <v>0</v>
      </c>
    </row>
    <row r="51" spans="1:11" s="239" customFormat="1" ht="15.75">
      <c r="A51" s="256"/>
      <c r="B51" s="256" t="s">
        <v>57</v>
      </c>
      <c r="C51" s="257"/>
      <c r="D51" s="258"/>
      <c r="E51" s="259" t="s">
        <v>703</v>
      </c>
      <c r="F51" s="260"/>
      <c r="G51" s="260"/>
      <c r="H51" s="260"/>
      <c r="I51" s="260"/>
      <c r="J51" s="271"/>
      <c r="K51" s="271"/>
    </row>
    <row r="52" spans="1:11" s="239" customFormat="1" outlineLevel="1">
      <c r="A52" s="244"/>
      <c r="B52" s="244"/>
      <c r="C52" s="240"/>
      <c r="D52" s="250"/>
      <c r="E52" s="254" t="s">
        <v>704</v>
      </c>
      <c r="F52" s="248"/>
      <c r="G52" s="245"/>
      <c r="H52" s="245"/>
      <c r="I52" s="245"/>
      <c r="J52" s="268"/>
      <c r="K52" s="268"/>
    </row>
    <row r="53" spans="1:11" s="239" customFormat="1" ht="76.5" customHeight="1" outlineLevel="1">
      <c r="A53" s="244"/>
      <c r="B53" s="244"/>
      <c r="C53" s="240" t="s">
        <v>15</v>
      </c>
      <c r="D53" s="248"/>
      <c r="E53" s="242" t="s">
        <v>701</v>
      </c>
      <c r="F53" s="248" t="s">
        <v>268</v>
      </c>
      <c r="G53" s="245"/>
      <c r="H53" s="245"/>
      <c r="I53" s="245"/>
      <c r="J53" s="268"/>
      <c r="K53" s="268">
        <f t="shared" ref="K53" si="8">IFERROR(J53*G53,0)</f>
        <v>0</v>
      </c>
    </row>
    <row r="54" spans="1:11" s="239" customFormat="1" outlineLevel="1">
      <c r="A54" s="244"/>
      <c r="B54" s="244"/>
      <c r="C54" s="240"/>
      <c r="D54" s="250"/>
      <c r="E54" s="254" t="s">
        <v>705</v>
      </c>
      <c r="F54" s="248"/>
      <c r="G54" s="245"/>
      <c r="H54" s="245"/>
      <c r="I54" s="245"/>
      <c r="J54" s="268"/>
      <c r="K54" s="268"/>
    </row>
    <row r="55" spans="1:11" s="239" customFormat="1" ht="37.5" customHeight="1" outlineLevel="1">
      <c r="A55" s="244"/>
      <c r="B55" s="244"/>
      <c r="C55" s="240" t="s">
        <v>33</v>
      </c>
      <c r="D55" s="248"/>
      <c r="E55" s="242" t="s">
        <v>706</v>
      </c>
      <c r="F55" s="248" t="s">
        <v>268</v>
      </c>
      <c r="G55" s="245"/>
      <c r="H55" s="245"/>
      <c r="I55" s="245"/>
      <c r="J55" s="268"/>
      <c r="K55" s="268">
        <f t="shared" ref="K55:K56" si="9">IFERROR(J55*G55,0)</f>
        <v>0</v>
      </c>
    </row>
    <row r="56" spans="1:11" s="239" customFormat="1" outlineLevel="1">
      <c r="A56" s="244"/>
      <c r="B56" s="244"/>
      <c r="C56" s="240"/>
      <c r="D56" s="248"/>
      <c r="E56" s="242" t="s">
        <v>707</v>
      </c>
      <c r="F56" s="248" t="s">
        <v>268</v>
      </c>
      <c r="G56" s="253"/>
      <c r="H56" s="253"/>
      <c r="I56" s="253"/>
      <c r="J56" s="268"/>
      <c r="K56" s="268">
        <f t="shared" si="9"/>
        <v>0</v>
      </c>
    </row>
    <row r="57" spans="1:11" s="239" customFormat="1" outlineLevel="1">
      <c r="A57" s="244"/>
      <c r="B57" s="244"/>
      <c r="C57" s="240"/>
      <c r="D57" s="250"/>
      <c r="E57" s="254" t="s">
        <v>708</v>
      </c>
      <c r="F57" s="248"/>
      <c r="G57" s="253"/>
      <c r="H57" s="253"/>
      <c r="I57" s="253"/>
      <c r="J57" s="268"/>
      <c r="K57" s="268"/>
    </row>
    <row r="58" spans="1:11" s="239" customFormat="1" ht="81" customHeight="1" outlineLevel="1">
      <c r="A58" s="244"/>
      <c r="B58" s="244"/>
      <c r="C58" s="240" t="s">
        <v>45</v>
      </c>
      <c r="D58" s="248"/>
      <c r="E58" s="242" t="s">
        <v>702</v>
      </c>
      <c r="F58" s="248" t="s">
        <v>268</v>
      </c>
      <c r="G58" s="253"/>
      <c r="H58" s="253"/>
      <c r="I58" s="253"/>
      <c r="J58" s="268"/>
      <c r="K58" s="268">
        <f t="shared" ref="K58" si="10">IFERROR(J58*G58,0)</f>
        <v>0</v>
      </c>
    </row>
    <row r="59" spans="1:11" s="239" customFormat="1" outlineLevel="1">
      <c r="A59" s="244"/>
      <c r="B59" s="244"/>
      <c r="C59" s="240"/>
      <c r="D59" s="250"/>
      <c r="E59" s="254" t="s">
        <v>709</v>
      </c>
      <c r="F59" s="248"/>
      <c r="G59" s="253"/>
      <c r="H59" s="253"/>
      <c r="I59" s="253"/>
      <c r="J59" s="268"/>
      <c r="K59" s="268"/>
    </row>
    <row r="60" spans="1:11" s="239" customFormat="1" ht="70.5" customHeight="1" outlineLevel="1">
      <c r="A60" s="244"/>
      <c r="B60" s="244"/>
      <c r="C60" s="240" t="s">
        <v>64</v>
      </c>
      <c r="D60" s="248"/>
      <c r="E60" s="242" t="s">
        <v>710</v>
      </c>
      <c r="F60" s="248" t="s">
        <v>268</v>
      </c>
      <c r="G60" s="253"/>
      <c r="H60" s="253"/>
      <c r="I60" s="253"/>
      <c r="J60" s="268"/>
      <c r="K60" s="268">
        <f t="shared" ref="K60" si="11">IFERROR(J60*G60,0)</f>
        <v>0</v>
      </c>
    </row>
    <row r="61" spans="1:11" s="239" customFormat="1" outlineLevel="1">
      <c r="A61" s="244"/>
      <c r="B61" s="244"/>
      <c r="C61" s="240"/>
      <c r="D61" s="250"/>
      <c r="E61" s="254" t="s">
        <v>711</v>
      </c>
      <c r="F61" s="248"/>
      <c r="G61" s="245"/>
      <c r="H61" s="245"/>
      <c r="I61" s="245"/>
      <c r="J61" s="268"/>
      <c r="K61" s="268"/>
    </row>
    <row r="62" spans="1:11" s="239" customFormat="1" ht="39.75" customHeight="1" outlineLevel="1">
      <c r="A62" s="244"/>
      <c r="B62" s="244"/>
      <c r="C62" s="240" t="s">
        <v>66</v>
      </c>
      <c r="D62" s="248"/>
      <c r="E62" s="242" t="s">
        <v>712</v>
      </c>
      <c r="F62" s="248" t="s">
        <v>39</v>
      </c>
      <c r="G62" s="245"/>
      <c r="H62" s="245"/>
      <c r="I62" s="245"/>
      <c r="J62" s="268"/>
      <c r="K62" s="268">
        <f t="shared" ref="K62" si="12">IFERROR(J62*G62,0)</f>
        <v>0</v>
      </c>
    </row>
    <row r="63" spans="1:11" s="239" customFormat="1" ht="39.75" customHeight="1" outlineLevel="1">
      <c r="A63" s="244"/>
      <c r="B63" s="244"/>
      <c r="C63" s="240"/>
      <c r="D63" s="250"/>
      <c r="E63" s="251" t="s">
        <v>713</v>
      </c>
      <c r="F63" s="248"/>
      <c r="G63" s="245"/>
      <c r="H63" s="245"/>
      <c r="I63" s="245"/>
      <c r="J63" s="268"/>
      <c r="K63" s="268"/>
    </row>
    <row r="64" spans="1:11" s="239" customFormat="1" ht="48.75" customHeight="1" outlineLevel="1">
      <c r="A64" s="244"/>
      <c r="B64" s="244"/>
      <c r="C64" s="240" t="s">
        <v>99</v>
      </c>
      <c r="D64" s="248"/>
      <c r="E64" s="261" t="s">
        <v>714</v>
      </c>
      <c r="F64" s="262"/>
      <c r="G64" s="245"/>
      <c r="H64" s="245"/>
      <c r="I64" s="245"/>
      <c r="J64" s="268"/>
      <c r="K64" s="268"/>
    </row>
    <row r="65" spans="1:11" s="239" customFormat="1" outlineLevel="1">
      <c r="A65" s="244"/>
      <c r="B65" s="244"/>
      <c r="C65" s="240" t="s">
        <v>607</v>
      </c>
      <c r="D65" s="248"/>
      <c r="E65" s="242" t="s">
        <v>715</v>
      </c>
      <c r="F65" s="262" t="s">
        <v>268</v>
      </c>
      <c r="G65" s="253"/>
      <c r="H65" s="253"/>
      <c r="I65" s="253"/>
      <c r="J65" s="268"/>
      <c r="K65" s="268">
        <f t="shared" ref="K65:K66" si="13">IFERROR(J65*G65,0)</f>
        <v>0</v>
      </c>
    </row>
    <row r="66" spans="1:11" s="239" customFormat="1" outlineLevel="1">
      <c r="A66" s="244"/>
      <c r="B66" s="244"/>
      <c r="C66" s="240" t="s">
        <v>608</v>
      </c>
      <c r="D66" s="248"/>
      <c r="E66" s="242" t="s">
        <v>716</v>
      </c>
      <c r="F66" s="262" t="s">
        <v>268</v>
      </c>
      <c r="G66" s="253"/>
      <c r="H66" s="253"/>
      <c r="I66" s="253"/>
      <c r="J66" s="268"/>
      <c r="K66" s="268">
        <f t="shared" si="13"/>
        <v>0</v>
      </c>
    </row>
    <row r="67" spans="1:11" s="239" customFormat="1" outlineLevel="1">
      <c r="A67" s="244"/>
      <c r="B67" s="244"/>
      <c r="C67" s="240"/>
      <c r="D67" s="250"/>
      <c r="E67" s="254" t="s">
        <v>717</v>
      </c>
      <c r="F67" s="248"/>
      <c r="G67" s="253"/>
      <c r="H67" s="253"/>
      <c r="I67" s="253"/>
      <c r="J67" s="268"/>
      <c r="K67" s="268"/>
    </row>
    <row r="68" spans="1:11" s="239" customFormat="1" ht="58.5" customHeight="1" outlineLevel="1">
      <c r="A68" s="244"/>
      <c r="B68" s="244"/>
      <c r="C68" s="240" t="s">
        <v>93</v>
      </c>
      <c r="D68" s="248"/>
      <c r="E68" s="242" t="s">
        <v>718</v>
      </c>
      <c r="F68" s="248" t="s">
        <v>268</v>
      </c>
      <c r="G68" s="253"/>
      <c r="H68" s="253"/>
      <c r="I68" s="253"/>
      <c r="J68" s="268"/>
      <c r="K68" s="268">
        <f t="shared" ref="K68" si="14">IFERROR(J68*G68,0)</f>
        <v>0</v>
      </c>
    </row>
    <row r="69" spans="1:11" s="239" customFormat="1" outlineLevel="1">
      <c r="A69" s="244"/>
      <c r="B69" s="244"/>
      <c r="C69" s="240"/>
      <c r="D69" s="250"/>
      <c r="E69" s="254" t="s">
        <v>719</v>
      </c>
      <c r="F69" s="248"/>
      <c r="G69" s="253"/>
      <c r="H69" s="253"/>
      <c r="I69" s="253"/>
      <c r="J69" s="268"/>
      <c r="K69" s="268"/>
    </row>
    <row r="70" spans="1:11" s="239" customFormat="1" ht="45" customHeight="1" outlineLevel="1">
      <c r="A70" s="244"/>
      <c r="B70" s="244"/>
      <c r="C70" s="248" t="s">
        <v>101</v>
      </c>
      <c r="D70" s="248"/>
      <c r="E70" s="242" t="s">
        <v>720</v>
      </c>
      <c r="F70" s="248" t="s">
        <v>268</v>
      </c>
      <c r="G70" s="253"/>
      <c r="H70" s="253"/>
      <c r="I70" s="253"/>
      <c r="J70" s="268"/>
      <c r="K70" s="268">
        <f t="shared" ref="K70:K74" si="15">IFERROR(J70*G70,0)</f>
        <v>0</v>
      </c>
    </row>
    <row r="71" spans="1:11" s="239" customFormat="1" ht="72" customHeight="1" outlineLevel="1">
      <c r="A71" s="244"/>
      <c r="B71" s="244"/>
      <c r="C71" s="248" t="s">
        <v>104</v>
      </c>
      <c r="D71" s="250"/>
      <c r="E71" s="242" t="s">
        <v>721</v>
      </c>
      <c r="F71" s="248" t="s">
        <v>268</v>
      </c>
      <c r="G71" s="253"/>
      <c r="H71" s="253"/>
      <c r="I71" s="253"/>
      <c r="J71" s="268"/>
      <c r="K71" s="268">
        <f t="shared" si="15"/>
        <v>0</v>
      </c>
    </row>
    <row r="72" spans="1:11" s="239" customFormat="1" outlineLevel="1">
      <c r="A72" s="244"/>
      <c r="B72" s="244"/>
      <c r="C72" s="248" t="s">
        <v>105</v>
      </c>
      <c r="D72" s="250"/>
      <c r="E72" s="263" t="s">
        <v>722</v>
      </c>
      <c r="F72" s="248" t="s">
        <v>268</v>
      </c>
      <c r="G72" s="253"/>
      <c r="H72" s="253"/>
      <c r="I72" s="253"/>
      <c r="J72" s="268"/>
      <c r="K72" s="268">
        <f t="shared" si="15"/>
        <v>0</v>
      </c>
    </row>
    <row r="73" spans="1:11" s="239" customFormat="1" outlineLevel="1">
      <c r="A73" s="244"/>
      <c r="B73" s="244"/>
      <c r="C73" s="248" t="s">
        <v>106</v>
      </c>
      <c r="D73" s="248"/>
      <c r="E73" s="263" t="s">
        <v>723</v>
      </c>
      <c r="F73" s="248" t="s">
        <v>268</v>
      </c>
      <c r="G73" s="253"/>
      <c r="H73" s="253"/>
      <c r="I73" s="253"/>
      <c r="J73" s="268"/>
      <c r="K73" s="268">
        <f t="shared" si="15"/>
        <v>0</v>
      </c>
    </row>
    <row r="74" spans="1:11" s="239" customFormat="1" outlineLevel="1">
      <c r="A74" s="244"/>
      <c r="B74" s="244"/>
      <c r="C74" s="248" t="s">
        <v>107</v>
      </c>
      <c r="D74" s="248"/>
      <c r="E74" s="263" t="s">
        <v>724</v>
      </c>
      <c r="F74" s="248" t="s">
        <v>268</v>
      </c>
      <c r="G74" s="253"/>
      <c r="H74" s="253"/>
      <c r="I74" s="253"/>
      <c r="J74" s="268"/>
      <c r="K74" s="268">
        <f t="shared" si="15"/>
        <v>0</v>
      </c>
    </row>
    <row r="75" spans="1:11" ht="15.75">
      <c r="A75" s="80" t="s">
        <v>69</v>
      </c>
      <c r="B75" s="80"/>
      <c r="C75" s="80"/>
      <c r="D75" s="80"/>
      <c r="E75" s="80"/>
      <c r="F75" s="80"/>
      <c r="G75" s="80"/>
      <c r="H75" s="80"/>
      <c r="I75" s="80"/>
      <c r="J75" s="80"/>
      <c r="K75" s="275">
        <f>SUM(K53:K74)</f>
        <v>0</v>
      </c>
    </row>
    <row r="76" spans="1:11" ht="15.75">
      <c r="A76" s="192" t="s">
        <v>505</v>
      </c>
      <c r="B76" s="192"/>
      <c r="C76" s="192"/>
      <c r="D76" s="192"/>
      <c r="E76" s="192"/>
      <c r="F76" s="192"/>
      <c r="G76" s="192"/>
      <c r="H76" s="192"/>
      <c r="I76" s="192"/>
      <c r="J76" s="192"/>
      <c r="K76" s="276">
        <f>K75+K50+K12</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37" workbookViewId="0">
      <selection activeCell="C7" sqref="C7"/>
    </sheetView>
  </sheetViews>
  <sheetFormatPr defaultColWidth="8.85546875" defaultRowHeight="15"/>
  <cols>
    <col min="1" max="1" width="8.85546875" style="357"/>
    <col min="2" max="2" width="24.140625" style="357" customWidth="1"/>
    <col min="3" max="3" width="17.28515625" style="357" customWidth="1"/>
    <col min="4" max="4" width="26" style="357" hidden="1" customWidth="1"/>
    <col min="5" max="5" width="21.85546875" style="357" hidden="1" customWidth="1"/>
    <col min="6" max="6" width="40.7109375" style="357" customWidth="1"/>
    <col min="7" max="7" width="37.140625" style="357" customWidth="1"/>
    <col min="8" max="8" width="43.42578125" style="357" customWidth="1"/>
    <col min="9" max="16384" width="8.85546875" style="357"/>
  </cols>
  <sheetData>
    <row r="1" spans="1:8" ht="27.75" customHeight="1">
      <c r="A1" s="489" t="s">
        <v>730</v>
      </c>
      <c r="B1" s="490"/>
      <c r="C1" s="490"/>
      <c r="D1" s="490"/>
      <c r="E1" s="490"/>
      <c r="F1" s="490"/>
      <c r="G1" s="490"/>
      <c r="H1" s="491"/>
    </row>
    <row r="2" spans="1:8">
      <c r="A2" s="358" t="s">
        <v>731</v>
      </c>
      <c r="B2" s="359" t="s">
        <v>732</v>
      </c>
      <c r="C2" s="360" t="s">
        <v>733</v>
      </c>
      <c r="D2" s="359" t="s">
        <v>734</v>
      </c>
      <c r="E2" s="359" t="s">
        <v>735</v>
      </c>
      <c r="F2" s="359" t="s">
        <v>736</v>
      </c>
      <c r="G2" s="359" t="s">
        <v>737</v>
      </c>
      <c r="H2" s="361" t="s">
        <v>738</v>
      </c>
    </row>
    <row r="3" spans="1:8" ht="15.75" thickBot="1">
      <c r="A3" s="362"/>
      <c r="H3" s="363"/>
    </row>
    <row r="4" spans="1:8" ht="15.75" thickBot="1">
      <c r="A4" s="364" t="s">
        <v>11</v>
      </c>
      <c r="B4" s="492" t="s">
        <v>739</v>
      </c>
      <c r="C4" s="492"/>
      <c r="D4" s="492"/>
      <c r="E4" s="492"/>
      <c r="F4" s="492"/>
      <c r="G4" s="492"/>
      <c r="H4" s="493"/>
    </row>
    <row r="5" spans="1:8">
      <c r="A5" s="362"/>
      <c r="H5" s="363"/>
    </row>
    <row r="6" spans="1:8" s="371" customFormat="1" ht="76.5" customHeight="1">
      <c r="A6" s="365">
        <v>1</v>
      </c>
      <c r="B6" s="366" t="s">
        <v>1088</v>
      </c>
      <c r="C6" s="367" t="s">
        <v>740</v>
      </c>
      <c r="D6" s="366" t="s">
        <v>741</v>
      </c>
      <c r="E6" s="367" t="s">
        <v>742</v>
      </c>
      <c r="F6" s="368" t="s">
        <v>1283</v>
      </c>
      <c r="G6" s="369" t="s">
        <v>743</v>
      </c>
      <c r="H6" s="370" t="s">
        <v>1091</v>
      </c>
    </row>
    <row r="7" spans="1:8" ht="73.900000000000006" customHeight="1">
      <c r="A7" s="365">
        <v>2</v>
      </c>
      <c r="B7" s="372" t="s">
        <v>1089</v>
      </c>
      <c r="C7" s="367" t="s">
        <v>744</v>
      </c>
      <c r="D7" s="373" t="s">
        <v>745</v>
      </c>
      <c r="E7" s="374" t="s">
        <v>742</v>
      </c>
      <c r="F7" s="368" t="s">
        <v>1284</v>
      </c>
      <c r="G7" s="369"/>
      <c r="H7" s="370" t="s">
        <v>1091</v>
      </c>
    </row>
    <row r="8" spans="1:8" ht="48.6" customHeight="1">
      <c r="A8" s="365" t="s">
        <v>1098</v>
      </c>
      <c r="B8" s="372" t="s">
        <v>1089</v>
      </c>
      <c r="C8" s="367" t="s">
        <v>1099</v>
      </c>
      <c r="D8" s="373"/>
      <c r="E8" s="374"/>
      <c r="F8" s="368" t="s">
        <v>1285</v>
      </c>
      <c r="G8" s="368" t="s">
        <v>1286</v>
      </c>
      <c r="H8" s="370"/>
    </row>
    <row r="9" spans="1:8" ht="45">
      <c r="A9" s="375">
        <v>3</v>
      </c>
      <c r="B9" s="366" t="s">
        <v>739</v>
      </c>
      <c r="C9" s="367" t="s">
        <v>746</v>
      </c>
      <c r="D9" s="373" t="s">
        <v>747</v>
      </c>
      <c r="E9" s="376" t="s">
        <v>748</v>
      </c>
      <c r="F9" s="377" t="s">
        <v>1144</v>
      </c>
      <c r="G9" s="378" t="s">
        <v>749</v>
      </c>
      <c r="H9" s="370" t="s">
        <v>1091</v>
      </c>
    </row>
    <row r="10" spans="1:8" ht="30">
      <c r="A10" s="375">
        <v>4</v>
      </c>
      <c r="B10" s="366" t="s">
        <v>739</v>
      </c>
      <c r="C10" s="367" t="s">
        <v>750</v>
      </c>
      <c r="D10" s="373" t="s">
        <v>741</v>
      </c>
      <c r="E10" s="374" t="s">
        <v>751</v>
      </c>
      <c r="F10" s="378" t="s">
        <v>752</v>
      </c>
      <c r="G10" s="378" t="s">
        <v>753</v>
      </c>
      <c r="H10" s="370" t="s">
        <v>1091</v>
      </c>
    </row>
    <row r="11" spans="1:8" ht="29.45" customHeight="1">
      <c r="A11" s="375">
        <v>5</v>
      </c>
      <c r="B11" s="366" t="s">
        <v>739</v>
      </c>
      <c r="C11" s="367" t="s">
        <v>754</v>
      </c>
      <c r="D11" s="373" t="s">
        <v>741</v>
      </c>
      <c r="E11" s="374" t="s">
        <v>751</v>
      </c>
      <c r="F11" s="378" t="s">
        <v>755</v>
      </c>
      <c r="G11" s="378" t="s">
        <v>756</v>
      </c>
      <c r="H11" s="370" t="s">
        <v>1091</v>
      </c>
    </row>
    <row r="12" spans="1:8" ht="15.75" thickBot="1">
      <c r="A12" s="379"/>
      <c r="C12" s="380"/>
      <c r="E12" s="380"/>
      <c r="F12" s="380"/>
      <c r="G12" s="380"/>
      <c r="H12" s="381"/>
    </row>
    <row r="13" spans="1:8" ht="15.75" thickBot="1">
      <c r="A13" s="364" t="s">
        <v>123</v>
      </c>
      <c r="B13" s="492" t="s">
        <v>757</v>
      </c>
      <c r="C13" s="492"/>
      <c r="D13" s="492"/>
      <c r="E13" s="492"/>
      <c r="F13" s="492"/>
      <c r="G13" s="492"/>
      <c r="H13" s="493"/>
    </row>
    <row r="14" spans="1:8" ht="45.6" customHeight="1">
      <c r="A14" s="365">
        <v>1</v>
      </c>
      <c r="B14" s="366" t="s">
        <v>758</v>
      </c>
      <c r="C14" s="367" t="s">
        <v>759</v>
      </c>
      <c r="D14" s="382" t="s">
        <v>760</v>
      </c>
      <c r="E14" s="374" t="s">
        <v>761</v>
      </c>
      <c r="F14" s="369" t="s">
        <v>762</v>
      </c>
      <c r="G14" s="368" t="s">
        <v>1082</v>
      </c>
      <c r="H14" s="370" t="s">
        <v>763</v>
      </c>
    </row>
    <row r="15" spans="1:8" ht="38.450000000000003" customHeight="1">
      <c r="A15" s="375">
        <v>2</v>
      </c>
      <c r="B15" s="366" t="s">
        <v>758</v>
      </c>
      <c r="C15" s="367" t="s">
        <v>764</v>
      </c>
      <c r="D15" s="382" t="s">
        <v>760</v>
      </c>
      <c r="E15" s="374" t="s">
        <v>761</v>
      </c>
      <c r="F15" s="369" t="s">
        <v>765</v>
      </c>
      <c r="G15" s="368" t="s">
        <v>1083</v>
      </c>
      <c r="H15" s="370" t="s">
        <v>766</v>
      </c>
    </row>
    <row r="16" spans="1:8" ht="63" customHeight="1">
      <c r="A16" s="365">
        <v>3</v>
      </c>
      <c r="B16" s="366" t="s">
        <v>1113</v>
      </c>
      <c r="C16" s="367" t="s">
        <v>767</v>
      </c>
      <c r="D16" s="382"/>
      <c r="E16" s="374"/>
      <c r="F16" s="372" t="s">
        <v>1117</v>
      </c>
      <c r="G16" s="378"/>
      <c r="H16" s="383"/>
    </row>
    <row r="17" spans="1:8" ht="45">
      <c r="A17" s="375">
        <v>4</v>
      </c>
      <c r="B17" s="366" t="s">
        <v>1114</v>
      </c>
      <c r="C17" s="367" t="s">
        <v>768</v>
      </c>
      <c r="D17" s="382"/>
      <c r="E17" s="374"/>
      <c r="F17" s="382" t="s">
        <v>1116</v>
      </c>
      <c r="G17" s="378"/>
      <c r="H17" s="383"/>
    </row>
    <row r="18" spans="1:8" ht="15.75" thickBot="1">
      <c r="A18" s="379"/>
      <c r="C18" s="380"/>
      <c r="E18" s="380"/>
      <c r="F18" s="380"/>
      <c r="G18" s="380"/>
      <c r="H18" s="381"/>
    </row>
    <row r="19" spans="1:8" ht="15.75" thickBot="1">
      <c r="A19" s="364" t="s">
        <v>192</v>
      </c>
      <c r="B19" s="492" t="s">
        <v>769</v>
      </c>
      <c r="C19" s="492"/>
      <c r="D19" s="492"/>
      <c r="E19" s="492"/>
      <c r="F19" s="492"/>
      <c r="G19" s="492"/>
      <c r="H19" s="493"/>
    </row>
    <row r="20" spans="1:8" ht="30">
      <c r="A20" s="384">
        <v>1</v>
      </c>
      <c r="B20" s="385" t="s">
        <v>770</v>
      </c>
      <c r="C20" s="386"/>
      <c r="D20" s="385" t="s">
        <v>741</v>
      </c>
      <c r="E20" s="386" t="s">
        <v>751</v>
      </c>
      <c r="F20" s="387" t="s">
        <v>771</v>
      </c>
      <c r="G20" s="378" t="s">
        <v>772</v>
      </c>
      <c r="H20" s="388" t="s">
        <v>773</v>
      </c>
    </row>
    <row r="21" spans="1:8" ht="30">
      <c r="A21" s="375">
        <v>2</v>
      </c>
      <c r="B21" s="373" t="s">
        <v>770</v>
      </c>
      <c r="C21" s="374" t="s">
        <v>754</v>
      </c>
      <c r="D21" s="373" t="s">
        <v>741</v>
      </c>
      <c r="E21" s="374" t="s">
        <v>751</v>
      </c>
      <c r="F21" s="378" t="s">
        <v>755</v>
      </c>
      <c r="G21" s="378" t="s">
        <v>756</v>
      </c>
      <c r="H21" s="383" t="s">
        <v>774</v>
      </c>
    </row>
    <row r="22" spans="1:8" ht="30">
      <c r="A22" s="375">
        <v>3</v>
      </c>
      <c r="B22" s="373" t="s">
        <v>770</v>
      </c>
      <c r="C22" s="374"/>
      <c r="D22" s="373" t="s">
        <v>741</v>
      </c>
      <c r="E22" s="374" t="s">
        <v>751</v>
      </c>
      <c r="F22" s="378" t="s">
        <v>775</v>
      </c>
      <c r="G22" s="387" t="s">
        <v>776</v>
      </c>
      <c r="H22" s="383" t="s">
        <v>773</v>
      </c>
    </row>
    <row r="23" spans="1:8" ht="30">
      <c r="A23" s="375">
        <v>4</v>
      </c>
      <c r="B23" s="373" t="s">
        <v>770</v>
      </c>
      <c r="C23" s="374" t="s">
        <v>750</v>
      </c>
      <c r="D23" s="373" t="s">
        <v>741</v>
      </c>
      <c r="E23" s="374" t="s">
        <v>751</v>
      </c>
      <c r="F23" s="378" t="s">
        <v>777</v>
      </c>
      <c r="G23" s="378" t="s">
        <v>753</v>
      </c>
      <c r="H23" s="383" t="s">
        <v>774</v>
      </c>
    </row>
    <row r="24" spans="1:8" ht="15.75" thickBot="1">
      <c r="A24" s="379"/>
      <c r="C24" s="389"/>
      <c r="E24" s="380"/>
      <c r="F24" s="380"/>
      <c r="G24" s="380"/>
      <c r="H24" s="363"/>
    </row>
    <row r="25" spans="1:8" ht="15.75" thickBot="1">
      <c r="A25" s="364" t="s">
        <v>172</v>
      </c>
      <c r="B25" s="492" t="s">
        <v>778</v>
      </c>
      <c r="C25" s="492"/>
      <c r="D25" s="492"/>
      <c r="E25" s="492"/>
      <c r="F25" s="492"/>
      <c r="G25" s="492"/>
      <c r="H25" s="493"/>
    </row>
    <row r="26" spans="1:8" ht="81" customHeight="1">
      <c r="A26" s="390">
        <v>1</v>
      </c>
      <c r="B26" s="391" t="s">
        <v>779</v>
      </c>
      <c r="C26" s="392"/>
      <c r="D26" s="385" t="s">
        <v>780</v>
      </c>
      <c r="E26" s="386" t="s">
        <v>781</v>
      </c>
      <c r="F26" s="393" t="s">
        <v>1287</v>
      </c>
      <c r="G26" s="369" t="s">
        <v>1115</v>
      </c>
      <c r="H26" s="394" t="s">
        <v>782</v>
      </c>
    </row>
    <row r="27" spans="1:8" ht="37.15" customHeight="1">
      <c r="A27" s="365">
        <v>2</v>
      </c>
      <c r="B27" s="395" t="s">
        <v>783</v>
      </c>
      <c r="C27" s="396"/>
      <c r="D27" s="397" t="s">
        <v>780</v>
      </c>
      <c r="E27" s="396" t="s">
        <v>781</v>
      </c>
      <c r="F27" s="398" t="s">
        <v>1271</v>
      </c>
      <c r="G27" s="369" t="s">
        <v>1115</v>
      </c>
      <c r="H27" s="370" t="s">
        <v>782</v>
      </c>
    </row>
    <row r="28" spans="1:8">
      <c r="A28" s="375">
        <v>3</v>
      </c>
      <c r="B28" s="373" t="s">
        <v>784</v>
      </c>
      <c r="C28" s="373"/>
      <c r="D28" s="373" t="s">
        <v>785</v>
      </c>
      <c r="E28" s="374"/>
      <c r="F28" s="399" t="s">
        <v>1110</v>
      </c>
      <c r="G28" s="374"/>
      <c r="H28" s="383" t="s">
        <v>782</v>
      </c>
    </row>
    <row r="29" spans="1:8">
      <c r="A29" s="400"/>
      <c r="B29" s="401"/>
      <c r="C29" s="401"/>
      <c r="D29" s="401"/>
      <c r="E29" s="402"/>
      <c r="F29" s="401"/>
      <c r="G29" s="401"/>
      <c r="H29" s="403"/>
    </row>
    <row r="30" spans="1:8">
      <c r="A30" s="404" t="s">
        <v>226</v>
      </c>
      <c r="B30" s="405" t="s">
        <v>787</v>
      </c>
      <c r="C30" s="405"/>
      <c r="D30" s="405"/>
      <c r="E30" s="405"/>
      <c r="F30" s="405"/>
      <c r="G30" s="405"/>
      <c r="H30" s="406"/>
    </row>
    <row r="31" spans="1:8">
      <c r="A31" s="375"/>
      <c r="B31" s="373"/>
      <c r="C31" s="373"/>
      <c r="D31" s="373"/>
      <c r="E31" s="374"/>
      <c r="F31" s="373"/>
      <c r="G31" s="373"/>
      <c r="H31" s="407"/>
    </row>
    <row r="32" spans="1:8">
      <c r="A32" s="375">
        <v>1</v>
      </c>
      <c r="B32" s="373" t="s">
        <v>788</v>
      </c>
      <c r="C32" s="373"/>
      <c r="D32" s="373"/>
      <c r="E32" s="374"/>
      <c r="F32" s="373" t="s">
        <v>789</v>
      </c>
      <c r="G32" s="373" t="s">
        <v>790</v>
      </c>
      <c r="H32" s="408" t="s">
        <v>791</v>
      </c>
    </row>
    <row r="33" spans="1:8">
      <c r="A33" s="375"/>
      <c r="B33" s="373"/>
      <c r="C33" s="373"/>
      <c r="D33" s="373"/>
      <c r="E33" s="374"/>
      <c r="G33" s="373"/>
      <c r="H33" s="407"/>
    </row>
    <row r="34" spans="1:8" ht="84.6" customHeight="1">
      <c r="A34" s="375"/>
      <c r="B34" s="373"/>
      <c r="C34" s="373"/>
      <c r="D34" s="373"/>
      <c r="E34" s="374"/>
      <c r="F34" s="409"/>
      <c r="G34" s="373"/>
      <c r="H34" s="407"/>
    </row>
    <row r="35" spans="1:8" ht="15.75" thickBot="1">
      <c r="A35" s="379"/>
      <c r="H35" s="363"/>
    </row>
    <row r="36" spans="1:8" ht="15.75" thickBot="1">
      <c r="A36" s="364" t="s">
        <v>428</v>
      </c>
      <c r="B36" s="492" t="s">
        <v>792</v>
      </c>
      <c r="C36" s="492"/>
      <c r="D36" s="492"/>
      <c r="E36" s="492"/>
      <c r="F36" s="492"/>
      <c r="G36" s="492"/>
      <c r="H36" s="493"/>
    </row>
    <row r="37" spans="1:8">
      <c r="A37" s="379"/>
      <c r="H37" s="363"/>
    </row>
    <row r="38" spans="1:8" ht="82.5" customHeight="1">
      <c r="A38" s="375">
        <v>1</v>
      </c>
      <c r="B38" s="369" t="s">
        <v>793</v>
      </c>
      <c r="C38" s="367" t="s">
        <v>794</v>
      </c>
      <c r="D38" s="373" t="s">
        <v>793</v>
      </c>
      <c r="E38" s="373"/>
      <c r="F38" s="368" t="s">
        <v>1272</v>
      </c>
      <c r="G38" s="367"/>
      <c r="H38" s="408" t="s">
        <v>795</v>
      </c>
    </row>
    <row r="39" spans="1:8" ht="74.25" customHeight="1">
      <c r="A39" s="375">
        <v>2</v>
      </c>
      <c r="B39" s="369" t="s">
        <v>793</v>
      </c>
      <c r="C39" s="367" t="s">
        <v>796</v>
      </c>
      <c r="D39" s="373" t="s">
        <v>793</v>
      </c>
      <c r="E39" s="373"/>
      <c r="F39" s="368" t="s">
        <v>1273</v>
      </c>
      <c r="G39" s="367"/>
      <c r="H39" s="408" t="s">
        <v>795</v>
      </c>
    </row>
    <row r="40" spans="1:8" ht="40.15" customHeight="1">
      <c r="A40" s="410">
        <v>3</v>
      </c>
      <c r="B40" s="411" t="s">
        <v>793</v>
      </c>
      <c r="C40" s="410" t="s">
        <v>1274</v>
      </c>
      <c r="D40" s="412"/>
      <c r="E40" s="412"/>
      <c r="F40" s="413" t="s">
        <v>1275</v>
      </c>
      <c r="G40" s="410"/>
      <c r="H40" s="414"/>
    </row>
    <row r="41" spans="1:8" ht="15.75" thickBot="1">
      <c r="A41" s="379"/>
      <c r="F41" s="415"/>
      <c r="G41" s="415"/>
      <c r="H41" s="363"/>
    </row>
    <row r="42" spans="1:8" ht="15.75" thickBot="1">
      <c r="A42" s="364" t="s">
        <v>442</v>
      </c>
      <c r="B42" s="494" t="s">
        <v>1100</v>
      </c>
      <c r="C42" s="494"/>
      <c r="D42" s="494"/>
      <c r="E42" s="494"/>
      <c r="F42" s="494"/>
      <c r="G42" s="494"/>
      <c r="H42" s="495"/>
    </row>
    <row r="43" spans="1:8">
      <c r="A43" s="416"/>
      <c r="B43" s="417"/>
      <c r="C43" s="417"/>
      <c r="D43" s="417"/>
      <c r="E43" s="417"/>
      <c r="F43" s="417"/>
      <c r="G43" s="417"/>
      <c r="H43" s="418"/>
    </row>
    <row r="44" spans="1:8" ht="30">
      <c r="A44" s="419">
        <v>1</v>
      </c>
      <c r="B44" s="368" t="s">
        <v>1102</v>
      </c>
      <c r="C44" s="420"/>
      <c r="D44" s="420"/>
      <c r="E44" s="420"/>
      <c r="F44" s="368" t="s">
        <v>1104</v>
      </c>
      <c r="G44" s="368"/>
      <c r="H44" s="421"/>
    </row>
    <row r="45" spans="1:8" ht="25.9" customHeight="1">
      <c r="A45" s="422"/>
      <c r="B45" s="420"/>
      <c r="C45" s="420"/>
      <c r="D45" s="420"/>
      <c r="E45" s="420"/>
      <c r="F45" s="368" t="s">
        <v>1103</v>
      </c>
      <c r="G45" s="420"/>
      <c r="H45" s="421"/>
    </row>
    <row r="46" spans="1:8" ht="25.9" customHeight="1">
      <c r="A46" s="422"/>
      <c r="B46" s="420"/>
      <c r="C46" s="420"/>
      <c r="D46" s="420"/>
      <c r="E46" s="420"/>
      <c r="F46" s="368" t="s">
        <v>1107</v>
      </c>
      <c r="G46" s="420"/>
      <c r="H46" s="421"/>
    </row>
    <row r="47" spans="1:8" ht="43.9" customHeight="1" thickBot="1">
      <c r="A47" s="423"/>
      <c r="B47" s="424"/>
      <c r="C47" s="424"/>
      <c r="D47" s="424"/>
      <c r="E47" s="424"/>
      <c r="F47" s="424"/>
      <c r="G47" s="424"/>
      <c r="H47" s="425"/>
    </row>
    <row r="48" spans="1:8" ht="15.75" thickBot="1">
      <c r="A48" s="364" t="s">
        <v>460</v>
      </c>
      <c r="B48" s="494" t="s">
        <v>797</v>
      </c>
      <c r="C48" s="494"/>
      <c r="D48" s="494"/>
      <c r="E48" s="494"/>
      <c r="F48" s="494"/>
      <c r="G48" s="494"/>
      <c r="H48" s="495"/>
    </row>
    <row r="49" spans="1:8">
      <c r="A49" s="362"/>
      <c r="H49" s="363"/>
    </row>
    <row r="50" spans="1:8" s="371" customFormat="1" ht="44.25" customHeight="1">
      <c r="A50" s="426"/>
      <c r="B50" s="366" t="s">
        <v>798</v>
      </c>
      <c r="C50" s="367" t="s">
        <v>799</v>
      </c>
      <c r="D50" s="366" t="s">
        <v>800</v>
      </c>
      <c r="E50" s="366"/>
      <c r="F50" s="393" t="s">
        <v>1276</v>
      </c>
      <c r="G50" s="366"/>
      <c r="H50" s="408" t="s">
        <v>801</v>
      </c>
    </row>
    <row r="51" spans="1:8" s="371" customFormat="1" ht="44.25" customHeight="1">
      <c r="A51" s="427"/>
      <c r="B51" s="414" t="s">
        <v>798</v>
      </c>
      <c r="C51" s="410" t="s">
        <v>802</v>
      </c>
      <c r="D51" s="414"/>
      <c r="E51" s="414"/>
      <c r="F51" s="413" t="s">
        <v>1277</v>
      </c>
      <c r="G51" s="414"/>
      <c r="H51" s="428"/>
    </row>
    <row r="52" spans="1:8" s="371" customFormat="1" ht="60.75" customHeight="1">
      <c r="A52" s="427"/>
      <c r="B52" s="414" t="s">
        <v>798</v>
      </c>
      <c r="C52" s="410" t="s">
        <v>1278</v>
      </c>
      <c r="D52" s="414"/>
      <c r="E52" s="414"/>
      <c r="F52" s="413" t="s">
        <v>1279</v>
      </c>
      <c r="G52" s="414"/>
      <c r="H52" s="428"/>
    </row>
    <row r="53" spans="1:8" ht="62.25" customHeight="1">
      <c r="A53" s="429"/>
      <c r="B53" s="430" t="s">
        <v>803</v>
      </c>
      <c r="C53" s="431" t="s">
        <v>802</v>
      </c>
      <c r="D53" s="432" t="s">
        <v>800</v>
      </c>
      <c r="E53" s="432"/>
      <c r="F53" s="433" t="s">
        <v>1101</v>
      </c>
      <c r="G53" s="434"/>
      <c r="H53" s="435" t="s">
        <v>801</v>
      </c>
    </row>
    <row r="54" spans="1:8" ht="62.25" customHeight="1">
      <c r="A54" s="436"/>
      <c r="B54" s="437" t="s">
        <v>1280</v>
      </c>
      <c r="C54" s="438"/>
      <c r="D54" s="439"/>
      <c r="E54" s="439"/>
      <c r="F54" s="440" t="s">
        <v>1281</v>
      </c>
      <c r="G54" s="441"/>
      <c r="H54" s="442"/>
    </row>
    <row r="55" spans="1:8" ht="39" customHeight="1">
      <c r="A55" s="443"/>
      <c r="B55" s="366" t="s">
        <v>1106</v>
      </c>
      <c r="C55" s="367"/>
      <c r="D55" s="373" t="s">
        <v>800</v>
      </c>
      <c r="E55" s="373"/>
      <c r="F55" s="372" t="s">
        <v>1085</v>
      </c>
      <c r="G55" s="368"/>
      <c r="H55" s="407"/>
    </row>
    <row r="56" spans="1:8" ht="24" customHeight="1">
      <c r="A56" s="443"/>
      <c r="B56" s="366"/>
      <c r="C56" s="367"/>
      <c r="D56" s="373"/>
      <c r="E56" s="373"/>
      <c r="F56" s="372" t="s">
        <v>1084</v>
      </c>
      <c r="G56" s="368"/>
      <c r="H56" s="407"/>
    </row>
    <row r="57" spans="1:8" ht="24" customHeight="1">
      <c r="A57" s="443"/>
      <c r="B57" s="366"/>
      <c r="C57" s="367"/>
      <c r="D57" s="373"/>
      <c r="E57" s="373"/>
      <c r="F57" s="414" t="s">
        <v>1282</v>
      </c>
      <c r="G57" s="368"/>
      <c r="H57" s="407"/>
    </row>
    <row r="58" spans="1:8" ht="15.75" thickBot="1">
      <c r="A58" s="362"/>
      <c r="C58" s="380"/>
      <c r="H58" s="363"/>
    </row>
    <row r="59" spans="1:8" ht="15.75" thickBot="1">
      <c r="A59" s="444" t="s">
        <v>804</v>
      </c>
      <c r="B59" s="445" t="s">
        <v>805</v>
      </c>
      <c r="C59" s="445" t="s">
        <v>806</v>
      </c>
      <c r="D59" s="445" t="s">
        <v>807</v>
      </c>
      <c r="E59" s="445" t="s">
        <v>808</v>
      </c>
      <c r="F59" s="446" t="s">
        <v>809</v>
      </c>
      <c r="G59" s="447" t="s">
        <v>808</v>
      </c>
      <c r="H59" s="448" t="s">
        <v>810</v>
      </c>
    </row>
    <row r="60" spans="1:8" ht="45.75" thickBot="1">
      <c r="A60" s="449">
        <v>1</v>
      </c>
      <c r="B60" s="450" t="s">
        <v>811</v>
      </c>
      <c r="C60" s="451" t="s">
        <v>39</v>
      </c>
      <c r="D60" s="451">
        <v>2</v>
      </c>
      <c r="E60" s="452" t="s">
        <v>812</v>
      </c>
      <c r="F60" s="453" t="s">
        <v>813</v>
      </c>
      <c r="G60" s="454" t="s">
        <v>812</v>
      </c>
      <c r="H60" s="455">
        <v>2</v>
      </c>
    </row>
    <row r="61" spans="1:8" ht="30.75" thickBot="1">
      <c r="A61" s="449">
        <v>2</v>
      </c>
      <c r="B61" s="450" t="s">
        <v>814</v>
      </c>
      <c r="C61" s="451" t="s">
        <v>39</v>
      </c>
      <c r="D61" s="451">
        <v>2</v>
      </c>
      <c r="E61" s="452" t="s">
        <v>812</v>
      </c>
      <c r="F61" s="453" t="s">
        <v>815</v>
      </c>
      <c r="G61" s="454" t="s">
        <v>812</v>
      </c>
      <c r="H61" s="456">
        <v>2</v>
      </c>
    </row>
    <row r="62" spans="1:8" ht="15.75" thickBot="1">
      <c r="A62" s="449">
        <v>3</v>
      </c>
      <c r="B62" s="450" t="s">
        <v>816</v>
      </c>
      <c r="C62" s="451" t="s">
        <v>39</v>
      </c>
      <c r="D62" s="451">
        <v>2</v>
      </c>
      <c r="E62" s="451" t="s">
        <v>812</v>
      </c>
      <c r="F62" s="457" t="s">
        <v>817</v>
      </c>
      <c r="G62" s="454" t="s">
        <v>812</v>
      </c>
      <c r="H62" s="456">
        <v>2</v>
      </c>
    </row>
    <row r="63" spans="1:8" ht="30.75" thickBot="1">
      <c r="A63" s="449">
        <v>4</v>
      </c>
      <c r="B63" s="450" t="s">
        <v>818</v>
      </c>
      <c r="C63" s="451" t="s">
        <v>39</v>
      </c>
      <c r="D63" s="451">
        <v>5</v>
      </c>
      <c r="E63" s="452" t="s">
        <v>812</v>
      </c>
      <c r="F63" s="453" t="s">
        <v>819</v>
      </c>
      <c r="G63" s="454" t="s">
        <v>812</v>
      </c>
      <c r="H63" s="456">
        <v>5</v>
      </c>
    </row>
    <row r="64" spans="1:8" ht="15.75" thickBot="1">
      <c r="A64" s="449">
        <v>5</v>
      </c>
      <c r="B64" s="450" t="s">
        <v>820</v>
      </c>
      <c r="C64" s="451" t="s">
        <v>39</v>
      </c>
      <c r="D64" s="451" t="s">
        <v>821</v>
      </c>
      <c r="E64" s="451" t="s">
        <v>822</v>
      </c>
      <c r="F64" s="457" t="s">
        <v>823</v>
      </c>
      <c r="G64" s="409"/>
      <c r="H64" s="458" t="s">
        <v>821</v>
      </c>
    </row>
    <row r="65" spans="1:8" ht="45.75" thickBot="1">
      <c r="A65" s="449">
        <v>6</v>
      </c>
      <c r="B65" s="450" t="s">
        <v>824</v>
      </c>
      <c r="C65" s="451" t="s">
        <v>39</v>
      </c>
      <c r="D65" s="451">
        <v>1</v>
      </c>
      <c r="E65" s="451" t="s">
        <v>822</v>
      </c>
      <c r="F65" s="457" t="s">
        <v>825</v>
      </c>
      <c r="G65" s="454" t="s">
        <v>822</v>
      </c>
      <c r="H65" s="459">
        <v>1</v>
      </c>
    </row>
    <row r="66" spans="1:8" ht="30.75" thickBot="1">
      <c r="A66" s="449">
        <v>7</v>
      </c>
      <c r="B66" s="450" t="s">
        <v>826</v>
      </c>
      <c r="C66" s="451" t="s">
        <v>39</v>
      </c>
      <c r="D66" s="451" t="s">
        <v>821</v>
      </c>
      <c r="E66" s="452" t="s">
        <v>812</v>
      </c>
      <c r="F66" s="453" t="s">
        <v>827</v>
      </c>
      <c r="G66" s="454" t="s">
        <v>812</v>
      </c>
      <c r="H66" s="456" t="s">
        <v>821</v>
      </c>
    </row>
    <row r="67" spans="1:8" ht="45.75" thickBot="1">
      <c r="A67" s="449">
        <v>8</v>
      </c>
      <c r="B67" s="450" t="s">
        <v>828</v>
      </c>
      <c r="C67" s="451" t="s">
        <v>39</v>
      </c>
      <c r="D67" s="451">
        <v>1</v>
      </c>
      <c r="E67" s="452" t="s">
        <v>829</v>
      </c>
      <c r="F67" s="453" t="s">
        <v>830</v>
      </c>
      <c r="G67" s="454" t="s">
        <v>831</v>
      </c>
      <c r="H67" s="456">
        <v>1</v>
      </c>
    </row>
    <row r="68" spans="1:8" ht="15.75" thickBot="1">
      <c r="A68" s="449">
        <v>9</v>
      </c>
      <c r="B68" s="450" t="s">
        <v>832</v>
      </c>
      <c r="C68" s="451" t="s">
        <v>39</v>
      </c>
      <c r="D68" s="451" t="s">
        <v>821</v>
      </c>
      <c r="E68" s="452" t="s">
        <v>812</v>
      </c>
      <c r="F68" s="453" t="s">
        <v>833</v>
      </c>
      <c r="G68" s="454" t="s">
        <v>812</v>
      </c>
      <c r="H68" s="456" t="s">
        <v>821</v>
      </c>
    </row>
    <row r="69" spans="1:8" ht="15.75" thickBot="1">
      <c r="A69" s="364" t="s">
        <v>460</v>
      </c>
      <c r="B69" s="496" t="s">
        <v>834</v>
      </c>
      <c r="C69" s="496"/>
      <c r="D69" s="496"/>
      <c r="E69" s="496"/>
      <c r="F69" s="496"/>
      <c r="G69" s="497"/>
      <c r="H69" s="498"/>
    </row>
    <row r="70" spans="1:8">
      <c r="A70" s="460"/>
      <c r="B70" s="461"/>
      <c r="C70" s="461"/>
      <c r="D70" s="461"/>
      <c r="E70" s="461"/>
      <c r="F70" s="461"/>
      <c r="G70" s="461"/>
      <c r="H70" s="462"/>
    </row>
    <row r="71" spans="1:8" s="371" customFormat="1">
      <c r="A71" s="426"/>
      <c r="B71" s="373" t="s">
        <v>1086</v>
      </c>
      <c r="C71" s="484" t="s">
        <v>835</v>
      </c>
      <c r="D71" s="484"/>
      <c r="E71" s="484"/>
      <c r="F71" s="484"/>
      <c r="G71" s="484"/>
      <c r="H71" s="485"/>
    </row>
    <row r="72" spans="1:8" ht="45">
      <c r="A72" s="443"/>
      <c r="B72" s="368" t="s">
        <v>836</v>
      </c>
      <c r="C72" s="484" t="s">
        <v>837</v>
      </c>
      <c r="D72" s="484"/>
      <c r="E72" s="484"/>
      <c r="F72" s="484"/>
      <c r="G72" s="484"/>
      <c r="H72" s="485"/>
    </row>
    <row r="73" spans="1:8" ht="43.15" customHeight="1">
      <c r="A73" s="443"/>
      <c r="B73" s="382" t="s">
        <v>838</v>
      </c>
      <c r="C73" s="484" t="s">
        <v>839</v>
      </c>
      <c r="D73" s="484"/>
      <c r="E73" s="484"/>
      <c r="F73" s="484"/>
      <c r="G73" s="484"/>
      <c r="H73" s="485"/>
    </row>
    <row r="74" spans="1:8" ht="45.75" thickBot="1">
      <c r="A74" s="463"/>
      <c r="B74" s="464" t="s">
        <v>840</v>
      </c>
      <c r="C74" s="486" t="s">
        <v>841</v>
      </c>
      <c r="D74" s="487"/>
      <c r="E74" s="487"/>
      <c r="F74" s="487"/>
      <c r="G74" s="487"/>
      <c r="H74" s="488"/>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499" t="s">
        <v>842</v>
      </c>
      <c r="B1" s="500"/>
      <c r="C1" s="501"/>
    </row>
    <row r="2" spans="1:19" s="6" customFormat="1" ht="15">
      <c r="A2" s="5" t="s">
        <v>843</v>
      </c>
      <c r="B2" s="5" t="s">
        <v>844</v>
      </c>
      <c r="C2" s="5" t="s">
        <v>845</v>
      </c>
    </row>
    <row r="3" spans="1:19" s="7" customFormat="1" ht="15">
      <c r="A3" s="5" t="s">
        <v>11</v>
      </c>
      <c r="B3" s="502" t="s">
        <v>846</v>
      </c>
      <c r="C3" s="502"/>
    </row>
    <row r="4" spans="1:19" s="7" customFormat="1" ht="30">
      <c r="A4" s="8">
        <v>1</v>
      </c>
      <c r="B4" s="9" t="s">
        <v>847</v>
      </c>
      <c r="C4" s="9" t="s">
        <v>848</v>
      </c>
    </row>
    <row r="5" spans="1:19" s="7" customFormat="1" ht="30">
      <c r="A5" s="8">
        <v>2</v>
      </c>
      <c r="B5" s="9" t="s">
        <v>849</v>
      </c>
      <c r="C5" s="9" t="s">
        <v>850</v>
      </c>
    </row>
    <row r="6" spans="1:19" s="7" customFormat="1" ht="30">
      <c r="A6" s="8">
        <v>3</v>
      </c>
      <c r="B6" s="9" t="s">
        <v>851</v>
      </c>
      <c r="C6" s="9" t="s">
        <v>852</v>
      </c>
    </row>
    <row r="7" spans="1:19" s="7" customFormat="1" ht="15">
      <c r="A7" s="8">
        <v>4</v>
      </c>
      <c r="B7" s="9" t="s">
        <v>853</v>
      </c>
      <c r="C7" s="9" t="s">
        <v>854</v>
      </c>
    </row>
    <row r="8" spans="1:19" s="12" customFormat="1" ht="15">
      <c r="A8" s="8">
        <v>5</v>
      </c>
      <c r="B8" s="9" t="s">
        <v>855</v>
      </c>
      <c r="C8" s="9" t="s">
        <v>856</v>
      </c>
      <c r="D8" s="4"/>
      <c r="E8" s="10"/>
      <c r="F8" s="10"/>
      <c r="G8" s="10"/>
      <c r="H8" s="10"/>
      <c r="I8" s="10"/>
      <c r="J8" s="10"/>
      <c r="K8" s="10"/>
      <c r="L8" s="11"/>
      <c r="M8" s="10"/>
      <c r="N8" s="10"/>
      <c r="O8" s="10"/>
      <c r="P8" s="10"/>
      <c r="Q8" s="10"/>
      <c r="R8" s="10"/>
      <c r="S8" s="10"/>
    </row>
    <row r="9" spans="1:19" ht="15">
      <c r="A9" s="6">
        <v>6</v>
      </c>
      <c r="B9" s="9" t="s">
        <v>857</v>
      </c>
      <c r="C9" s="9" t="s">
        <v>858</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503" t="s">
        <v>859</v>
      </c>
      <c r="B2" s="503"/>
      <c r="C2" s="503"/>
    </row>
    <row r="3" spans="1:3">
      <c r="A3" s="15" t="s">
        <v>860</v>
      </c>
      <c r="B3" s="16" t="s">
        <v>861</v>
      </c>
      <c r="C3" s="16" t="s">
        <v>808</v>
      </c>
    </row>
    <row r="4" spans="1:3">
      <c r="A4" s="17">
        <v>1</v>
      </c>
      <c r="B4" s="18" t="s">
        <v>862</v>
      </c>
      <c r="C4" s="18" t="s">
        <v>863</v>
      </c>
    </row>
    <row r="5" spans="1:3">
      <c r="A5" s="17">
        <v>2</v>
      </c>
      <c r="B5" s="18" t="s">
        <v>864</v>
      </c>
      <c r="C5" s="18" t="s">
        <v>865</v>
      </c>
    </row>
    <row r="6" spans="1:3">
      <c r="A6" s="17">
        <v>3</v>
      </c>
      <c r="B6" s="18" t="s">
        <v>866</v>
      </c>
      <c r="C6" s="18" t="s">
        <v>865</v>
      </c>
    </row>
    <row r="7" spans="1:3" ht="30">
      <c r="A7" s="17">
        <v>4</v>
      </c>
      <c r="B7" s="18" t="s">
        <v>867</v>
      </c>
      <c r="C7" s="18" t="s">
        <v>868</v>
      </c>
    </row>
    <row r="8" spans="1:3">
      <c r="A8" s="17">
        <v>5</v>
      </c>
      <c r="B8" s="18" t="s">
        <v>869</v>
      </c>
      <c r="C8" s="19" t="s">
        <v>870</v>
      </c>
    </row>
    <row r="9" spans="1:3" ht="45">
      <c r="A9" s="17">
        <v>6</v>
      </c>
      <c r="B9" s="18" t="s">
        <v>871</v>
      </c>
      <c r="C9" s="18" t="s">
        <v>872</v>
      </c>
    </row>
    <row r="10" spans="1:3">
      <c r="A10" s="17">
        <v>7</v>
      </c>
      <c r="B10" s="20" t="s">
        <v>873</v>
      </c>
      <c r="C10" s="21" t="s">
        <v>874</v>
      </c>
    </row>
    <row r="11" spans="1:3">
      <c r="A11" s="17">
        <v>8</v>
      </c>
      <c r="B11" s="18" t="s">
        <v>875</v>
      </c>
      <c r="C11" s="20" t="s">
        <v>876</v>
      </c>
    </row>
    <row r="12" spans="1:3" ht="30">
      <c r="A12" s="17">
        <v>9</v>
      </c>
      <c r="B12" s="18" t="s">
        <v>877</v>
      </c>
      <c r="C12" s="21" t="s">
        <v>876</v>
      </c>
    </row>
    <row r="13" spans="1:3">
      <c r="A13" s="17">
        <v>10</v>
      </c>
      <c r="B13" s="20" t="s">
        <v>878</v>
      </c>
      <c r="C13" s="20" t="s">
        <v>879</v>
      </c>
    </row>
    <row r="14" spans="1:3">
      <c r="A14" s="17">
        <v>11</v>
      </c>
      <c r="B14" s="18" t="s">
        <v>880</v>
      </c>
      <c r="C14" s="20" t="s">
        <v>881</v>
      </c>
    </row>
    <row r="15" spans="1:3">
      <c r="A15" s="17">
        <v>12</v>
      </c>
      <c r="B15" s="18" t="s">
        <v>882</v>
      </c>
      <c r="C15" s="20" t="s">
        <v>881</v>
      </c>
    </row>
    <row r="16" spans="1:3">
      <c r="A16" s="17">
        <v>13</v>
      </c>
      <c r="B16" s="18" t="s">
        <v>883</v>
      </c>
      <c r="C16" s="19" t="s">
        <v>884</v>
      </c>
    </row>
    <row r="17" spans="1:3">
      <c r="A17" s="17">
        <v>14</v>
      </c>
      <c r="B17" s="18" t="s">
        <v>885</v>
      </c>
      <c r="C17" s="18" t="s">
        <v>886</v>
      </c>
    </row>
    <row r="18" spans="1:3">
      <c r="A18" s="17">
        <v>15</v>
      </c>
      <c r="B18" s="18" t="s">
        <v>887</v>
      </c>
      <c r="C18" s="19" t="s">
        <v>888</v>
      </c>
    </row>
    <row r="19" spans="1:3">
      <c r="A19" s="17">
        <v>16</v>
      </c>
      <c r="B19" s="22" t="s">
        <v>889</v>
      </c>
      <c r="C19" s="20" t="s">
        <v>881</v>
      </c>
    </row>
    <row r="20" spans="1:3">
      <c r="A20" s="17">
        <v>17</v>
      </c>
      <c r="B20" s="22" t="s">
        <v>890</v>
      </c>
      <c r="C20" s="20" t="s">
        <v>881</v>
      </c>
    </row>
    <row r="21" spans="1:3" ht="30">
      <c r="A21" s="17">
        <v>18</v>
      </c>
      <c r="B21" s="18" t="s">
        <v>891</v>
      </c>
      <c r="C21" s="18" t="s">
        <v>892</v>
      </c>
    </row>
    <row r="22" spans="1:3">
      <c r="A22" s="17">
        <v>20</v>
      </c>
      <c r="B22" s="18" t="s">
        <v>893</v>
      </c>
      <c r="C22" s="18" t="s">
        <v>894</v>
      </c>
    </row>
    <row r="23" spans="1:3">
      <c r="A23" s="17">
        <v>21</v>
      </c>
      <c r="B23" s="18" t="s">
        <v>895</v>
      </c>
      <c r="C23" s="18" t="s">
        <v>896</v>
      </c>
    </row>
    <row r="24" spans="1:3">
      <c r="A24" s="17">
        <v>22</v>
      </c>
      <c r="B24" s="18" t="s">
        <v>897</v>
      </c>
      <c r="C24" s="18" t="s">
        <v>898</v>
      </c>
    </row>
    <row r="25" spans="1:3">
      <c r="A25" s="17">
        <v>23</v>
      </c>
      <c r="B25" s="20" t="s">
        <v>899</v>
      </c>
      <c r="C25" s="21" t="s">
        <v>900</v>
      </c>
    </row>
    <row r="26" spans="1:3">
      <c r="A26" s="17">
        <v>24</v>
      </c>
      <c r="B26" s="18" t="s">
        <v>901</v>
      </c>
      <c r="C26" s="18" t="s">
        <v>902</v>
      </c>
    </row>
    <row r="27" spans="1:3">
      <c r="A27" s="17">
        <v>25</v>
      </c>
      <c r="B27" s="18" t="s">
        <v>903</v>
      </c>
      <c r="C27" s="18" t="s">
        <v>904</v>
      </c>
    </row>
    <row r="28" spans="1:3">
      <c r="A28" s="17">
        <v>26</v>
      </c>
      <c r="B28" s="22" t="s">
        <v>905</v>
      </c>
      <c r="C28" s="23" t="s">
        <v>906</v>
      </c>
    </row>
    <row r="29" spans="1:3">
      <c r="A29" s="17">
        <v>27</v>
      </c>
      <c r="B29" s="22" t="s">
        <v>907</v>
      </c>
      <c r="C29" s="22" t="s">
        <v>908</v>
      </c>
    </row>
    <row r="30" spans="1:3">
      <c r="A30" s="17">
        <v>28</v>
      </c>
      <c r="B30" s="18" t="s">
        <v>909</v>
      </c>
      <c r="C30" s="19" t="s">
        <v>910</v>
      </c>
    </row>
    <row r="31" spans="1:3">
      <c r="A31" s="17">
        <v>29</v>
      </c>
      <c r="B31" s="18" t="s">
        <v>911</v>
      </c>
      <c r="C31" s="19" t="s">
        <v>912</v>
      </c>
    </row>
    <row r="32" spans="1:3">
      <c r="A32" s="17">
        <v>30</v>
      </c>
      <c r="B32" s="18" t="s">
        <v>913</v>
      </c>
      <c r="C32" s="19" t="s">
        <v>914</v>
      </c>
    </row>
    <row r="33" spans="1:3">
      <c r="A33" s="17">
        <v>31</v>
      </c>
      <c r="B33" s="22" t="s">
        <v>915</v>
      </c>
      <c r="C33" s="19" t="s">
        <v>910</v>
      </c>
    </row>
    <row r="34" spans="1:3" ht="30">
      <c r="A34" s="17">
        <v>32</v>
      </c>
      <c r="B34" s="18" t="s">
        <v>916</v>
      </c>
      <c r="C34" s="18" t="s">
        <v>917</v>
      </c>
    </row>
    <row r="35" spans="1:3">
      <c r="A35" s="17">
        <v>33</v>
      </c>
      <c r="B35" s="18" t="s">
        <v>918</v>
      </c>
      <c r="C35" s="18" t="s">
        <v>919</v>
      </c>
    </row>
    <row r="36" spans="1:3">
      <c r="A36" s="17">
        <v>34</v>
      </c>
      <c r="B36" s="18" t="s">
        <v>920</v>
      </c>
      <c r="C36" s="18" t="s">
        <v>921</v>
      </c>
    </row>
    <row r="37" spans="1:3">
      <c r="A37" s="17">
        <v>35</v>
      </c>
      <c r="B37" s="18" t="s">
        <v>922</v>
      </c>
      <c r="C37" s="18" t="s">
        <v>923</v>
      </c>
    </row>
    <row r="38" spans="1:3">
      <c r="A38" s="17">
        <v>36</v>
      </c>
      <c r="B38" s="18" t="s">
        <v>924</v>
      </c>
      <c r="C38" s="18" t="s">
        <v>925</v>
      </c>
    </row>
    <row r="39" spans="1:3" ht="30">
      <c r="A39" s="17">
        <v>37</v>
      </c>
      <c r="B39" s="18" t="s">
        <v>926</v>
      </c>
      <c r="C39" s="18" t="s">
        <v>927</v>
      </c>
    </row>
    <row r="40" spans="1:3" ht="30">
      <c r="A40" s="17">
        <v>38</v>
      </c>
      <c r="B40" s="19" t="s">
        <v>928</v>
      </c>
      <c r="C40" s="22" t="s">
        <v>929</v>
      </c>
    </row>
    <row r="41" spans="1:3">
      <c r="A41" s="17">
        <v>39</v>
      </c>
      <c r="B41" s="18" t="s">
        <v>930</v>
      </c>
      <c r="C41" s="18" t="s">
        <v>931</v>
      </c>
    </row>
    <row r="42" spans="1:3">
      <c r="A42" s="17">
        <v>40</v>
      </c>
      <c r="B42" s="24" t="s">
        <v>932</v>
      </c>
      <c r="C42" s="24"/>
    </row>
    <row r="43" spans="1:3">
      <c r="A43" s="17">
        <v>41</v>
      </c>
      <c r="B43" s="22" t="s">
        <v>933</v>
      </c>
      <c r="C43" s="22"/>
    </row>
    <row r="44" spans="1:3">
      <c r="A44" s="17">
        <v>42</v>
      </c>
      <c r="B44" s="22" t="s">
        <v>934</v>
      </c>
      <c r="C44" s="22"/>
    </row>
    <row r="45" spans="1:3">
      <c r="A45" s="17">
        <v>43</v>
      </c>
      <c r="B45" s="22" t="s">
        <v>935</v>
      </c>
      <c r="C45" s="22"/>
    </row>
    <row r="46" spans="1:3">
      <c r="A46" s="17">
        <v>44</v>
      </c>
      <c r="B46" s="22" t="s">
        <v>936</v>
      </c>
      <c r="C46" s="24" t="s">
        <v>937</v>
      </c>
    </row>
    <row r="47" spans="1:3" ht="30">
      <c r="A47" s="17">
        <v>45</v>
      </c>
      <c r="B47" s="22" t="s">
        <v>938</v>
      </c>
      <c r="C47" s="23" t="s">
        <v>939</v>
      </c>
    </row>
    <row r="48" spans="1:3" ht="30">
      <c r="A48" s="17">
        <v>46</v>
      </c>
      <c r="B48" s="22" t="s">
        <v>940</v>
      </c>
      <c r="C48" s="23" t="s">
        <v>939</v>
      </c>
    </row>
    <row r="49" spans="1:3" ht="30">
      <c r="A49" s="17">
        <v>47</v>
      </c>
      <c r="B49" s="22" t="s">
        <v>941</v>
      </c>
      <c r="C49" s="23" t="s">
        <v>939</v>
      </c>
    </row>
    <row r="50" spans="1:3" ht="30">
      <c r="A50" s="17">
        <v>48</v>
      </c>
      <c r="B50" s="18" t="s">
        <v>942</v>
      </c>
      <c r="C50" s="18" t="s">
        <v>943</v>
      </c>
    </row>
    <row r="51" spans="1:3">
      <c r="A51" s="17">
        <v>49</v>
      </c>
      <c r="B51" s="18" t="s">
        <v>944</v>
      </c>
      <c r="C51" s="18" t="s">
        <v>945</v>
      </c>
    </row>
    <row r="52" spans="1:3">
      <c r="A52" s="17">
        <v>50</v>
      </c>
      <c r="B52" s="18" t="s">
        <v>946</v>
      </c>
      <c r="C52" s="18" t="s">
        <v>947</v>
      </c>
    </row>
    <row r="53" spans="1:3">
      <c r="A53" s="25"/>
      <c r="B53" s="26" t="s">
        <v>948</v>
      </c>
      <c r="C53" s="27"/>
    </row>
    <row r="54" spans="1:3" ht="30">
      <c r="A54" s="17">
        <v>51</v>
      </c>
      <c r="B54" s="20" t="s">
        <v>949</v>
      </c>
      <c r="C54" s="18" t="s">
        <v>950</v>
      </c>
    </row>
    <row r="55" spans="1:3">
      <c r="A55" s="17">
        <v>52</v>
      </c>
      <c r="B55" s="18" t="s">
        <v>951</v>
      </c>
      <c r="C55" s="20" t="s">
        <v>952</v>
      </c>
    </row>
    <row r="56" spans="1:3" ht="30">
      <c r="A56" s="17">
        <v>53</v>
      </c>
      <c r="B56" s="20" t="s">
        <v>953</v>
      </c>
      <c r="C56" s="18" t="s">
        <v>954</v>
      </c>
    </row>
    <row r="57" spans="1:3">
      <c r="A57" s="17">
        <v>54</v>
      </c>
      <c r="B57" s="18" t="s">
        <v>955</v>
      </c>
      <c r="C57" s="18" t="s">
        <v>956</v>
      </c>
    </row>
    <row r="58" spans="1:3">
      <c r="A58" s="17">
        <v>55</v>
      </c>
      <c r="B58" s="18" t="s">
        <v>957</v>
      </c>
      <c r="C58" s="18" t="s">
        <v>958</v>
      </c>
    </row>
    <row r="59" spans="1:3">
      <c r="A59" s="17">
        <v>56</v>
      </c>
      <c r="B59" s="18" t="s">
        <v>959</v>
      </c>
      <c r="C59" s="18" t="s">
        <v>960</v>
      </c>
    </row>
    <row r="60" spans="1:3">
      <c r="A60" s="17">
        <v>57</v>
      </c>
      <c r="B60" s="18" t="s">
        <v>961</v>
      </c>
      <c r="C60" s="18" t="s">
        <v>962</v>
      </c>
    </row>
    <row r="61" spans="1:3">
      <c r="A61" s="17">
        <v>58</v>
      </c>
      <c r="B61" s="18" t="s">
        <v>963</v>
      </c>
      <c r="C61" s="18" t="s">
        <v>964</v>
      </c>
    </row>
    <row r="62" spans="1:3">
      <c r="A62" s="17">
        <v>59</v>
      </c>
      <c r="B62" s="18" t="s">
        <v>965</v>
      </c>
      <c r="C62" s="18" t="s">
        <v>966</v>
      </c>
    </row>
    <row r="63" spans="1:3">
      <c r="A63" s="17">
        <v>60</v>
      </c>
      <c r="B63" s="18" t="s">
        <v>967</v>
      </c>
      <c r="C63" s="18" t="s">
        <v>968</v>
      </c>
    </row>
    <row r="64" spans="1:3">
      <c r="A64" s="17">
        <v>61</v>
      </c>
      <c r="B64" s="18" t="s">
        <v>969</v>
      </c>
      <c r="C64" s="18" t="s">
        <v>970</v>
      </c>
    </row>
    <row r="65" spans="1:3">
      <c r="A65" s="17">
        <v>62</v>
      </c>
      <c r="B65" s="20" t="s">
        <v>971</v>
      </c>
      <c r="C65" s="20" t="s">
        <v>972</v>
      </c>
    </row>
    <row r="66" spans="1:3">
      <c r="A66" s="17">
        <v>63</v>
      </c>
      <c r="B66" s="18" t="s">
        <v>973</v>
      </c>
      <c r="C66" s="18" t="s">
        <v>974</v>
      </c>
    </row>
    <row r="67" spans="1:3">
      <c r="A67" s="17">
        <v>64</v>
      </c>
      <c r="B67" s="18" t="s">
        <v>975</v>
      </c>
      <c r="C67" s="18" t="s">
        <v>976</v>
      </c>
    </row>
    <row r="68" spans="1:3">
      <c r="A68" s="17">
        <v>65</v>
      </c>
      <c r="B68" s="18" t="s">
        <v>977</v>
      </c>
      <c r="C68" s="18" t="s">
        <v>978</v>
      </c>
    </row>
    <row r="69" spans="1:3">
      <c r="A69" s="17">
        <v>66</v>
      </c>
      <c r="B69" s="28" t="s">
        <v>979</v>
      </c>
      <c r="C69" s="29" t="s">
        <v>980</v>
      </c>
    </row>
    <row r="70" spans="1:3">
      <c r="A70" s="17">
        <v>67</v>
      </c>
      <c r="B70" s="28" t="s">
        <v>981</v>
      </c>
      <c r="C70" s="29" t="s">
        <v>980</v>
      </c>
    </row>
    <row r="71" spans="1:3" ht="30">
      <c r="A71" s="17">
        <v>68</v>
      </c>
      <c r="B71" s="18" t="s">
        <v>982</v>
      </c>
      <c r="C71" s="30" t="s">
        <v>983</v>
      </c>
    </row>
    <row r="72" spans="1:3">
      <c r="A72" s="17">
        <v>69</v>
      </c>
      <c r="B72" s="18" t="s">
        <v>949</v>
      </c>
      <c r="C72" s="18" t="s">
        <v>984</v>
      </c>
    </row>
    <row r="73" spans="1:3">
      <c r="A73" s="17">
        <v>70</v>
      </c>
      <c r="B73" s="18" t="s">
        <v>951</v>
      </c>
      <c r="C73" s="20" t="s">
        <v>952</v>
      </c>
    </row>
    <row r="74" spans="1:3" ht="30">
      <c r="A74" s="17">
        <v>71</v>
      </c>
      <c r="B74" s="18" t="s">
        <v>953</v>
      </c>
      <c r="C74" s="18" t="s">
        <v>985</v>
      </c>
    </row>
    <row r="75" spans="1:3" ht="30">
      <c r="A75" s="17">
        <v>72</v>
      </c>
      <c r="B75" s="18" t="s">
        <v>986</v>
      </c>
      <c r="C75" s="18" t="s">
        <v>987</v>
      </c>
    </row>
    <row r="76" spans="1:3">
      <c r="A76" s="17">
        <v>73</v>
      </c>
      <c r="B76" s="18" t="s">
        <v>955</v>
      </c>
      <c r="C76" s="18" t="s">
        <v>988</v>
      </c>
    </row>
    <row r="77" spans="1:3">
      <c r="A77" s="17">
        <v>74</v>
      </c>
      <c r="B77" s="18" t="s">
        <v>957</v>
      </c>
      <c r="C77" s="18" t="s">
        <v>989</v>
      </c>
    </row>
    <row r="78" spans="1:3">
      <c r="A78" s="17">
        <v>75</v>
      </c>
      <c r="B78" s="18" t="s">
        <v>963</v>
      </c>
      <c r="C78" s="18" t="s">
        <v>964</v>
      </c>
    </row>
    <row r="79" spans="1:3">
      <c r="A79" s="17">
        <v>76</v>
      </c>
      <c r="B79" s="18" t="s">
        <v>965</v>
      </c>
      <c r="C79" s="18" t="s">
        <v>966</v>
      </c>
    </row>
    <row r="80" spans="1:3">
      <c r="A80" s="17">
        <v>77</v>
      </c>
      <c r="B80" s="18" t="s">
        <v>967</v>
      </c>
      <c r="C80" s="18" t="s">
        <v>968</v>
      </c>
    </row>
    <row r="81" spans="1:3">
      <c r="A81" s="17">
        <v>78</v>
      </c>
      <c r="B81" s="18" t="s">
        <v>969</v>
      </c>
      <c r="C81" s="18" t="s">
        <v>970</v>
      </c>
    </row>
    <row r="82" spans="1:3">
      <c r="A82" s="17">
        <v>79</v>
      </c>
      <c r="B82" s="18" t="s">
        <v>975</v>
      </c>
      <c r="C82" s="18" t="s">
        <v>976</v>
      </c>
    </row>
    <row r="83" spans="1:3">
      <c r="A83" s="17">
        <v>80</v>
      </c>
      <c r="B83" s="18" t="s">
        <v>977</v>
      </c>
      <c r="C83" s="18" t="s">
        <v>978</v>
      </c>
    </row>
    <row r="84" spans="1:3">
      <c r="A84" s="17">
        <v>81</v>
      </c>
      <c r="B84" s="18" t="s">
        <v>990</v>
      </c>
      <c r="C84" s="18" t="s">
        <v>991</v>
      </c>
    </row>
    <row r="85" spans="1:3">
      <c r="A85" s="17"/>
      <c r="B85" s="27" t="s">
        <v>992</v>
      </c>
      <c r="C85" s="18"/>
    </row>
    <row r="86" spans="1:3">
      <c r="A86" s="17">
        <f>A84+1</f>
        <v>82</v>
      </c>
      <c r="B86" s="28" t="s">
        <v>993</v>
      </c>
      <c r="C86" s="28" t="s">
        <v>994</v>
      </c>
    </row>
    <row r="87" spans="1:3">
      <c r="A87" s="17">
        <f>A86+1</f>
        <v>83</v>
      </c>
      <c r="B87" s="28" t="s">
        <v>995</v>
      </c>
      <c r="C87" s="28" t="s">
        <v>994</v>
      </c>
    </row>
    <row r="88" spans="1:3">
      <c r="A88" s="17">
        <f>A87+1</f>
        <v>84</v>
      </c>
      <c r="B88" s="28" t="s">
        <v>996</v>
      </c>
      <c r="C88" s="28" t="s">
        <v>994</v>
      </c>
    </row>
    <row r="89" spans="1:3">
      <c r="A89" s="17">
        <f t="shared" ref="A89:A96" si="0">A88+1</f>
        <v>85</v>
      </c>
      <c r="B89" s="28" t="s">
        <v>997</v>
      </c>
      <c r="C89" s="28" t="s">
        <v>994</v>
      </c>
    </row>
    <row r="90" spans="1:3">
      <c r="A90" s="17">
        <f t="shared" si="0"/>
        <v>86</v>
      </c>
      <c r="B90" s="28" t="s">
        <v>998</v>
      </c>
      <c r="C90" s="29" t="s">
        <v>999</v>
      </c>
    </row>
    <row r="91" spans="1:3">
      <c r="A91" s="17">
        <f t="shared" si="0"/>
        <v>87</v>
      </c>
      <c r="B91" s="28" t="s">
        <v>1000</v>
      </c>
      <c r="C91" s="29" t="s">
        <v>1001</v>
      </c>
    </row>
    <row r="92" spans="1:3">
      <c r="A92" s="17">
        <f t="shared" si="0"/>
        <v>88</v>
      </c>
      <c r="B92" s="28" t="s">
        <v>1002</v>
      </c>
      <c r="C92" s="29" t="s">
        <v>1003</v>
      </c>
    </row>
    <row r="93" spans="1:3" ht="30">
      <c r="A93" s="17">
        <f t="shared" si="0"/>
        <v>89</v>
      </c>
      <c r="B93" s="28" t="s">
        <v>1004</v>
      </c>
      <c r="C93" s="29" t="s">
        <v>1005</v>
      </c>
    </row>
    <row r="94" spans="1:3">
      <c r="A94" s="17">
        <f t="shared" si="0"/>
        <v>90</v>
      </c>
      <c r="B94" s="28" t="s">
        <v>1006</v>
      </c>
      <c r="C94" s="29" t="s">
        <v>1007</v>
      </c>
    </row>
    <row r="95" spans="1:3">
      <c r="A95" s="17">
        <f t="shared" si="0"/>
        <v>91</v>
      </c>
      <c r="B95" s="28" t="s">
        <v>1008</v>
      </c>
      <c r="C95" s="29" t="s">
        <v>1009</v>
      </c>
    </row>
    <row r="96" spans="1:3">
      <c r="A96" s="17">
        <f t="shared" si="0"/>
        <v>92</v>
      </c>
      <c r="B96" s="28" t="s">
        <v>1010</v>
      </c>
      <c r="C96" s="29" t="s">
        <v>980</v>
      </c>
    </row>
    <row r="97" spans="1:3">
      <c r="A97" s="25"/>
      <c r="B97" s="26" t="s">
        <v>1011</v>
      </c>
      <c r="C97" s="27"/>
    </row>
    <row r="98" spans="1:3">
      <c r="A98" s="17">
        <v>93</v>
      </c>
      <c r="B98" s="18" t="s">
        <v>1012</v>
      </c>
      <c r="C98" s="18" t="s">
        <v>1013</v>
      </c>
    </row>
    <row r="99" spans="1:3">
      <c r="A99" s="17">
        <v>94</v>
      </c>
      <c r="B99" s="18" t="s">
        <v>1014</v>
      </c>
      <c r="C99" s="18" t="s">
        <v>1015</v>
      </c>
    </row>
    <row r="100" spans="1:3" ht="30">
      <c r="A100" s="17">
        <v>95</v>
      </c>
      <c r="B100" s="20" t="s">
        <v>938</v>
      </c>
      <c r="C100" s="20" t="s">
        <v>1016</v>
      </c>
    </row>
    <row r="101" spans="1:3" ht="30">
      <c r="A101" s="17">
        <v>96</v>
      </c>
      <c r="B101" s="20" t="s">
        <v>940</v>
      </c>
      <c r="C101" s="20" t="s">
        <v>1017</v>
      </c>
    </row>
  </sheetData>
  <mergeCells count="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view="pageBreakPreview" topLeftCell="A234" zoomScale="60" zoomScaleNormal="100" workbookViewId="0">
      <selection activeCell="J66" sqref="J66"/>
    </sheetView>
  </sheetViews>
  <sheetFormatPr defaultRowHeight="15"/>
  <cols>
    <col min="4" max="4" width="17.7109375" customWidth="1"/>
    <col min="5" max="5" width="67.140625" customWidth="1"/>
    <col min="9" max="9" width="32.28515625" customWidth="1"/>
  </cols>
  <sheetData>
    <row r="1" spans="1:9" ht="15.75">
      <c r="A1" s="57" t="s">
        <v>302</v>
      </c>
      <c r="B1" s="57"/>
      <c r="C1" s="57"/>
      <c r="D1" s="57"/>
      <c r="E1" s="116" t="s">
        <v>303</v>
      </c>
      <c r="F1" s="57"/>
      <c r="G1" s="57"/>
      <c r="H1" s="310"/>
      <c r="I1" s="117"/>
    </row>
    <row r="2" spans="1:9" ht="15.75">
      <c r="A2" s="63"/>
      <c r="B2" s="63" t="s">
        <v>304</v>
      </c>
      <c r="C2" s="63"/>
      <c r="D2" s="63"/>
      <c r="E2" s="121" t="s">
        <v>305</v>
      </c>
      <c r="F2" s="63"/>
      <c r="G2" s="123"/>
      <c r="H2" s="312"/>
      <c r="I2" s="124"/>
    </row>
    <row r="3" spans="1:9" ht="25.5">
      <c r="A3" s="508"/>
      <c r="B3" s="508"/>
      <c r="C3" s="508" t="s">
        <v>18</v>
      </c>
      <c r="D3" s="504" t="s">
        <v>306</v>
      </c>
      <c r="E3" s="149" t="s">
        <v>562</v>
      </c>
      <c r="F3" s="504" t="s">
        <v>268</v>
      </c>
      <c r="G3" s="505">
        <v>0</v>
      </c>
      <c r="H3" s="301"/>
      <c r="I3" s="73">
        <f>H3*$G3</f>
        <v>0</v>
      </c>
    </row>
    <row r="4" spans="1:9">
      <c r="A4" s="508"/>
      <c r="B4" s="508"/>
      <c r="C4" s="508"/>
      <c r="D4" s="504"/>
      <c r="E4" s="149" t="s">
        <v>563</v>
      </c>
      <c r="F4" s="504"/>
      <c r="G4" s="505"/>
      <c r="H4" s="301"/>
      <c r="I4" s="73"/>
    </row>
    <row r="5" spans="1:9">
      <c r="A5" s="508"/>
      <c r="B5" s="508"/>
      <c r="C5" s="508"/>
      <c r="D5" s="504"/>
      <c r="E5" s="149" t="s">
        <v>564</v>
      </c>
      <c r="F5" s="504"/>
      <c r="G5" s="505"/>
      <c r="H5" s="301"/>
      <c r="I5" s="73"/>
    </row>
    <row r="6" spans="1:9">
      <c r="A6" s="508"/>
      <c r="B6" s="508"/>
      <c r="C6" s="508"/>
      <c r="D6" s="504"/>
      <c r="E6" s="150" t="s">
        <v>565</v>
      </c>
      <c r="F6" s="504"/>
      <c r="G6" s="505"/>
      <c r="H6" s="301"/>
      <c r="I6" s="73"/>
    </row>
    <row r="7" spans="1:9">
      <c r="A7" s="508"/>
      <c r="B7" s="508"/>
      <c r="C7" s="508"/>
      <c r="D7" s="504"/>
      <c r="E7" s="149" t="s">
        <v>566</v>
      </c>
      <c r="F7" s="504"/>
      <c r="G7" s="505"/>
      <c r="H7" s="301"/>
      <c r="I7" s="73"/>
    </row>
    <row r="8" spans="1:9">
      <c r="A8" s="508"/>
      <c r="B8" s="508"/>
      <c r="C8" s="508"/>
      <c r="D8" s="504"/>
      <c r="E8" s="149" t="s">
        <v>567</v>
      </c>
      <c r="F8" s="504"/>
      <c r="G8" s="505"/>
      <c r="H8" s="301"/>
      <c r="I8" s="73"/>
    </row>
    <row r="9" spans="1:9">
      <c r="A9" s="508"/>
      <c r="B9" s="508"/>
      <c r="C9" s="508"/>
      <c r="D9" s="504"/>
      <c r="E9" s="149" t="s">
        <v>568</v>
      </c>
      <c r="F9" s="504"/>
      <c r="G9" s="505"/>
      <c r="H9" s="301"/>
      <c r="I9" s="73"/>
    </row>
    <row r="10" spans="1:9" ht="25.5">
      <c r="A10" s="508"/>
      <c r="B10" s="508"/>
      <c r="C10" s="508" t="s">
        <v>21</v>
      </c>
      <c r="D10" s="506" t="s">
        <v>307</v>
      </c>
      <c r="E10" s="149" t="s">
        <v>562</v>
      </c>
      <c r="F10" s="507" t="s">
        <v>268</v>
      </c>
      <c r="G10" s="505">
        <v>0</v>
      </c>
      <c r="H10" s="301"/>
      <c r="I10" s="73">
        <f>H10*$G10</f>
        <v>0</v>
      </c>
    </row>
    <row r="11" spans="1:9">
      <c r="A11" s="508"/>
      <c r="B11" s="508"/>
      <c r="C11" s="508"/>
      <c r="D11" s="506"/>
      <c r="E11" s="149" t="s">
        <v>563</v>
      </c>
      <c r="F11" s="507"/>
      <c r="G11" s="505"/>
      <c r="H11" s="301"/>
      <c r="I11" s="73"/>
    </row>
    <row r="12" spans="1:9">
      <c r="A12" s="508"/>
      <c r="B12" s="508"/>
      <c r="C12" s="508"/>
      <c r="D12" s="506"/>
      <c r="E12" s="149" t="s">
        <v>569</v>
      </c>
      <c r="F12" s="507"/>
      <c r="G12" s="505"/>
      <c r="H12" s="301"/>
      <c r="I12" s="73"/>
    </row>
    <row r="13" spans="1:9">
      <c r="A13" s="508"/>
      <c r="B13" s="508"/>
      <c r="C13" s="508"/>
      <c r="D13" s="506"/>
      <c r="E13" s="150" t="s">
        <v>565</v>
      </c>
      <c r="F13" s="507"/>
      <c r="G13" s="505"/>
      <c r="H13" s="301"/>
      <c r="I13" s="73"/>
    </row>
    <row r="14" spans="1:9">
      <c r="A14" s="508"/>
      <c r="B14" s="508"/>
      <c r="C14" s="508"/>
      <c r="D14" s="506"/>
      <c r="E14" s="149" t="s">
        <v>570</v>
      </c>
      <c r="F14" s="507"/>
      <c r="G14" s="505"/>
      <c r="H14" s="301"/>
      <c r="I14" s="73"/>
    </row>
    <row r="15" spans="1:9">
      <c r="A15" s="508"/>
      <c r="B15" s="508"/>
      <c r="C15" s="508"/>
      <c r="D15" s="506"/>
      <c r="E15" s="149" t="s">
        <v>571</v>
      </c>
      <c r="F15" s="507"/>
      <c r="G15" s="505"/>
      <c r="H15" s="301"/>
      <c r="I15" s="73"/>
    </row>
    <row r="16" spans="1:9">
      <c r="A16" s="508"/>
      <c r="B16" s="508"/>
      <c r="C16" s="508"/>
      <c r="D16" s="506"/>
      <c r="E16" s="149" t="s">
        <v>568</v>
      </c>
      <c r="F16" s="507"/>
      <c r="G16" s="505"/>
      <c r="H16" s="301"/>
      <c r="I16" s="73"/>
    </row>
    <row r="17" spans="1:9" ht="25.5">
      <c r="A17" s="508"/>
      <c r="B17" s="508"/>
      <c r="C17" s="508" t="s">
        <v>23</v>
      </c>
      <c r="D17" s="504" t="s">
        <v>308</v>
      </c>
      <c r="E17" s="149" t="s">
        <v>562</v>
      </c>
      <c r="F17" s="504" t="s">
        <v>268</v>
      </c>
      <c r="G17" s="505">
        <v>0</v>
      </c>
      <c r="H17" s="301"/>
      <c r="I17" s="73">
        <f>H17*$G17</f>
        <v>0</v>
      </c>
    </row>
    <row r="18" spans="1:9">
      <c r="A18" s="508"/>
      <c r="B18" s="508"/>
      <c r="C18" s="508"/>
      <c r="D18" s="504"/>
      <c r="E18" s="149" t="s">
        <v>563</v>
      </c>
      <c r="F18" s="504"/>
      <c r="G18" s="505"/>
      <c r="H18" s="301"/>
      <c r="I18" s="73"/>
    </row>
    <row r="19" spans="1:9">
      <c r="A19" s="508"/>
      <c r="B19" s="508"/>
      <c r="C19" s="508"/>
      <c r="D19" s="504"/>
      <c r="E19" s="149" t="s">
        <v>569</v>
      </c>
      <c r="F19" s="504"/>
      <c r="G19" s="505"/>
      <c r="H19" s="301"/>
      <c r="I19" s="73"/>
    </row>
    <row r="20" spans="1:9">
      <c r="A20" s="508"/>
      <c r="B20" s="508"/>
      <c r="C20" s="508"/>
      <c r="D20" s="504"/>
      <c r="E20" s="150" t="s">
        <v>565</v>
      </c>
      <c r="F20" s="504"/>
      <c r="G20" s="505"/>
      <c r="H20" s="301"/>
      <c r="I20" s="73"/>
    </row>
    <row r="21" spans="1:9">
      <c r="A21" s="508"/>
      <c r="B21" s="508"/>
      <c r="C21" s="508"/>
      <c r="D21" s="504"/>
      <c r="E21" s="149" t="s">
        <v>572</v>
      </c>
      <c r="F21" s="504"/>
      <c r="G21" s="505"/>
      <c r="H21" s="301"/>
      <c r="I21" s="73"/>
    </row>
    <row r="22" spans="1:9">
      <c r="A22" s="508"/>
      <c r="B22" s="508"/>
      <c r="C22" s="508"/>
      <c r="D22" s="504"/>
      <c r="E22" s="149" t="s">
        <v>573</v>
      </c>
      <c r="F22" s="504"/>
      <c r="G22" s="505"/>
      <c r="H22" s="301"/>
      <c r="I22" s="73"/>
    </row>
    <row r="23" spans="1:9">
      <c r="A23" s="508"/>
      <c r="B23" s="508"/>
      <c r="C23" s="508"/>
      <c r="D23" s="504"/>
      <c r="E23" s="149" t="s">
        <v>568</v>
      </c>
      <c r="F23" s="504"/>
      <c r="G23" s="505"/>
      <c r="H23" s="301"/>
      <c r="I23" s="73"/>
    </row>
    <row r="24" spans="1:9" ht="47.25">
      <c r="A24" s="80" t="s">
        <v>586</v>
      </c>
      <c r="B24" s="80"/>
      <c r="C24" s="82"/>
      <c r="D24" s="82"/>
      <c r="E24" s="105"/>
      <c r="F24" s="80"/>
      <c r="G24" s="107"/>
      <c r="H24" s="308"/>
      <c r="I24" s="108">
        <f>SUM(I3:I23)</f>
        <v>0</v>
      </c>
    </row>
    <row r="25" spans="1:9" ht="15.75">
      <c r="A25" s="63"/>
      <c r="B25" s="63" t="s">
        <v>315</v>
      </c>
      <c r="C25" s="63"/>
      <c r="D25" s="63"/>
      <c r="E25" s="121" t="s">
        <v>1079</v>
      </c>
      <c r="F25" s="63"/>
      <c r="G25" s="123"/>
      <c r="H25" s="312"/>
      <c r="I25" s="124"/>
    </row>
    <row r="26" spans="1:9" ht="38.25">
      <c r="A26" s="508"/>
      <c r="B26" s="508"/>
      <c r="C26" s="508" t="s">
        <v>36</v>
      </c>
      <c r="D26" s="504" t="s">
        <v>309</v>
      </c>
      <c r="E26" s="151" t="s">
        <v>574</v>
      </c>
      <c r="F26" s="507" t="s">
        <v>268</v>
      </c>
      <c r="G26" s="505">
        <v>0</v>
      </c>
      <c r="H26" s="301"/>
      <c r="I26" s="73">
        <f>H26*$G26</f>
        <v>0</v>
      </c>
    </row>
    <row r="27" spans="1:9">
      <c r="A27" s="508"/>
      <c r="B27" s="508"/>
      <c r="C27" s="508"/>
      <c r="D27" s="504"/>
      <c r="E27" s="150" t="s">
        <v>563</v>
      </c>
      <c r="F27" s="507"/>
      <c r="G27" s="505"/>
      <c r="H27" s="301"/>
      <c r="I27" s="73"/>
    </row>
    <row r="28" spans="1:9">
      <c r="A28" s="508"/>
      <c r="B28" s="508"/>
      <c r="C28" s="508"/>
      <c r="D28" s="504"/>
      <c r="E28" s="149" t="s">
        <v>575</v>
      </c>
      <c r="F28" s="507"/>
      <c r="G28" s="505"/>
      <c r="H28" s="301"/>
      <c r="I28" s="73"/>
    </row>
    <row r="29" spans="1:9">
      <c r="A29" s="508"/>
      <c r="B29" s="508"/>
      <c r="C29" s="508"/>
      <c r="D29" s="504"/>
      <c r="E29" s="150" t="s">
        <v>576</v>
      </c>
      <c r="F29" s="507"/>
      <c r="G29" s="505"/>
      <c r="H29" s="301"/>
      <c r="I29" s="73"/>
    </row>
    <row r="30" spans="1:9">
      <c r="A30" s="508"/>
      <c r="B30" s="508"/>
      <c r="C30" s="508"/>
      <c r="D30" s="504"/>
      <c r="E30" s="149" t="s">
        <v>577</v>
      </c>
      <c r="F30" s="507"/>
      <c r="G30" s="505"/>
      <c r="H30" s="301"/>
      <c r="I30" s="73"/>
    </row>
    <row r="31" spans="1:9">
      <c r="A31" s="508"/>
      <c r="B31" s="508"/>
      <c r="C31" s="508"/>
      <c r="D31" s="504"/>
      <c r="E31" s="150" t="s">
        <v>565</v>
      </c>
      <c r="F31" s="507"/>
      <c r="G31" s="505"/>
      <c r="H31" s="301"/>
      <c r="I31" s="73"/>
    </row>
    <row r="32" spans="1:9">
      <c r="A32" s="508"/>
      <c r="B32" s="508"/>
      <c r="C32" s="508"/>
      <c r="D32" s="504"/>
      <c r="E32" s="149" t="s">
        <v>578</v>
      </c>
      <c r="F32" s="507"/>
      <c r="G32" s="505"/>
      <c r="H32" s="301"/>
      <c r="I32" s="73"/>
    </row>
    <row r="33" spans="1:9">
      <c r="A33" s="508"/>
      <c r="B33" s="508"/>
      <c r="C33" s="508"/>
      <c r="D33" s="504"/>
      <c r="E33" s="152" t="s">
        <v>568</v>
      </c>
      <c r="F33" s="507"/>
      <c r="G33" s="505"/>
      <c r="H33" s="301"/>
      <c r="I33" s="73"/>
    </row>
    <row r="34" spans="1:9" ht="38.25">
      <c r="A34" s="508"/>
      <c r="B34" s="508"/>
      <c r="C34" s="508" t="s">
        <v>40</v>
      </c>
      <c r="D34" s="506" t="s">
        <v>310</v>
      </c>
      <c r="E34" s="149" t="s">
        <v>579</v>
      </c>
      <c r="F34" s="504" t="s">
        <v>268</v>
      </c>
      <c r="G34" s="505">
        <v>0</v>
      </c>
      <c r="H34" s="301"/>
      <c r="I34" s="73">
        <f>H34*$G34</f>
        <v>0</v>
      </c>
    </row>
    <row r="35" spans="1:9" ht="38.25">
      <c r="A35" s="508"/>
      <c r="B35" s="508"/>
      <c r="C35" s="508"/>
      <c r="D35" s="506"/>
      <c r="E35" s="149" t="s">
        <v>574</v>
      </c>
      <c r="F35" s="504"/>
      <c r="G35" s="505"/>
      <c r="H35" s="301"/>
      <c r="I35" s="73"/>
    </row>
    <row r="36" spans="1:9">
      <c r="A36" s="508"/>
      <c r="B36" s="508"/>
      <c r="C36" s="508"/>
      <c r="D36" s="506"/>
      <c r="E36" s="152" t="s">
        <v>580</v>
      </c>
      <c r="F36" s="504"/>
      <c r="G36" s="505"/>
      <c r="H36" s="301"/>
      <c r="I36" s="73"/>
    </row>
    <row r="37" spans="1:9">
      <c r="A37" s="508"/>
      <c r="B37" s="508"/>
      <c r="C37" s="508"/>
      <c r="D37" s="506"/>
      <c r="E37" s="150" t="s">
        <v>563</v>
      </c>
      <c r="F37" s="504"/>
      <c r="G37" s="505"/>
      <c r="H37" s="301"/>
      <c r="I37" s="73"/>
    </row>
    <row r="38" spans="1:9">
      <c r="A38" s="508"/>
      <c r="B38" s="508"/>
      <c r="C38" s="508"/>
      <c r="D38" s="506"/>
      <c r="E38" s="149" t="s">
        <v>581</v>
      </c>
      <c r="F38" s="504"/>
      <c r="G38" s="505"/>
      <c r="H38" s="301"/>
      <c r="I38" s="73"/>
    </row>
    <row r="39" spans="1:9">
      <c r="A39" s="508"/>
      <c r="B39" s="508"/>
      <c r="C39" s="508"/>
      <c r="D39" s="506"/>
      <c r="E39" s="150" t="s">
        <v>576</v>
      </c>
      <c r="F39" s="504"/>
      <c r="G39" s="505"/>
      <c r="H39" s="301"/>
      <c r="I39" s="73"/>
    </row>
    <row r="40" spans="1:9">
      <c r="A40" s="508"/>
      <c r="B40" s="508"/>
      <c r="C40" s="508"/>
      <c r="D40" s="506"/>
      <c r="E40" s="149" t="s">
        <v>582</v>
      </c>
      <c r="F40" s="504"/>
      <c r="G40" s="505"/>
      <c r="H40" s="301"/>
      <c r="I40" s="73"/>
    </row>
    <row r="41" spans="1:9">
      <c r="A41" s="508"/>
      <c r="B41" s="508"/>
      <c r="C41" s="508"/>
      <c r="D41" s="506"/>
      <c r="E41" s="150" t="s">
        <v>565</v>
      </c>
      <c r="F41" s="504"/>
      <c r="G41" s="505"/>
      <c r="H41" s="301"/>
      <c r="I41" s="73"/>
    </row>
    <row r="42" spans="1:9">
      <c r="A42" s="508"/>
      <c r="B42" s="508"/>
      <c r="C42" s="508"/>
      <c r="D42" s="506"/>
      <c r="E42" s="149" t="s">
        <v>583</v>
      </c>
      <c r="F42" s="504"/>
      <c r="G42" s="505"/>
      <c r="H42" s="301"/>
      <c r="I42" s="73"/>
    </row>
    <row r="43" spans="1:9">
      <c r="A43" s="508"/>
      <c r="B43" s="508"/>
      <c r="C43" s="508"/>
      <c r="D43" s="506"/>
      <c r="E43" s="152" t="s">
        <v>568</v>
      </c>
      <c r="F43" s="504"/>
      <c r="G43" s="505"/>
      <c r="H43" s="301"/>
      <c r="I43" s="73"/>
    </row>
    <row r="44" spans="1:9" ht="38.25">
      <c r="A44" s="508"/>
      <c r="B44" s="508"/>
      <c r="C44" s="508" t="s">
        <v>43</v>
      </c>
      <c r="D44" s="506" t="s">
        <v>311</v>
      </c>
      <c r="E44" s="149" t="s">
        <v>584</v>
      </c>
      <c r="F44" s="504" t="s">
        <v>268</v>
      </c>
      <c r="G44" s="505">
        <v>0</v>
      </c>
      <c r="H44" s="301"/>
      <c r="I44" s="73">
        <f>H44*$G44</f>
        <v>0</v>
      </c>
    </row>
    <row r="45" spans="1:9" ht="38.25">
      <c r="A45" s="508"/>
      <c r="B45" s="508"/>
      <c r="C45" s="508"/>
      <c r="D45" s="506"/>
      <c r="E45" s="149" t="s">
        <v>574</v>
      </c>
      <c r="F45" s="504"/>
      <c r="G45" s="505"/>
      <c r="H45" s="301"/>
      <c r="I45" s="73"/>
    </row>
    <row r="46" spans="1:9">
      <c r="A46" s="508"/>
      <c r="B46" s="508"/>
      <c r="C46" s="508"/>
      <c r="D46" s="506"/>
      <c r="E46" s="152" t="s">
        <v>580</v>
      </c>
      <c r="F46" s="504"/>
      <c r="G46" s="505"/>
      <c r="H46" s="301"/>
      <c r="I46" s="73"/>
    </row>
    <row r="47" spans="1:9">
      <c r="A47" s="508"/>
      <c r="B47" s="508"/>
      <c r="C47" s="508"/>
      <c r="D47" s="506"/>
      <c r="E47" s="150" t="s">
        <v>563</v>
      </c>
      <c r="F47" s="504"/>
      <c r="G47" s="505"/>
      <c r="H47" s="301"/>
      <c r="I47" s="73"/>
    </row>
    <row r="48" spans="1:9">
      <c r="A48" s="508"/>
      <c r="B48" s="508"/>
      <c r="C48" s="508"/>
      <c r="D48" s="506"/>
      <c r="E48" s="149" t="s">
        <v>581</v>
      </c>
      <c r="F48" s="504"/>
      <c r="G48" s="505"/>
      <c r="H48" s="301"/>
      <c r="I48" s="73"/>
    </row>
    <row r="49" spans="1:9">
      <c r="A49" s="508"/>
      <c r="B49" s="508"/>
      <c r="C49" s="508"/>
      <c r="D49" s="506"/>
      <c r="E49" s="150" t="s">
        <v>576</v>
      </c>
      <c r="F49" s="504"/>
      <c r="G49" s="505"/>
      <c r="H49" s="301"/>
      <c r="I49" s="73"/>
    </row>
    <row r="50" spans="1:9">
      <c r="A50" s="508"/>
      <c r="B50" s="508"/>
      <c r="C50" s="508"/>
      <c r="D50" s="506"/>
      <c r="E50" s="149" t="s">
        <v>582</v>
      </c>
      <c r="F50" s="504"/>
      <c r="G50" s="505"/>
      <c r="H50" s="301"/>
      <c r="I50" s="73"/>
    </row>
    <row r="51" spans="1:9">
      <c r="A51" s="508"/>
      <c r="B51" s="508"/>
      <c r="C51" s="508"/>
      <c r="D51" s="506"/>
      <c r="E51" s="150" t="s">
        <v>565</v>
      </c>
      <c r="F51" s="504"/>
      <c r="G51" s="505"/>
      <c r="H51" s="301"/>
      <c r="I51" s="73"/>
    </row>
    <row r="52" spans="1:9">
      <c r="A52" s="508"/>
      <c r="B52" s="508"/>
      <c r="C52" s="508"/>
      <c r="D52" s="506"/>
      <c r="E52" s="149" t="s">
        <v>585</v>
      </c>
      <c r="F52" s="504"/>
      <c r="G52" s="505"/>
      <c r="H52" s="301"/>
      <c r="I52" s="73"/>
    </row>
    <row r="53" spans="1:9">
      <c r="A53" s="508"/>
      <c r="B53" s="508"/>
      <c r="C53" s="508"/>
      <c r="D53" s="506"/>
      <c r="E53" s="152" t="s">
        <v>568</v>
      </c>
      <c r="F53" s="504"/>
      <c r="G53" s="505"/>
      <c r="H53" s="301"/>
      <c r="I53" s="73"/>
    </row>
    <row r="54" spans="1:9" ht="47.25">
      <c r="A54" s="80" t="s">
        <v>587</v>
      </c>
      <c r="B54" s="80"/>
      <c r="C54" s="82"/>
      <c r="D54" s="82"/>
      <c r="E54" s="105"/>
      <c r="F54" s="80"/>
      <c r="G54" s="105"/>
      <c r="H54" s="309"/>
      <c r="I54" s="229">
        <f>SUM(I26:I53)</f>
        <v>0</v>
      </c>
    </row>
    <row r="55" spans="1:9" ht="15.75">
      <c r="A55" s="63"/>
      <c r="B55" s="63" t="s">
        <v>356</v>
      </c>
      <c r="C55" s="63"/>
      <c r="D55" s="63"/>
      <c r="E55" s="153" t="s">
        <v>588</v>
      </c>
      <c r="F55" s="63"/>
      <c r="G55" s="154"/>
      <c r="H55" s="314"/>
      <c r="I55" s="155"/>
    </row>
    <row r="56" spans="1:9">
      <c r="A56" s="508"/>
      <c r="B56" s="508"/>
      <c r="C56" s="508" t="s">
        <v>75</v>
      </c>
      <c r="D56" s="504" t="s">
        <v>312</v>
      </c>
      <c r="E56" s="149" t="s">
        <v>589</v>
      </c>
      <c r="F56" s="504" t="s">
        <v>268</v>
      </c>
      <c r="G56" s="505">
        <v>0</v>
      </c>
      <c r="H56" s="305"/>
      <c r="I56" s="73">
        <f>H56*$G56</f>
        <v>0</v>
      </c>
    </row>
    <row r="57" spans="1:9">
      <c r="A57" s="508"/>
      <c r="B57" s="508"/>
      <c r="C57" s="508"/>
      <c r="D57" s="504"/>
      <c r="E57" s="149" t="s">
        <v>563</v>
      </c>
      <c r="F57" s="504"/>
      <c r="G57" s="505"/>
      <c r="H57" s="301"/>
      <c r="I57" s="73"/>
    </row>
    <row r="58" spans="1:9">
      <c r="A58" s="508"/>
      <c r="B58" s="508"/>
      <c r="C58" s="508"/>
      <c r="D58" s="504"/>
      <c r="E58" s="149" t="s">
        <v>590</v>
      </c>
      <c r="F58" s="504"/>
      <c r="G58" s="505"/>
      <c r="H58" s="301"/>
      <c r="I58" s="73"/>
    </row>
    <row r="59" spans="1:9">
      <c r="A59" s="508"/>
      <c r="B59" s="508"/>
      <c r="C59" s="508"/>
      <c r="D59" s="504"/>
      <c r="E59" s="149" t="s">
        <v>565</v>
      </c>
      <c r="F59" s="504"/>
      <c r="G59" s="505"/>
      <c r="H59" s="301"/>
      <c r="I59" s="73"/>
    </row>
    <row r="60" spans="1:9">
      <c r="A60" s="508"/>
      <c r="B60" s="508"/>
      <c r="C60" s="508"/>
      <c r="D60" s="504"/>
      <c r="E60" s="149" t="s">
        <v>585</v>
      </c>
      <c r="F60" s="504"/>
      <c r="G60" s="505"/>
      <c r="H60" s="301"/>
      <c r="I60" s="73"/>
    </row>
    <row r="61" spans="1:9">
      <c r="A61" s="508"/>
      <c r="B61" s="508"/>
      <c r="C61" s="508"/>
      <c r="D61" s="504"/>
      <c r="E61" s="149" t="s">
        <v>591</v>
      </c>
      <c r="F61" s="504"/>
      <c r="G61" s="505"/>
      <c r="H61" s="301"/>
      <c r="I61" s="73"/>
    </row>
    <row r="62" spans="1:9">
      <c r="A62" s="508"/>
      <c r="B62" s="508"/>
      <c r="C62" s="508"/>
      <c r="D62" s="504"/>
      <c r="E62" s="149" t="s">
        <v>568</v>
      </c>
      <c r="F62" s="504"/>
      <c r="G62" s="505"/>
      <c r="H62" s="301"/>
      <c r="I62" s="73"/>
    </row>
    <row r="63" spans="1:9">
      <c r="A63" s="508"/>
      <c r="B63" s="508"/>
      <c r="C63" s="508" t="s">
        <v>79</v>
      </c>
      <c r="D63" s="504" t="s">
        <v>313</v>
      </c>
      <c r="E63" s="149" t="s">
        <v>592</v>
      </c>
      <c r="F63" s="504" t="s">
        <v>268</v>
      </c>
      <c r="G63" s="505">
        <v>2</v>
      </c>
      <c r="H63" s="305"/>
      <c r="I63" s="73">
        <f>H63*$G63</f>
        <v>0</v>
      </c>
    </row>
    <row r="64" spans="1:9">
      <c r="A64" s="508"/>
      <c r="B64" s="508"/>
      <c r="C64" s="508"/>
      <c r="D64" s="504"/>
      <c r="E64" s="214" t="s">
        <v>563</v>
      </c>
      <c r="F64" s="504"/>
      <c r="G64" s="505"/>
      <c r="H64" s="301"/>
      <c r="I64" s="73"/>
    </row>
    <row r="65" spans="1:9">
      <c r="A65" s="508"/>
      <c r="B65" s="508"/>
      <c r="C65" s="508"/>
      <c r="D65" s="504"/>
      <c r="E65" s="149" t="s">
        <v>593</v>
      </c>
      <c r="F65" s="504"/>
      <c r="G65" s="505"/>
      <c r="H65" s="301"/>
      <c r="I65" s="73"/>
    </row>
    <row r="66" spans="1:9">
      <c r="A66" s="508"/>
      <c r="B66" s="508"/>
      <c r="C66" s="508"/>
      <c r="D66" s="504"/>
      <c r="E66" s="214" t="s">
        <v>565</v>
      </c>
      <c r="F66" s="504"/>
      <c r="G66" s="505"/>
      <c r="H66" s="301"/>
      <c r="I66" s="73"/>
    </row>
    <row r="67" spans="1:9">
      <c r="A67" s="508"/>
      <c r="B67" s="508"/>
      <c r="C67" s="508"/>
      <c r="D67" s="504"/>
      <c r="E67" s="149" t="s">
        <v>594</v>
      </c>
      <c r="F67" s="504"/>
      <c r="G67" s="505"/>
      <c r="H67" s="301"/>
      <c r="I67" s="73"/>
    </row>
    <row r="68" spans="1:9">
      <c r="A68" s="508"/>
      <c r="B68" s="508"/>
      <c r="C68" s="508"/>
      <c r="D68" s="504"/>
      <c r="E68" s="149" t="s">
        <v>595</v>
      </c>
      <c r="F68" s="504"/>
      <c r="G68" s="505"/>
      <c r="H68" s="301"/>
      <c r="I68" s="73"/>
    </row>
    <row r="69" spans="1:9">
      <c r="A69" s="508"/>
      <c r="B69" s="508"/>
      <c r="C69" s="508"/>
      <c r="D69" s="504"/>
      <c r="E69" s="149" t="s">
        <v>568</v>
      </c>
      <c r="F69" s="504"/>
      <c r="G69" s="505"/>
      <c r="H69" s="301"/>
      <c r="I69" s="73"/>
    </row>
    <row r="70" spans="1:9">
      <c r="A70" s="508"/>
      <c r="B70" s="508"/>
      <c r="C70" s="508" t="s">
        <v>81</v>
      </c>
      <c r="D70" s="504" t="s">
        <v>314</v>
      </c>
      <c r="E70" s="149" t="s">
        <v>596</v>
      </c>
      <c r="F70" s="504" t="s">
        <v>268</v>
      </c>
      <c r="G70" s="505">
        <v>0</v>
      </c>
      <c r="H70" s="305"/>
      <c r="I70" s="73">
        <f>H70*$G70</f>
        <v>0</v>
      </c>
    </row>
    <row r="71" spans="1:9">
      <c r="A71" s="508"/>
      <c r="B71" s="508"/>
      <c r="C71" s="508"/>
      <c r="D71" s="504"/>
      <c r="E71" s="149" t="s">
        <v>563</v>
      </c>
      <c r="F71" s="504"/>
      <c r="G71" s="505"/>
      <c r="H71" s="301"/>
      <c r="I71" s="73"/>
    </row>
    <row r="72" spans="1:9">
      <c r="A72" s="508"/>
      <c r="B72" s="508"/>
      <c r="C72" s="508"/>
      <c r="D72" s="504"/>
      <c r="E72" s="149" t="s">
        <v>597</v>
      </c>
      <c r="F72" s="504"/>
      <c r="G72" s="505"/>
      <c r="H72" s="301"/>
      <c r="I72" s="73"/>
    </row>
    <row r="73" spans="1:9">
      <c r="A73" s="508"/>
      <c r="B73" s="508"/>
      <c r="C73" s="508"/>
      <c r="D73" s="504"/>
      <c r="E73" s="149" t="s">
        <v>565</v>
      </c>
      <c r="F73" s="504"/>
      <c r="G73" s="505"/>
      <c r="H73" s="301"/>
      <c r="I73" s="73"/>
    </row>
    <row r="74" spans="1:9">
      <c r="A74" s="508"/>
      <c r="B74" s="508"/>
      <c r="C74" s="508"/>
      <c r="D74" s="504"/>
      <c r="E74" s="149" t="s">
        <v>598</v>
      </c>
      <c r="F74" s="504"/>
      <c r="G74" s="505"/>
      <c r="H74" s="301"/>
      <c r="I74" s="73"/>
    </row>
    <row r="75" spans="1:9">
      <c r="A75" s="508"/>
      <c r="B75" s="508"/>
      <c r="C75" s="508"/>
      <c r="D75" s="504"/>
      <c r="E75" s="149" t="s">
        <v>599</v>
      </c>
      <c r="F75" s="504"/>
      <c r="G75" s="505"/>
      <c r="H75" s="301"/>
      <c r="I75" s="73"/>
    </row>
    <row r="76" spans="1:9">
      <c r="A76" s="508"/>
      <c r="B76" s="508"/>
      <c r="C76" s="508"/>
      <c r="D76" s="504"/>
      <c r="E76" s="149" t="s">
        <v>568</v>
      </c>
      <c r="F76" s="504"/>
      <c r="G76" s="505"/>
      <c r="H76" s="301"/>
      <c r="I76" s="73"/>
    </row>
    <row r="77" spans="1:9" ht="47.25">
      <c r="A77" s="80" t="s">
        <v>600</v>
      </c>
      <c r="B77" s="80"/>
      <c r="C77" s="82"/>
      <c r="D77" s="82"/>
      <c r="E77" s="105"/>
      <c r="F77" s="80"/>
      <c r="G77" s="105"/>
      <c r="H77" s="309"/>
      <c r="I77" s="115">
        <f>SUM(I56:I76)</f>
        <v>0</v>
      </c>
    </row>
    <row r="78" spans="1:9" ht="15.75">
      <c r="A78" s="63"/>
      <c r="B78" s="63" t="s">
        <v>359</v>
      </c>
      <c r="C78" s="63"/>
      <c r="D78" s="63"/>
      <c r="E78" s="121" t="s">
        <v>316</v>
      </c>
      <c r="F78" s="63"/>
      <c r="G78" s="154"/>
      <c r="H78" s="314"/>
      <c r="I78" s="155"/>
    </row>
    <row r="79" spans="1:9">
      <c r="A79" s="156"/>
      <c r="B79" s="156"/>
      <c r="C79" s="156" t="s">
        <v>18</v>
      </c>
      <c r="D79" s="156"/>
      <c r="E79" s="86" t="s">
        <v>317</v>
      </c>
      <c r="F79" s="157" t="s">
        <v>268</v>
      </c>
      <c r="G79" s="279">
        <v>0</v>
      </c>
      <c r="H79" s="301"/>
      <c r="I79" s="73">
        <f t="shared" ref="I79:I99" si="0">H79*$G79</f>
        <v>0</v>
      </c>
    </row>
    <row r="80" spans="1:9">
      <c r="A80" s="156"/>
      <c r="B80" s="156"/>
      <c r="C80" s="156" t="s">
        <v>21</v>
      </c>
      <c r="D80" s="156"/>
      <c r="E80" s="86" t="s">
        <v>318</v>
      </c>
      <c r="F80" s="157" t="s">
        <v>268</v>
      </c>
      <c r="G80" s="279">
        <f>0.48/100*'Civil &amp; Interior'!G11</f>
        <v>3.0287999999999999</v>
      </c>
      <c r="H80" s="301"/>
      <c r="I80" s="73">
        <f t="shared" si="0"/>
        <v>0</v>
      </c>
    </row>
    <row r="81" spans="1:9">
      <c r="A81" s="156"/>
      <c r="B81" s="156"/>
      <c r="C81" s="156" t="s">
        <v>23</v>
      </c>
      <c r="D81" s="156"/>
      <c r="E81" s="86" t="s">
        <v>319</v>
      </c>
      <c r="F81" s="157" t="s">
        <v>268</v>
      </c>
      <c r="G81" s="279">
        <v>0</v>
      </c>
      <c r="H81" s="301"/>
      <c r="I81" s="73">
        <f t="shared" si="0"/>
        <v>0</v>
      </c>
    </row>
    <row r="82" spans="1:9">
      <c r="A82" s="156"/>
      <c r="B82" s="156"/>
      <c r="C82" s="156" t="s">
        <v>25</v>
      </c>
      <c r="D82" s="156"/>
      <c r="E82" s="86" t="s">
        <v>320</v>
      </c>
      <c r="F82" s="157" t="s">
        <v>268</v>
      </c>
      <c r="G82" s="279">
        <v>0</v>
      </c>
      <c r="H82" s="301"/>
      <c r="I82" s="73">
        <f t="shared" si="0"/>
        <v>0</v>
      </c>
    </row>
    <row r="83" spans="1:9">
      <c r="A83" s="156"/>
      <c r="B83" s="156"/>
      <c r="C83" s="156" t="s">
        <v>27</v>
      </c>
      <c r="D83" s="156"/>
      <c r="E83" s="86" t="s">
        <v>321</v>
      </c>
      <c r="F83" s="157" t="s">
        <v>268</v>
      </c>
      <c r="G83" s="296">
        <f>0.48/100*'Civil &amp; Interior'!G11</f>
        <v>3.0287999999999999</v>
      </c>
      <c r="H83" s="301"/>
      <c r="I83" s="73">
        <f t="shared" si="0"/>
        <v>0</v>
      </c>
    </row>
    <row r="84" spans="1:9">
      <c r="A84" s="156"/>
      <c r="B84" s="156"/>
      <c r="C84" s="156" t="s">
        <v>29</v>
      </c>
      <c r="D84" s="156"/>
      <c r="E84" s="86" t="s">
        <v>322</v>
      </c>
      <c r="F84" s="157" t="s">
        <v>268</v>
      </c>
      <c r="G84" s="279">
        <f>0.24/100*'Civil &amp; Interior'!G11</f>
        <v>1.5144</v>
      </c>
      <c r="H84" s="301"/>
      <c r="I84" s="73">
        <f t="shared" si="0"/>
        <v>0</v>
      </c>
    </row>
    <row r="85" spans="1:9">
      <c r="A85" s="156"/>
      <c r="B85" s="156"/>
      <c r="C85" s="156" t="s">
        <v>31</v>
      </c>
      <c r="D85" s="156"/>
      <c r="E85" s="86" t="s">
        <v>323</v>
      </c>
      <c r="F85" s="157" t="s">
        <v>268</v>
      </c>
      <c r="G85" s="279">
        <v>0</v>
      </c>
      <c r="H85" s="301"/>
      <c r="I85" s="73">
        <f t="shared" si="0"/>
        <v>0</v>
      </c>
    </row>
    <row r="86" spans="1:9">
      <c r="A86" s="156"/>
      <c r="B86" s="156"/>
      <c r="C86" s="156" t="s">
        <v>280</v>
      </c>
      <c r="D86" s="156"/>
      <c r="E86" s="86" t="s">
        <v>324</v>
      </c>
      <c r="F86" s="157" t="s">
        <v>268</v>
      </c>
      <c r="G86" s="279">
        <v>0</v>
      </c>
      <c r="H86" s="301"/>
      <c r="I86" s="73">
        <f t="shared" si="0"/>
        <v>0</v>
      </c>
    </row>
    <row r="87" spans="1:9">
      <c r="A87" s="156"/>
      <c r="B87" s="156"/>
      <c r="C87" s="156" t="s">
        <v>282</v>
      </c>
      <c r="D87" s="156"/>
      <c r="E87" s="86" t="s">
        <v>325</v>
      </c>
      <c r="F87" s="157" t="s">
        <v>268</v>
      </c>
      <c r="G87" s="279">
        <v>0</v>
      </c>
      <c r="H87" s="301"/>
      <c r="I87" s="73">
        <f t="shared" si="0"/>
        <v>0</v>
      </c>
    </row>
    <row r="88" spans="1:9">
      <c r="A88" s="156"/>
      <c r="B88" s="156"/>
      <c r="C88" s="156" t="s">
        <v>284</v>
      </c>
      <c r="D88" s="156"/>
      <c r="E88" s="86" t="s">
        <v>327</v>
      </c>
      <c r="F88" s="157" t="s">
        <v>268</v>
      </c>
      <c r="G88" s="279">
        <v>0</v>
      </c>
      <c r="H88" s="301"/>
      <c r="I88" s="73">
        <f t="shared" si="0"/>
        <v>0</v>
      </c>
    </row>
    <row r="89" spans="1:9">
      <c r="A89" s="156"/>
      <c r="B89" s="156"/>
      <c r="C89" s="156" t="s">
        <v>285</v>
      </c>
      <c r="D89" s="156"/>
      <c r="E89" s="86" t="s">
        <v>328</v>
      </c>
      <c r="F89" s="157" t="s">
        <v>268</v>
      </c>
      <c r="G89" s="279">
        <v>0</v>
      </c>
      <c r="H89" s="301"/>
      <c r="I89" s="73">
        <f t="shared" si="0"/>
        <v>0</v>
      </c>
    </row>
    <row r="90" spans="1:9">
      <c r="A90" s="156"/>
      <c r="B90" s="156"/>
      <c r="C90" s="156" t="s">
        <v>326</v>
      </c>
      <c r="D90" s="156"/>
      <c r="E90" s="86" t="s">
        <v>329</v>
      </c>
      <c r="F90" s="157" t="s">
        <v>268</v>
      </c>
      <c r="G90" s="279">
        <v>0</v>
      </c>
      <c r="H90" s="301"/>
      <c r="I90" s="73">
        <f t="shared" si="0"/>
        <v>0</v>
      </c>
    </row>
    <row r="91" spans="1:9">
      <c r="A91" s="156"/>
      <c r="B91" s="156"/>
      <c r="C91" s="156" t="s">
        <v>288</v>
      </c>
      <c r="D91" s="156"/>
      <c r="E91" s="86" t="s">
        <v>1200</v>
      </c>
      <c r="F91" s="157" t="s">
        <v>268</v>
      </c>
      <c r="G91" s="279">
        <v>0</v>
      </c>
      <c r="H91" s="301"/>
      <c r="I91" s="73">
        <f t="shared" si="0"/>
        <v>0</v>
      </c>
    </row>
    <row r="92" spans="1:9">
      <c r="A92" s="156"/>
      <c r="B92" s="156"/>
      <c r="C92" s="156" t="s">
        <v>291</v>
      </c>
      <c r="D92" s="156"/>
      <c r="E92" s="86" t="s">
        <v>1201</v>
      </c>
      <c r="F92" s="157" t="s">
        <v>268</v>
      </c>
      <c r="G92" s="279">
        <v>0</v>
      </c>
      <c r="H92" s="301"/>
      <c r="I92" s="73">
        <f t="shared" si="0"/>
        <v>0</v>
      </c>
    </row>
    <row r="93" spans="1:9">
      <c r="A93" s="156"/>
      <c r="B93" s="156"/>
      <c r="C93" s="156" t="s">
        <v>330</v>
      </c>
      <c r="D93" s="156"/>
      <c r="E93" s="86" t="s">
        <v>332</v>
      </c>
      <c r="F93" s="157" t="s">
        <v>268</v>
      </c>
      <c r="G93" s="279">
        <v>0</v>
      </c>
      <c r="H93" s="301"/>
      <c r="I93" s="73">
        <f t="shared" si="0"/>
        <v>0</v>
      </c>
    </row>
    <row r="94" spans="1:9">
      <c r="A94" s="156"/>
      <c r="B94" s="156"/>
      <c r="C94" s="156" t="s">
        <v>331</v>
      </c>
      <c r="D94" s="156"/>
      <c r="E94" s="86" t="s">
        <v>333</v>
      </c>
      <c r="F94" s="157" t="s">
        <v>268</v>
      </c>
      <c r="G94" s="279">
        <v>0</v>
      </c>
      <c r="H94" s="301"/>
      <c r="I94" s="73">
        <f t="shared" si="0"/>
        <v>0</v>
      </c>
    </row>
    <row r="95" spans="1:9">
      <c r="A95" s="156"/>
      <c r="B95" s="156"/>
      <c r="C95" s="156" t="s">
        <v>294</v>
      </c>
      <c r="D95" s="156"/>
      <c r="E95" s="86" t="s">
        <v>334</v>
      </c>
      <c r="F95" s="157" t="s">
        <v>268</v>
      </c>
      <c r="G95" s="279">
        <v>0</v>
      </c>
      <c r="H95" s="301"/>
      <c r="I95" s="73">
        <f t="shared" si="0"/>
        <v>0</v>
      </c>
    </row>
    <row r="96" spans="1:9">
      <c r="A96" s="156"/>
      <c r="B96" s="156"/>
      <c r="C96" s="156" t="s">
        <v>33</v>
      </c>
      <c r="D96" s="156"/>
      <c r="E96" s="143" t="s">
        <v>335</v>
      </c>
      <c r="F96" s="157"/>
      <c r="G96" s="279"/>
      <c r="H96" s="301"/>
      <c r="I96" s="73">
        <f t="shared" si="0"/>
        <v>0</v>
      </c>
    </row>
    <row r="97" spans="1:9" ht="25.5">
      <c r="A97" s="156"/>
      <c r="B97" s="156"/>
      <c r="C97" s="156" t="s">
        <v>36</v>
      </c>
      <c r="D97" s="156"/>
      <c r="E97" s="143" t="s">
        <v>336</v>
      </c>
      <c r="F97" s="157" t="s">
        <v>268</v>
      </c>
      <c r="G97" s="279">
        <v>0</v>
      </c>
      <c r="H97" s="301"/>
      <c r="I97" s="73">
        <f t="shared" si="0"/>
        <v>0</v>
      </c>
    </row>
    <row r="98" spans="1:9" ht="25.5">
      <c r="A98" s="156"/>
      <c r="B98" s="156"/>
      <c r="C98" s="156" t="s">
        <v>40</v>
      </c>
      <c r="D98" s="156"/>
      <c r="E98" s="143" t="s">
        <v>337</v>
      </c>
      <c r="F98" s="157" t="s">
        <v>268</v>
      </c>
      <c r="G98" s="279">
        <v>1</v>
      </c>
      <c r="H98" s="301"/>
      <c r="I98" s="73">
        <f t="shared" si="0"/>
        <v>0</v>
      </c>
    </row>
    <row r="99" spans="1:9">
      <c r="A99" s="156"/>
      <c r="B99" s="156"/>
      <c r="C99" s="156" t="s">
        <v>45</v>
      </c>
      <c r="D99" s="156"/>
      <c r="E99" s="143" t="s">
        <v>338</v>
      </c>
      <c r="F99" s="157" t="s">
        <v>268</v>
      </c>
      <c r="G99" s="279">
        <f>0.96/100*'Civil &amp; Interior'!G11</f>
        <v>6.0575999999999999</v>
      </c>
      <c r="H99" s="301"/>
      <c r="I99" s="73">
        <f t="shared" si="0"/>
        <v>0</v>
      </c>
    </row>
    <row r="100" spans="1:9" ht="204">
      <c r="A100" s="156"/>
      <c r="B100" s="156"/>
      <c r="C100" s="156"/>
      <c r="D100" s="110" t="s">
        <v>606</v>
      </c>
      <c r="E100" s="152" t="s">
        <v>1202</v>
      </c>
      <c r="F100" s="157"/>
      <c r="G100" s="279"/>
      <c r="H100" s="301"/>
      <c r="I100" s="73"/>
    </row>
    <row r="101" spans="1:9" ht="89.25">
      <c r="A101" s="156"/>
      <c r="B101" s="156"/>
      <c r="C101" s="156" t="s">
        <v>64</v>
      </c>
      <c r="D101" s="148" t="s">
        <v>641</v>
      </c>
      <c r="E101" s="149" t="s">
        <v>1203</v>
      </c>
      <c r="F101" s="146"/>
      <c r="G101" s="279"/>
      <c r="H101" s="301"/>
      <c r="I101" s="73"/>
    </row>
    <row r="102" spans="1:9">
      <c r="A102" s="156"/>
      <c r="B102" s="156"/>
      <c r="C102" s="156" t="s">
        <v>177</v>
      </c>
      <c r="D102" s="156"/>
      <c r="E102" s="215" t="s">
        <v>339</v>
      </c>
      <c r="F102" s="157" t="s">
        <v>340</v>
      </c>
      <c r="G102" s="279">
        <f>0.8/100*'Civil &amp; Interior'!G11</f>
        <v>5.048</v>
      </c>
      <c r="H102" s="301"/>
      <c r="I102" s="73">
        <f t="shared" ref="I102:I107" si="1">H102*$G102</f>
        <v>0</v>
      </c>
    </row>
    <row r="103" spans="1:9">
      <c r="A103" s="156"/>
      <c r="B103" s="156"/>
      <c r="C103" s="156" t="s">
        <v>341</v>
      </c>
      <c r="D103" s="156"/>
      <c r="E103" s="215" t="s">
        <v>601</v>
      </c>
      <c r="F103" s="157" t="s">
        <v>340</v>
      </c>
      <c r="G103" s="296">
        <f>0.8/100*'Civil &amp; Interior'!G11</f>
        <v>5.048</v>
      </c>
      <c r="H103" s="301"/>
      <c r="I103" s="73">
        <f t="shared" si="1"/>
        <v>0</v>
      </c>
    </row>
    <row r="104" spans="1:9">
      <c r="A104" s="156"/>
      <c r="B104" s="156"/>
      <c r="C104" s="156" t="s">
        <v>602</v>
      </c>
      <c r="D104" s="156"/>
      <c r="E104" s="215" t="s">
        <v>640</v>
      </c>
      <c r="F104" s="157" t="s">
        <v>340</v>
      </c>
      <c r="G104" s="279">
        <f>1.6/100*'Civil &amp; Interior'!G11</f>
        <v>10.096</v>
      </c>
      <c r="H104" s="301"/>
      <c r="I104" s="73">
        <f t="shared" si="1"/>
        <v>0</v>
      </c>
    </row>
    <row r="105" spans="1:9" ht="63.75">
      <c r="A105" s="156"/>
      <c r="B105" s="156"/>
      <c r="C105" s="156" t="s">
        <v>603</v>
      </c>
      <c r="D105" s="156"/>
      <c r="E105" s="158" t="s">
        <v>1204</v>
      </c>
      <c r="F105" s="157" t="s">
        <v>342</v>
      </c>
      <c r="G105" s="296">
        <f>1.6/100*'Civil &amp; Interior'!G11</f>
        <v>10.096</v>
      </c>
      <c r="H105" s="301"/>
      <c r="I105" s="73">
        <f t="shared" si="1"/>
        <v>0</v>
      </c>
    </row>
    <row r="106" spans="1:9" ht="38.25">
      <c r="A106" s="156"/>
      <c r="B106" s="156"/>
      <c r="C106" s="156" t="s">
        <v>604</v>
      </c>
      <c r="D106" s="156"/>
      <c r="E106" s="158" t="s">
        <v>639</v>
      </c>
      <c r="F106" s="157" t="s">
        <v>342</v>
      </c>
      <c r="G106" s="279">
        <v>0</v>
      </c>
      <c r="H106" s="301"/>
      <c r="I106" s="73">
        <f t="shared" si="1"/>
        <v>0</v>
      </c>
    </row>
    <row r="107" spans="1:9" ht="25.5">
      <c r="A107" s="156"/>
      <c r="B107" s="156"/>
      <c r="C107" s="156" t="s">
        <v>605</v>
      </c>
      <c r="D107" s="156"/>
      <c r="E107" s="158" t="s">
        <v>1153</v>
      </c>
      <c r="F107" s="157" t="s">
        <v>342</v>
      </c>
      <c r="G107" s="279">
        <f>0.8/100*'Civil &amp; Interior'!G11</f>
        <v>5.048</v>
      </c>
      <c r="H107" s="301"/>
      <c r="I107" s="73">
        <f t="shared" si="1"/>
        <v>0</v>
      </c>
    </row>
    <row r="108" spans="1:9" ht="89.25">
      <c r="A108" s="156"/>
      <c r="B108" s="156"/>
      <c r="C108" s="156" t="s">
        <v>66</v>
      </c>
      <c r="D108" s="110" t="s">
        <v>642</v>
      </c>
      <c r="E108" s="159" t="s">
        <v>1205</v>
      </c>
      <c r="F108" s="157"/>
      <c r="G108" s="279"/>
      <c r="H108" s="301"/>
      <c r="I108" s="73"/>
    </row>
    <row r="109" spans="1:9">
      <c r="A109" s="156"/>
      <c r="B109" s="156"/>
      <c r="C109" s="156" t="s">
        <v>142</v>
      </c>
      <c r="D109" s="160"/>
      <c r="E109" s="215" t="s">
        <v>339</v>
      </c>
      <c r="F109" s="278" t="s">
        <v>39</v>
      </c>
      <c r="G109" s="279">
        <v>0</v>
      </c>
      <c r="H109" s="301"/>
      <c r="I109" s="73">
        <f>H109*$G109</f>
        <v>0</v>
      </c>
    </row>
    <row r="110" spans="1:9">
      <c r="A110" s="156"/>
      <c r="B110" s="156"/>
      <c r="C110" s="156" t="s">
        <v>144</v>
      </c>
      <c r="D110" s="160"/>
      <c r="E110" s="215" t="s">
        <v>601</v>
      </c>
      <c r="F110" s="278" t="s">
        <v>39</v>
      </c>
      <c r="G110" s="279">
        <v>0</v>
      </c>
      <c r="H110" s="301"/>
      <c r="I110" s="73">
        <f>H110*$G110</f>
        <v>0</v>
      </c>
    </row>
    <row r="111" spans="1:9">
      <c r="A111" s="156"/>
      <c r="B111" s="156"/>
      <c r="C111" s="156" t="s">
        <v>251</v>
      </c>
      <c r="D111" s="160"/>
      <c r="E111" s="215" t="s">
        <v>640</v>
      </c>
      <c r="F111" s="278" t="s">
        <v>39</v>
      </c>
      <c r="G111" s="279">
        <v>0</v>
      </c>
      <c r="H111" s="301"/>
      <c r="I111" s="73">
        <f>H111*$G111</f>
        <v>0</v>
      </c>
    </row>
    <row r="112" spans="1:9" ht="51">
      <c r="A112" s="156"/>
      <c r="B112" s="156"/>
      <c r="C112" s="156" t="s">
        <v>727</v>
      </c>
      <c r="D112" s="160"/>
      <c r="E112" s="158" t="s">
        <v>1206</v>
      </c>
      <c r="F112" s="162" t="s">
        <v>343</v>
      </c>
      <c r="G112" s="279">
        <v>0</v>
      </c>
      <c r="H112" s="301"/>
      <c r="I112" s="73">
        <f>H112*$G112</f>
        <v>0</v>
      </c>
    </row>
    <row r="113" spans="1:9" ht="38.25">
      <c r="A113" s="156"/>
      <c r="B113" s="156"/>
      <c r="C113" s="156" t="s">
        <v>728</v>
      </c>
      <c r="D113" s="160"/>
      <c r="E113" s="158" t="s">
        <v>643</v>
      </c>
      <c r="F113" s="280" t="s">
        <v>343</v>
      </c>
      <c r="G113" s="288">
        <v>0</v>
      </c>
      <c r="H113" s="301"/>
      <c r="I113" s="73">
        <f>H113*$G113</f>
        <v>0</v>
      </c>
    </row>
    <row r="114" spans="1:9">
      <c r="A114" s="281"/>
      <c r="B114" s="281"/>
      <c r="C114" s="282" t="s">
        <v>99</v>
      </c>
      <c r="D114" s="283"/>
      <c r="E114" s="284" t="s">
        <v>1221</v>
      </c>
      <c r="F114" s="285"/>
      <c r="G114" s="289"/>
      <c r="H114" s="315"/>
      <c r="I114" s="286"/>
    </row>
    <row r="115" spans="1:9" ht="114.75">
      <c r="A115" s="281"/>
      <c r="B115" s="281"/>
      <c r="C115" s="281"/>
      <c r="D115" s="283"/>
      <c r="E115" s="287" t="s">
        <v>1222</v>
      </c>
      <c r="F115" s="285"/>
      <c r="G115" s="289"/>
      <c r="H115" s="315"/>
      <c r="I115" s="286"/>
    </row>
    <row r="116" spans="1:9">
      <c r="A116" s="281"/>
      <c r="B116" s="281"/>
      <c r="C116" s="281" t="s">
        <v>607</v>
      </c>
      <c r="D116" s="283"/>
      <c r="E116" s="287" t="s">
        <v>1223</v>
      </c>
      <c r="F116" s="285" t="s">
        <v>340</v>
      </c>
      <c r="G116" s="297">
        <f>0.48/100*'Civil &amp; Interior'!G11</f>
        <v>3.0287999999999999</v>
      </c>
      <c r="H116" s="316"/>
      <c r="I116" s="286">
        <f>H116*$G116</f>
        <v>0</v>
      </c>
    </row>
    <row r="117" spans="1:9" ht="25.5">
      <c r="A117" s="281"/>
      <c r="B117" s="281"/>
      <c r="C117" s="281" t="s">
        <v>608</v>
      </c>
      <c r="D117" s="283"/>
      <c r="E117" s="287" t="s">
        <v>1224</v>
      </c>
      <c r="F117" s="285" t="s">
        <v>340</v>
      </c>
      <c r="G117" s="298">
        <f>1.6/100*'Civil &amp; Interior'!G11</f>
        <v>10.096</v>
      </c>
      <c r="H117" s="316"/>
      <c r="I117" s="286">
        <f>H117*$G117</f>
        <v>0</v>
      </c>
    </row>
    <row r="118" spans="1:9">
      <c r="A118" s="281"/>
      <c r="B118" s="281"/>
      <c r="C118" s="281" t="s">
        <v>609</v>
      </c>
      <c r="D118" s="283"/>
      <c r="E118" s="287" t="s">
        <v>1225</v>
      </c>
      <c r="F118" s="285" t="s">
        <v>340</v>
      </c>
      <c r="G118" s="298">
        <f>0.32/100*'Civil &amp; Interior'!G11</f>
        <v>2.0192000000000001</v>
      </c>
      <c r="H118" s="316"/>
      <c r="I118" s="286">
        <f>H118*$G118</f>
        <v>0</v>
      </c>
    </row>
    <row r="119" spans="1:9" ht="25.5">
      <c r="A119" s="281"/>
      <c r="B119" s="281"/>
      <c r="C119" s="281" t="s">
        <v>610</v>
      </c>
      <c r="D119" s="283"/>
      <c r="E119" s="287" t="s">
        <v>1226</v>
      </c>
      <c r="F119" s="285" t="s">
        <v>340</v>
      </c>
      <c r="G119" s="298">
        <f>0.8/100*'Civil &amp; Interior'!G11</f>
        <v>5.048</v>
      </c>
      <c r="H119" s="316"/>
      <c r="I119" s="286">
        <f>H119*$G119</f>
        <v>0</v>
      </c>
    </row>
    <row r="120" spans="1:9" ht="51">
      <c r="A120" s="281"/>
      <c r="B120" s="281"/>
      <c r="C120" s="281" t="s">
        <v>729</v>
      </c>
      <c r="D120" s="283"/>
      <c r="E120" s="287" t="s">
        <v>1227</v>
      </c>
      <c r="F120" s="285" t="s">
        <v>340</v>
      </c>
      <c r="G120" s="290"/>
      <c r="H120" s="317"/>
      <c r="I120" s="286">
        <f>H120*$G120</f>
        <v>0</v>
      </c>
    </row>
    <row r="121" spans="1:9" ht="114.75">
      <c r="A121" s="281"/>
      <c r="B121" s="281"/>
      <c r="C121" s="281" t="s">
        <v>93</v>
      </c>
      <c r="D121" s="283"/>
      <c r="E121" s="287" t="s">
        <v>1228</v>
      </c>
      <c r="F121" s="285"/>
      <c r="G121" s="290"/>
      <c r="H121" s="317"/>
      <c r="I121" s="286"/>
    </row>
    <row r="122" spans="1:9" ht="25.5">
      <c r="A122" s="281"/>
      <c r="B122" s="281"/>
      <c r="C122" s="281" t="s">
        <v>611</v>
      </c>
      <c r="D122" s="283"/>
      <c r="E122" s="287" t="s">
        <v>1229</v>
      </c>
      <c r="F122" s="285" t="s">
        <v>340</v>
      </c>
      <c r="G122" s="298">
        <f>0.8/100*'Civil &amp; Interior'!G11</f>
        <v>5.048</v>
      </c>
      <c r="H122" s="317"/>
      <c r="I122" s="286">
        <f>H122*$G122</f>
        <v>0</v>
      </c>
    </row>
    <row r="123" spans="1:9" ht="25.5">
      <c r="A123" s="281"/>
      <c r="B123" s="281"/>
      <c r="C123" s="281" t="s">
        <v>612</v>
      </c>
      <c r="D123" s="283"/>
      <c r="E123" s="287" t="s">
        <v>1230</v>
      </c>
      <c r="F123" s="285" t="s">
        <v>340</v>
      </c>
      <c r="G123" s="298">
        <f>2.41/100*'Civil &amp; Interior'!G11</f>
        <v>15.207100000000001</v>
      </c>
      <c r="H123" s="317"/>
      <c r="I123" s="286">
        <f>H123*$G123</f>
        <v>0</v>
      </c>
    </row>
    <row r="124" spans="1:9" ht="51">
      <c r="A124" s="281"/>
      <c r="B124" s="281"/>
      <c r="C124" s="281" t="s">
        <v>613</v>
      </c>
      <c r="D124" s="283"/>
      <c r="E124" s="287" t="s">
        <v>1231</v>
      </c>
      <c r="F124" s="285" t="s">
        <v>340</v>
      </c>
      <c r="G124" s="290"/>
      <c r="H124" s="317"/>
      <c r="I124" s="286">
        <f>H124*$G124</f>
        <v>0</v>
      </c>
    </row>
    <row r="125" spans="1:9" ht="51">
      <c r="A125" s="281"/>
      <c r="B125" s="281"/>
      <c r="C125" s="281" t="s">
        <v>614</v>
      </c>
      <c r="D125" s="283"/>
      <c r="E125" s="287" t="s">
        <v>1232</v>
      </c>
      <c r="F125" s="285" t="s">
        <v>343</v>
      </c>
      <c r="G125" s="298">
        <f>22.45/100*'Civil &amp; Interior'!G11</f>
        <v>141.65950000000001</v>
      </c>
      <c r="H125" s="317"/>
      <c r="I125" s="286">
        <f>H125*$G125</f>
        <v>0</v>
      </c>
    </row>
    <row r="126" spans="1:9">
      <c r="A126" s="281"/>
      <c r="B126" s="281"/>
      <c r="C126" s="281" t="s">
        <v>101</v>
      </c>
      <c r="D126" s="283"/>
      <c r="E126" s="284" t="s">
        <v>1233</v>
      </c>
      <c r="F126" s="285"/>
      <c r="G126" s="290"/>
      <c r="H126" s="317"/>
      <c r="I126" s="286"/>
    </row>
    <row r="127" spans="1:9" ht="114.75">
      <c r="A127" s="281"/>
      <c r="B127" s="281"/>
      <c r="C127" s="281"/>
      <c r="D127" s="283"/>
      <c r="E127" s="287" t="s">
        <v>1234</v>
      </c>
      <c r="F127" s="285"/>
      <c r="G127" s="290"/>
      <c r="H127" s="317"/>
      <c r="I127" s="286"/>
    </row>
    <row r="128" spans="1:9">
      <c r="A128" s="281"/>
      <c r="B128" s="281"/>
      <c r="C128" s="281" t="s">
        <v>534</v>
      </c>
      <c r="D128" s="283"/>
      <c r="E128" s="287" t="s">
        <v>1223</v>
      </c>
      <c r="F128" s="285" t="s">
        <v>340</v>
      </c>
      <c r="G128" s="290">
        <v>0</v>
      </c>
      <c r="H128" s="316"/>
      <c r="I128" s="286">
        <f>H128*$G128</f>
        <v>0</v>
      </c>
    </row>
    <row r="129" spans="1:9" ht="25.5">
      <c r="A129" s="281"/>
      <c r="B129" s="281"/>
      <c r="C129" s="281" t="s">
        <v>1235</v>
      </c>
      <c r="D129" s="283"/>
      <c r="E129" s="287" t="s">
        <v>1224</v>
      </c>
      <c r="F129" s="285" t="s">
        <v>340</v>
      </c>
      <c r="G129" s="290">
        <v>0</v>
      </c>
      <c r="H129" s="316"/>
      <c r="I129" s="286">
        <f>H129*$G129</f>
        <v>0</v>
      </c>
    </row>
    <row r="130" spans="1:9">
      <c r="A130" s="281"/>
      <c r="B130" s="281"/>
      <c r="C130" s="281" t="s">
        <v>1236</v>
      </c>
      <c r="D130" s="283"/>
      <c r="E130" s="287" t="s">
        <v>1225</v>
      </c>
      <c r="F130" s="285" t="s">
        <v>340</v>
      </c>
      <c r="G130" s="290">
        <v>0</v>
      </c>
      <c r="H130" s="316"/>
      <c r="I130" s="286">
        <f>H130*$G130</f>
        <v>0</v>
      </c>
    </row>
    <row r="131" spans="1:9" ht="25.5">
      <c r="A131" s="281"/>
      <c r="B131" s="281"/>
      <c r="C131" s="281" t="s">
        <v>1237</v>
      </c>
      <c r="D131" s="283"/>
      <c r="E131" s="287" t="s">
        <v>1226</v>
      </c>
      <c r="F131" s="285" t="s">
        <v>340</v>
      </c>
      <c r="G131" s="290">
        <v>0</v>
      </c>
      <c r="H131" s="316"/>
      <c r="I131" s="286">
        <f>H131*$G131</f>
        <v>0</v>
      </c>
    </row>
    <row r="132" spans="1:9" ht="114.75">
      <c r="A132" s="281"/>
      <c r="B132" s="281"/>
      <c r="C132" s="281" t="s">
        <v>104</v>
      </c>
      <c r="D132" s="283"/>
      <c r="E132" s="287" t="s">
        <v>1238</v>
      </c>
      <c r="F132" s="285"/>
      <c r="G132" s="290"/>
      <c r="H132" s="317"/>
      <c r="I132" s="286"/>
    </row>
    <row r="133" spans="1:9" ht="25.5">
      <c r="A133" s="281"/>
      <c r="B133" s="281"/>
      <c r="C133" s="281" t="s">
        <v>1018</v>
      </c>
      <c r="D133" s="283"/>
      <c r="E133" s="287" t="s">
        <v>1229</v>
      </c>
      <c r="F133" s="285" t="s">
        <v>340</v>
      </c>
      <c r="G133" s="290">
        <v>0</v>
      </c>
      <c r="H133" s="317"/>
      <c r="I133" s="286">
        <f>H133*$G133</f>
        <v>0</v>
      </c>
    </row>
    <row r="134" spans="1:9" ht="25.5">
      <c r="A134" s="281"/>
      <c r="B134" s="281"/>
      <c r="C134" s="281" t="s">
        <v>1019</v>
      </c>
      <c r="D134" s="283"/>
      <c r="E134" s="287" t="s">
        <v>1230</v>
      </c>
      <c r="F134" s="285" t="s">
        <v>340</v>
      </c>
      <c r="G134" s="290">
        <v>0</v>
      </c>
      <c r="H134" s="317"/>
      <c r="I134" s="286">
        <f>H134*$G134</f>
        <v>0</v>
      </c>
    </row>
    <row r="135" spans="1:9" ht="38.25">
      <c r="A135" s="156"/>
      <c r="B135" s="156"/>
      <c r="C135" s="156" t="s">
        <v>105</v>
      </c>
      <c r="D135" s="148" t="s">
        <v>344</v>
      </c>
      <c r="E135" s="138" t="s">
        <v>345</v>
      </c>
      <c r="F135" s="146"/>
      <c r="G135" s="288"/>
      <c r="H135" s="301"/>
      <c r="I135" s="73"/>
    </row>
    <row r="136" spans="1:9">
      <c r="A136" s="156"/>
      <c r="B136" s="156"/>
      <c r="C136" s="156" t="s">
        <v>1239</v>
      </c>
      <c r="D136" s="163"/>
      <c r="E136" s="138" t="s">
        <v>346</v>
      </c>
      <c r="F136" s="157" t="s">
        <v>343</v>
      </c>
      <c r="G136" s="164">
        <f>4.01/100*1247</f>
        <v>50.004699999999993</v>
      </c>
      <c r="H136" s="305"/>
      <c r="I136" s="73">
        <f>H136*$G136</f>
        <v>0</v>
      </c>
    </row>
    <row r="137" spans="1:9">
      <c r="A137" s="156"/>
      <c r="B137" s="156"/>
      <c r="C137" s="156" t="s">
        <v>1240</v>
      </c>
      <c r="D137" s="163"/>
      <c r="E137" s="138" t="s">
        <v>347</v>
      </c>
      <c r="F137" s="157" t="s">
        <v>343</v>
      </c>
      <c r="G137" s="164">
        <f>4.01/100*1247</f>
        <v>50.004699999999993</v>
      </c>
      <c r="H137" s="305"/>
      <c r="I137" s="73">
        <f>H137*$G137</f>
        <v>0</v>
      </c>
    </row>
    <row r="138" spans="1:9">
      <c r="A138" s="156"/>
      <c r="B138" s="156"/>
      <c r="C138" s="156" t="s">
        <v>1241</v>
      </c>
      <c r="D138" s="156"/>
      <c r="E138" s="137" t="s">
        <v>348</v>
      </c>
      <c r="F138" s="162" t="s">
        <v>343</v>
      </c>
      <c r="G138" s="279">
        <v>0</v>
      </c>
      <c r="H138" s="305"/>
      <c r="I138" s="73">
        <f>H138*$G138</f>
        <v>0</v>
      </c>
    </row>
    <row r="139" spans="1:9">
      <c r="A139" s="156"/>
      <c r="B139" s="156"/>
      <c r="C139" s="156" t="s">
        <v>1242</v>
      </c>
      <c r="D139" s="156"/>
      <c r="E139" s="137" t="s">
        <v>349</v>
      </c>
      <c r="F139" s="162" t="s">
        <v>343</v>
      </c>
      <c r="G139" s="279">
        <v>0</v>
      </c>
      <c r="H139" s="305"/>
      <c r="I139" s="73">
        <f>H139*$G139</f>
        <v>0</v>
      </c>
    </row>
    <row r="140" spans="1:9">
      <c r="A140" s="156"/>
      <c r="B140" s="156"/>
      <c r="C140" s="156" t="s">
        <v>1243</v>
      </c>
      <c r="D140" s="156"/>
      <c r="E140" s="137" t="s">
        <v>350</v>
      </c>
      <c r="F140" s="162" t="s">
        <v>343</v>
      </c>
      <c r="G140" s="279">
        <v>0</v>
      </c>
      <c r="H140" s="305"/>
      <c r="I140" s="73">
        <f>H140*$G140</f>
        <v>0</v>
      </c>
    </row>
    <row r="141" spans="1:9" ht="51">
      <c r="A141" s="156"/>
      <c r="B141" s="156"/>
      <c r="C141" s="156" t="s">
        <v>106</v>
      </c>
      <c r="D141" s="156"/>
      <c r="E141" s="138" t="s">
        <v>351</v>
      </c>
      <c r="F141" s="157"/>
      <c r="G141" s="279"/>
      <c r="H141" s="301"/>
      <c r="I141" s="73"/>
    </row>
    <row r="142" spans="1:9">
      <c r="A142" s="156"/>
      <c r="B142" s="156"/>
      <c r="C142" s="156" t="s">
        <v>1244</v>
      </c>
      <c r="D142" s="156"/>
      <c r="E142" s="137" t="s">
        <v>346</v>
      </c>
      <c r="F142" s="157" t="s">
        <v>343</v>
      </c>
      <c r="G142" s="279">
        <v>0</v>
      </c>
      <c r="H142" s="305"/>
      <c r="I142" s="73">
        <f t="shared" ref="I142:I151" si="2">H142*$G142</f>
        <v>0</v>
      </c>
    </row>
    <row r="143" spans="1:9">
      <c r="A143" s="156"/>
      <c r="B143" s="156"/>
      <c r="C143" s="156" t="s">
        <v>1245</v>
      </c>
      <c r="D143" s="156"/>
      <c r="E143" s="137" t="s">
        <v>347</v>
      </c>
      <c r="F143" s="157" t="s">
        <v>343</v>
      </c>
      <c r="G143" s="279">
        <v>0</v>
      </c>
      <c r="H143" s="305"/>
      <c r="I143" s="73">
        <f t="shared" si="2"/>
        <v>0</v>
      </c>
    </row>
    <row r="144" spans="1:9">
      <c r="A144" s="156"/>
      <c r="B144" s="156"/>
      <c r="C144" s="156" t="s">
        <v>1246</v>
      </c>
      <c r="D144" s="156"/>
      <c r="E144" s="137" t="s">
        <v>348</v>
      </c>
      <c r="F144" s="157" t="s">
        <v>343</v>
      </c>
      <c r="G144" s="279">
        <v>0</v>
      </c>
      <c r="H144" s="305"/>
      <c r="I144" s="73">
        <f t="shared" si="2"/>
        <v>0</v>
      </c>
    </row>
    <row r="145" spans="1:9">
      <c r="A145" s="156"/>
      <c r="B145" s="156"/>
      <c r="C145" s="156" t="s">
        <v>1247</v>
      </c>
      <c r="D145" s="156"/>
      <c r="E145" s="137" t="s">
        <v>349</v>
      </c>
      <c r="F145" s="157" t="s">
        <v>343</v>
      </c>
      <c r="G145" s="279">
        <v>0</v>
      </c>
      <c r="H145" s="305"/>
      <c r="I145" s="73">
        <f t="shared" si="2"/>
        <v>0</v>
      </c>
    </row>
    <row r="146" spans="1:9">
      <c r="A146" s="156"/>
      <c r="B146" s="156"/>
      <c r="C146" s="156" t="s">
        <v>1248</v>
      </c>
      <c r="D146" s="156"/>
      <c r="E146" s="137" t="s">
        <v>350</v>
      </c>
      <c r="F146" s="157" t="s">
        <v>343</v>
      </c>
      <c r="G146" s="279">
        <v>0</v>
      </c>
      <c r="H146" s="305"/>
      <c r="I146" s="73">
        <f t="shared" si="2"/>
        <v>0</v>
      </c>
    </row>
    <row r="147" spans="1:9" ht="25.5">
      <c r="A147" s="156"/>
      <c r="B147" s="165"/>
      <c r="C147" s="165" t="s">
        <v>107</v>
      </c>
      <c r="D147" s="165"/>
      <c r="E147" s="137" t="s">
        <v>1207</v>
      </c>
      <c r="F147" s="166" t="s">
        <v>343</v>
      </c>
      <c r="G147" s="279">
        <v>0</v>
      </c>
      <c r="H147" s="305"/>
      <c r="I147" s="73">
        <f t="shared" si="2"/>
        <v>0</v>
      </c>
    </row>
    <row r="148" spans="1:9" ht="25.5">
      <c r="A148" s="156"/>
      <c r="B148" s="156"/>
      <c r="C148" s="156" t="s">
        <v>108</v>
      </c>
      <c r="D148" s="156"/>
      <c r="E148" s="139" t="s">
        <v>352</v>
      </c>
      <c r="F148" s="157" t="s">
        <v>343</v>
      </c>
      <c r="G148" s="142">
        <f>2.73/100*'Civil &amp; Interior'!G11</f>
        <v>17.226300000000002</v>
      </c>
      <c r="H148" s="305"/>
      <c r="I148" s="73">
        <f t="shared" si="2"/>
        <v>0</v>
      </c>
    </row>
    <row r="149" spans="1:9" ht="25.5">
      <c r="A149" s="156"/>
      <c r="B149" s="156"/>
      <c r="C149" s="156" t="s">
        <v>109</v>
      </c>
      <c r="D149" s="156"/>
      <c r="E149" s="138" t="s">
        <v>353</v>
      </c>
      <c r="F149" s="157" t="s">
        <v>343</v>
      </c>
      <c r="G149" s="142">
        <f>0.8/100*1247</f>
        <v>9.9760000000000009</v>
      </c>
      <c r="H149" s="305"/>
      <c r="I149" s="73">
        <f t="shared" si="2"/>
        <v>0</v>
      </c>
    </row>
    <row r="150" spans="1:9" ht="25.5">
      <c r="A150" s="156"/>
      <c r="B150" s="156"/>
      <c r="C150" s="156" t="s">
        <v>110</v>
      </c>
      <c r="D150" s="156"/>
      <c r="E150" s="137" t="s">
        <v>354</v>
      </c>
      <c r="F150" s="157" t="s">
        <v>343</v>
      </c>
      <c r="G150" s="279">
        <v>0</v>
      </c>
      <c r="H150" s="305"/>
      <c r="I150" s="73">
        <f t="shared" si="2"/>
        <v>0</v>
      </c>
    </row>
    <row r="151" spans="1:9" ht="25.5">
      <c r="A151" s="156"/>
      <c r="B151" s="156"/>
      <c r="C151" s="156" t="s">
        <v>111</v>
      </c>
      <c r="D151" s="156"/>
      <c r="E151" s="137" t="s">
        <v>355</v>
      </c>
      <c r="F151" s="157" t="s">
        <v>343</v>
      </c>
      <c r="G151" s="279">
        <v>0</v>
      </c>
      <c r="H151" s="301"/>
      <c r="I151" s="73">
        <f t="shared" si="2"/>
        <v>0</v>
      </c>
    </row>
    <row r="152" spans="1:9" ht="47.25">
      <c r="A152" s="80" t="s">
        <v>615</v>
      </c>
      <c r="B152" s="80"/>
      <c r="C152" s="82"/>
      <c r="D152" s="82"/>
      <c r="E152" s="105"/>
      <c r="F152" s="80"/>
      <c r="G152" s="107"/>
      <c r="H152" s="308"/>
      <c r="I152" s="108">
        <f>SUM(I79:I151)</f>
        <v>0</v>
      </c>
    </row>
    <row r="153" spans="1:9" ht="15.75">
      <c r="A153" s="63"/>
      <c r="B153" s="63" t="s">
        <v>1076</v>
      </c>
      <c r="C153" s="63"/>
      <c r="D153" s="63"/>
      <c r="E153" s="121" t="s">
        <v>360</v>
      </c>
      <c r="F153" s="122"/>
      <c r="G153" s="123"/>
      <c r="H153" s="312"/>
      <c r="I153" s="124"/>
    </row>
    <row r="154" spans="1:9" ht="63.75">
      <c r="A154" s="167"/>
      <c r="B154" s="167"/>
      <c r="C154" s="156" t="s">
        <v>15</v>
      </c>
      <c r="D154" s="148" t="s">
        <v>361</v>
      </c>
      <c r="E154" s="143" t="s">
        <v>362</v>
      </c>
      <c r="F154" s="157"/>
      <c r="G154" s="279"/>
      <c r="H154" s="301"/>
      <c r="I154" s="73"/>
    </row>
    <row r="155" spans="1:9">
      <c r="A155" s="167"/>
      <c r="B155" s="167"/>
      <c r="C155" s="156" t="s">
        <v>18</v>
      </c>
      <c r="D155" s="156"/>
      <c r="E155" s="143" t="s">
        <v>363</v>
      </c>
      <c r="F155" s="148" t="s">
        <v>343</v>
      </c>
      <c r="G155" s="279"/>
      <c r="H155" s="301"/>
      <c r="I155" s="73">
        <f t="shared" ref="I155:I167" si="3">H155*$G155</f>
        <v>0</v>
      </c>
    </row>
    <row r="156" spans="1:9">
      <c r="A156" s="167"/>
      <c r="B156" s="167"/>
      <c r="C156" s="156" t="s">
        <v>21</v>
      </c>
      <c r="D156" s="156"/>
      <c r="E156" s="143" t="s">
        <v>364</v>
      </c>
      <c r="F156" s="148" t="s">
        <v>343</v>
      </c>
      <c r="G156" s="279"/>
      <c r="H156" s="301"/>
      <c r="I156" s="73">
        <f t="shared" si="3"/>
        <v>0</v>
      </c>
    </row>
    <row r="157" spans="1:9">
      <c r="A157" s="167"/>
      <c r="B157" s="167"/>
      <c r="C157" s="156" t="s">
        <v>23</v>
      </c>
      <c r="D157" s="165"/>
      <c r="E157" s="152" t="s">
        <v>648</v>
      </c>
      <c r="F157" s="148" t="s">
        <v>343</v>
      </c>
      <c r="G157" s="279"/>
      <c r="H157" s="301"/>
      <c r="I157" s="73">
        <f t="shared" si="3"/>
        <v>0</v>
      </c>
    </row>
    <row r="158" spans="1:9">
      <c r="A158" s="167"/>
      <c r="B158" s="167"/>
      <c r="C158" s="156" t="s">
        <v>25</v>
      </c>
      <c r="D158" s="165"/>
      <c r="E158" s="152" t="s">
        <v>649</v>
      </c>
      <c r="F158" s="148" t="s">
        <v>343</v>
      </c>
      <c r="G158" s="279"/>
      <c r="H158" s="301"/>
      <c r="I158" s="73">
        <f t="shared" si="3"/>
        <v>0</v>
      </c>
    </row>
    <row r="159" spans="1:9">
      <c r="A159" s="167"/>
      <c r="B159" s="167"/>
      <c r="C159" s="156" t="s">
        <v>27</v>
      </c>
      <c r="D159" s="156"/>
      <c r="E159" s="143" t="s">
        <v>365</v>
      </c>
      <c r="F159" s="148" t="s">
        <v>343</v>
      </c>
      <c r="G159" s="279"/>
      <c r="H159" s="301"/>
      <c r="I159" s="73">
        <f t="shared" si="3"/>
        <v>0</v>
      </c>
    </row>
    <row r="160" spans="1:9">
      <c r="A160" s="167"/>
      <c r="B160" s="167"/>
      <c r="C160" s="156" t="s">
        <v>29</v>
      </c>
      <c r="D160" s="156"/>
      <c r="E160" s="143" t="s">
        <v>366</v>
      </c>
      <c r="F160" s="148" t="s">
        <v>343</v>
      </c>
      <c r="G160" s="279">
        <v>0</v>
      </c>
      <c r="H160" s="301"/>
      <c r="I160" s="73">
        <f t="shared" si="3"/>
        <v>0</v>
      </c>
    </row>
    <row r="161" spans="1:9">
      <c r="A161" s="167"/>
      <c r="B161" s="167"/>
      <c r="C161" s="156" t="s">
        <v>31</v>
      </c>
      <c r="D161" s="156"/>
      <c r="E161" s="143" t="s">
        <v>367</v>
      </c>
      <c r="F161" s="148" t="s">
        <v>343</v>
      </c>
      <c r="G161" s="279">
        <f>0.96/100*'Civil &amp; Interior'!G11</f>
        <v>6.0575999999999999</v>
      </c>
      <c r="H161" s="301"/>
      <c r="I161" s="73">
        <f t="shared" si="3"/>
        <v>0</v>
      </c>
    </row>
    <row r="162" spans="1:9">
      <c r="A162" s="167"/>
      <c r="B162" s="167"/>
      <c r="C162" s="156" t="s">
        <v>280</v>
      </c>
      <c r="D162" s="156"/>
      <c r="E162" s="143" t="s">
        <v>368</v>
      </c>
      <c r="F162" s="148" t="s">
        <v>343</v>
      </c>
      <c r="G162" s="279"/>
      <c r="H162" s="301"/>
      <c r="I162" s="73">
        <f t="shared" si="3"/>
        <v>0</v>
      </c>
    </row>
    <row r="163" spans="1:9">
      <c r="A163" s="167"/>
      <c r="B163" s="167"/>
      <c r="C163" s="156" t="s">
        <v>282</v>
      </c>
      <c r="D163" s="156"/>
      <c r="E163" s="143" t="s">
        <v>369</v>
      </c>
      <c r="F163" s="148" t="s">
        <v>343</v>
      </c>
      <c r="G163" s="279"/>
      <c r="H163" s="301"/>
      <c r="I163" s="73">
        <f t="shared" si="3"/>
        <v>0</v>
      </c>
    </row>
    <row r="164" spans="1:9">
      <c r="A164" s="167"/>
      <c r="B164" s="167"/>
      <c r="C164" s="156" t="s">
        <v>284</v>
      </c>
      <c r="D164" s="156"/>
      <c r="E164" s="143" t="s">
        <v>370</v>
      </c>
      <c r="F164" s="148" t="s">
        <v>343</v>
      </c>
      <c r="G164" s="279"/>
      <c r="H164" s="301"/>
      <c r="I164" s="73">
        <f t="shared" si="3"/>
        <v>0</v>
      </c>
    </row>
    <row r="165" spans="1:9">
      <c r="A165" s="167"/>
      <c r="B165" s="167"/>
      <c r="C165" s="156" t="s">
        <v>285</v>
      </c>
      <c r="D165" s="156"/>
      <c r="E165" s="143" t="s">
        <v>371</v>
      </c>
      <c r="F165" s="148" t="s">
        <v>343</v>
      </c>
      <c r="G165" s="279">
        <v>0</v>
      </c>
      <c r="H165" s="301"/>
      <c r="I165" s="73">
        <f t="shared" si="3"/>
        <v>0</v>
      </c>
    </row>
    <row r="166" spans="1:9">
      <c r="A166" s="167"/>
      <c r="B166" s="167"/>
      <c r="C166" s="156" t="s">
        <v>326</v>
      </c>
      <c r="D166" s="156"/>
      <c r="E166" s="143" t="s">
        <v>372</v>
      </c>
      <c r="F166" s="148" t="s">
        <v>343</v>
      </c>
      <c r="G166" s="296">
        <f>0.64/100*'Civil &amp; Interior'!G11</f>
        <v>4.0384000000000002</v>
      </c>
      <c r="H166" s="301"/>
      <c r="I166" s="73">
        <f t="shared" si="3"/>
        <v>0</v>
      </c>
    </row>
    <row r="167" spans="1:9">
      <c r="A167" s="167"/>
      <c r="B167" s="167"/>
      <c r="C167" s="156" t="s">
        <v>288</v>
      </c>
      <c r="D167" s="156"/>
      <c r="E167" s="143" t="s">
        <v>373</v>
      </c>
      <c r="F167" s="148" t="s">
        <v>343</v>
      </c>
      <c r="G167" s="279">
        <v>0</v>
      </c>
      <c r="H167" s="301"/>
      <c r="I167" s="73">
        <f t="shared" si="3"/>
        <v>0</v>
      </c>
    </row>
    <row r="168" spans="1:9" ht="76.5">
      <c r="A168" s="167"/>
      <c r="B168" s="167"/>
      <c r="C168" s="75"/>
      <c r="D168" s="168" t="s">
        <v>374</v>
      </c>
      <c r="E168" s="169" t="s">
        <v>1208</v>
      </c>
      <c r="F168" s="143"/>
      <c r="G168" s="279"/>
      <c r="H168" s="301"/>
      <c r="I168" s="73"/>
    </row>
    <row r="169" spans="1:9">
      <c r="A169" s="167"/>
      <c r="B169" s="167"/>
      <c r="C169" s="156" t="s">
        <v>33</v>
      </c>
      <c r="D169" s="156"/>
      <c r="E169" s="170" t="s">
        <v>375</v>
      </c>
      <c r="F169" s="143"/>
      <c r="G169" s="279"/>
      <c r="H169" s="301"/>
      <c r="I169" s="73"/>
    </row>
    <row r="170" spans="1:9">
      <c r="A170" s="167"/>
      <c r="B170" s="167"/>
      <c r="C170" s="156" t="s">
        <v>36</v>
      </c>
      <c r="D170" s="156"/>
      <c r="E170" s="143" t="s">
        <v>376</v>
      </c>
      <c r="F170" s="148" t="s">
        <v>377</v>
      </c>
      <c r="G170" s="279">
        <v>0</v>
      </c>
      <c r="H170" s="301"/>
      <c r="I170" s="73">
        <f>H170*$G170</f>
        <v>0</v>
      </c>
    </row>
    <row r="171" spans="1:9">
      <c r="A171" s="167"/>
      <c r="B171" s="167"/>
      <c r="C171" s="156" t="s">
        <v>40</v>
      </c>
      <c r="D171" s="156"/>
      <c r="E171" s="143" t="s">
        <v>378</v>
      </c>
      <c r="F171" s="148" t="s">
        <v>377</v>
      </c>
      <c r="G171" s="279">
        <v>0</v>
      </c>
      <c r="H171" s="301"/>
      <c r="I171" s="73">
        <f>H171*$G171</f>
        <v>0</v>
      </c>
    </row>
    <row r="172" spans="1:9">
      <c r="A172" s="167"/>
      <c r="B172" s="167"/>
      <c r="C172" s="156" t="s">
        <v>43</v>
      </c>
      <c r="D172" s="156"/>
      <c r="E172" s="143" t="s">
        <v>379</v>
      </c>
      <c r="F172" s="148" t="s">
        <v>377</v>
      </c>
      <c r="G172" s="279">
        <v>0</v>
      </c>
      <c r="H172" s="301"/>
      <c r="I172" s="73">
        <f>H172*$G172</f>
        <v>0</v>
      </c>
    </row>
    <row r="173" spans="1:9" ht="51">
      <c r="A173" s="167"/>
      <c r="B173" s="167"/>
      <c r="C173" s="156" t="s">
        <v>45</v>
      </c>
      <c r="D173" s="156"/>
      <c r="E173" s="152" t="s">
        <v>380</v>
      </c>
      <c r="F173" s="157" t="s">
        <v>343</v>
      </c>
      <c r="G173" s="279">
        <v>0</v>
      </c>
      <c r="H173" s="301"/>
      <c r="I173" s="73"/>
    </row>
    <row r="174" spans="1:9" ht="28.5">
      <c r="A174" s="167"/>
      <c r="B174" s="167"/>
      <c r="C174" s="156" t="s">
        <v>75</v>
      </c>
      <c r="D174" s="156"/>
      <c r="E174" s="216" t="s">
        <v>1209</v>
      </c>
      <c r="F174" s="157" t="s">
        <v>343</v>
      </c>
      <c r="G174" s="279"/>
      <c r="H174" s="301"/>
      <c r="I174" s="73">
        <f>H174*$G174</f>
        <v>0</v>
      </c>
    </row>
    <row r="175" spans="1:9" ht="28.5">
      <c r="A175" s="167"/>
      <c r="B175" s="167"/>
      <c r="C175" s="156" t="s">
        <v>79</v>
      </c>
      <c r="D175" s="156"/>
      <c r="E175" s="96" t="s">
        <v>1210</v>
      </c>
      <c r="F175" s="157" t="s">
        <v>343</v>
      </c>
      <c r="G175" s="279">
        <v>0</v>
      </c>
      <c r="H175" s="301"/>
      <c r="I175" s="73">
        <f>H175*$G175</f>
        <v>0</v>
      </c>
    </row>
    <row r="176" spans="1:9" ht="47.25">
      <c r="A176" s="80" t="s">
        <v>1077</v>
      </c>
      <c r="B176" s="80"/>
      <c r="C176" s="82"/>
      <c r="D176" s="82"/>
      <c r="E176" s="105"/>
      <c r="F176" s="80"/>
      <c r="G176" s="107"/>
      <c r="H176" s="308"/>
      <c r="I176" s="108">
        <f>SUM(I155:I175)</f>
        <v>0</v>
      </c>
    </row>
    <row r="177" spans="1:9" ht="15.75">
      <c r="A177" s="63"/>
      <c r="B177" s="63" t="s">
        <v>397</v>
      </c>
      <c r="C177" s="63"/>
      <c r="D177" s="63"/>
      <c r="E177" s="121" t="s">
        <v>381</v>
      </c>
      <c r="F177" s="63"/>
      <c r="G177" s="123"/>
      <c r="H177" s="312"/>
      <c r="I177" s="124"/>
    </row>
    <row r="178" spans="1:9" ht="25.5">
      <c r="A178" s="167"/>
      <c r="B178" s="167"/>
      <c r="C178" s="156" t="s">
        <v>18</v>
      </c>
      <c r="D178" s="156"/>
      <c r="E178" s="171" t="s">
        <v>382</v>
      </c>
      <c r="F178" s="172" t="s">
        <v>383</v>
      </c>
      <c r="G178" s="279">
        <v>0</v>
      </c>
      <c r="H178" s="301"/>
      <c r="I178" s="73">
        <f t="shared" ref="I178:I189" si="4">H178*$G178</f>
        <v>0</v>
      </c>
    </row>
    <row r="179" spans="1:9" ht="25.5">
      <c r="A179" s="167"/>
      <c r="B179" s="167"/>
      <c r="C179" s="156" t="s">
        <v>21</v>
      </c>
      <c r="D179" s="156"/>
      <c r="E179" s="171" t="s">
        <v>384</v>
      </c>
      <c r="F179" s="172" t="s">
        <v>383</v>
      </c>
      <c r="G179" s="279">
        <v>0</v>
      </c>
      <c r="H179" s="301"/>
      <c r="I179" s="73">
        <f t="shared" si="4"/>
        <v>0</v>
      </c>
    </row>
    <row r="180" spans="1:9" ht="25.5">
      <c r="A180" s="167"/>
      <c r="B180" s="167"/>
      <c r="C180" s="156" t="s">
        <v>23</v>
      </c>
      <c r="D180" s="156"/>
      <c r="E180" s="171" t="s">
        <v>385</v>
      </c>
      <c r="F180" s="172" t="s">
        <v>383</v>
      </c>
      <c r="G180" s="279">
        <v>0</v>
      </c>
      <c r="H180" s="301"/>
      <c r="I180" s="73">
        <f t="shared" si="4"/>
        <v>0</v>
      </c>
    </row>
    <row r="181" spans="1:9" ht="25.5">
      <c r="A181" s="167"/>
      <c r="B181" s="167"/>
      <c r="C181" s="156" t="s">
        <v>25</v>
      </c>
      <c r="D181" s="156"/>
      <c r="E181" s="171" t="s">
        <v>386</v>
      </c>
      <c r="F181" s="172" t="s">
        <v>383</v>
      </c>
      <c r="G181" s="279">
        <v>0</v>
      </c>
      <c r="H181" s="301"/>
      <c r="I181" s="73">
        <f t="shared" si="4"/>
        <v>0</v>
      </c>
    </row>
    <row r="182" spans="1:9" ht="25.5">
      <c r="A182" s="167"/>
      <c r="B182" s="167"/>
      <c r="C182" s="156" t="s">
        <v>27</v>
      </c>
      <c r="D182" s="156"/>
      <c r="E182" s="171" t="s">
        <v>387</v>
      </c>
      <c r="F182" s="172" t="s">
        <v>383</v>
      </c>
      <c r="G182" s="279">
        <v>0</v>
      </c>
      <c r="H182" s="301"/>
      <c r="I182" s="73">
        <f t="shared" si="4"/>
        <v>0</v>
      </c>
    </row>
    <row r="183" spans="1:9" ht="25.5">
      <c r="A183" s="167"/>
      <c r="B183" s="167"/>
      <c r="C183" s="156" t="s">
        <v>29</v>
      </c>
      <c r="D183" s="156"/>
      <c r="E183" s="171" t="s">
        <v>388</v>
      </c>
      <c r="F183" s="172" t="s">
        <v>383</v>
      </c>
      <c r="G183" s="279">
        <v>0</v>
      </c>
      <c r="H183" s="301"/>
      <c r="I183" s="73">
        <f t="shared" si="4"/>
        <v>0</v>
      </c>
    </row>
    <row r="184" spans="1:9" ht="102">
      <c r="A184" s="167"/>
      <c r="B184" s="167"/>
      <c r="C184" s="156" t="s">
        <v>31</v>
      </c>
      <c r="D184" s="156"/>
      <c r="E184" s="171" t="s">
        <v>389</v>
      </c>
      <c r="F184" s="172" t="s">
        <v>390</v>
      </c>
      <c r="G184" s="279">
        <v>0</v>
      </c>
      <c r="H184" s="301"/>
      <c r="I184" s="73">
        <f t="shared" si="4"/>
        <v>0</v>
      </c>
    </row>
    <row r="185" spans="1:9" ht="89.25">
      <c r="A185" s="167"/>
      <c r="B185" s="167"/>
      <c r="C185" s="156" t="s">
        <v>280</v>
      </c>
      <c r="D185" s="156"/>
      <c r="E185" s="171" t="s">
        <v>391</v>
      </c>
      <c r="F185" s="172" t="s">
        <v>390</v>
      </c>
      <c r="G185" s="279">
        <v>0</v>
      </c>
      <c r="H185" s="301"/>
      <c r="I185" s="73">
        <f t="shared" si="4"/>
        <v>0</v>
      </c>
    </row>
    <row r="186" spans="1:9">
      <c r="A186" s="167"/>
      <c r="B186" s="167"/>
      <c r="C186" s="156" t="s">
        <v>282</v>
      </c>
      <c r="D186" s="156"/>
      <c r="E186" s="173" t="s">
        <v>392</v>
      </c>
      <c r="F186" s="157" t="s">
        <v>343</v>
      </c>
      <c r="G186" s="279">
        <v>0</v>
      </c>
      <c r="H186" s="301"/>
      <c r="I186" s="73">
        <f t="shared" si="4"/>
        <v>0</v>
      </c>
    </row>
    <row r="187" spans="1:9">
      <c r="A187" s="167"/>
      <c r="B187" s="167"/>
      <c r="C187" s="156" t="s">
        <v>284</v>
      </c>
      <c r="D187" s="156"/>
      <c r="E187" s="173" t="s">
        <v>393</v>
      </c>
      <c r="F187" s="157" t="s">
        <v>343</v>
      </c>
      <c r="G187" s="279">
        <v>0</v>
      </c>
      <c r="H187" s="301"/>
      <c r="I187" s="73">
        <f t="shared" si="4"/>
        <v>0</v>
      </c>
    </row>
    <row r="188" spans="1:9">
      <c r="A188" s="167"/>
      <c r="B188" s="167"/>
      <c r="C188" s="156" t="s">
        <v>285</v>
      </c>
      <c r="D188" s="156"/>
      <c r="E188" s="173" t="s">
        <v>394</v>
      </c>
      <c r="F188" s="157" t="s">
        <v>343</v>
      </c>
      <c r="G188" s="279">
        <v>0</v>
      </c>
      <c r="H188" s="301"/>
      <c r="I188" s="73">
        <f t="shared" si="4"/>
        <v>0</v>
      </c>
    </row>
    <row r="189" spans="1:9" ht="38.25">
      <c r="A189" s="167"/>
      <c r="B189" s="167"/>
      <c r="C189" s="156" t="s">
        <v>326</v>
      </c>
      <c r="D189" s="163" t="s">
        <v>395</v>
      </c>
      <c r="E189" s="173" t="s">
        <v>396</v>
      </c>
      <c r="F189" s="172" t="s">
        <v>141</v>
      </c>
      <c r="G189" s="279">
        <v>0</v>
      </c>
      <c r="H189" s="301"/>
      <c r="I189" s="73">
        <f t="shared" si="4"/>
        <v>0</v>
      </c>
    </row>
    <row r="190" spans="1:9" ht="47.25">
      <c r="A190" s="80" t="s">
        <v>1078</v>
      </c>
      <c r="B190" s="80"/>
      <c r="C190" s="82"/>
      <c r="D190" s="82"/>
      <c r="E190" s="105"/>
      <c r="F190" s="80"/>
      <c r="G190" s="107"/>
      <c r="H190" s="308"/>
      <c r="I190" s="108">
        <f>SUM(I178:I189)</f>
        <v>0</v>
      </c>
    </row>
    <row r="191" spans="1:9" ht="15.75">
      <c r="A191" s="63"/>
      <c r="B191" s="63" t="s">
        <v>403</v>
      </c>
      <c r="C191" s="63"/>
      <c r="D191" s="63"/>
      <c r="E191" s="121" t="s">
        <v>404</v>
      </c>
      <c r="F191" s="63"/>
      <c r="G191" s="123"/>
      <c r="H191" s="312"/>
      <c r="I191" s="124"/>
    </row>
    <row r="192" spans="1:9" ht="51">
      <c r="A192" s="167"/>
      <c r="B192" s="167"/>
      <c r="C192" s="156" t="s">
        <v>18</v>
      </c>
      <c r="D192" s="156"/>
      <c r="E192" s="174" t="s">
        <v>1213</v>
      </c>
      <c r="F192" s="157" t="s">
        <v>343</v>
      </c>
      <c r="G192" s="279">
        <f>3.12/100*'Civil &amp; Interior'!G11</f>
        <v>19.687200000000001</v>
      </c>
      <c r="H192" s="301"/>
      <c r="I192" s="73">
        <f t="shared" ref="I192:I199" si="5">H192*$G192</f>
        <v>0</v>
      </c>
    </row>
    <row r="193" spans="1:9" ht="51">
      <c r="A193" s="167"/>
      <c r="B193" s="167"/>
      <c r="C193" s="156" t="s">
        <v>21</v>
      </c>
      <c r="D193" s="163" t="s">
        <v>405</v>
      </c>
      <c r="E193" s="158" t="s">
        <v>1214</v>
      </c>
      <c r="F193" s="157" t="s">
        <v>343</v>
      </c>
      <c r="G193" s="279">
        <v>0</v>
      </c>
      <c r="H193" s="301"/>
      <c r="I193" s="73">
        <f t="shared" si="5"/>
        <v>0</v>
      </c>
    </row>
    <row r="194" spans="1:9" ht="51">
      <c r="A194" s="167"/>
      <c r="B194" s="167"/>
      <c r="C194" s="156" t="s">
        <v>23</v>
      </c>
      <c r="D194" s="163"/>
      <c r="E194" s="137" t="s">
        <v>1215</v>
      </c>
      <c r="F194" s="157" t="s">
        <v>343</v>
      </c>
      <c r="G194" s="279"/>
      <c r="H194" s="301"/>
      <c r="I194" s="73">
        <f t="shared" si="5"/>
        <v>0</v>
      </c>
    </row>
    <row r="195" spans="1:9" ht="51">
      <c r="A195" s="156"/>
      <c r="B195" s="156"/>
      <c r="C195" s="156" t="s">
        <v>25</v>
      </c>
      <c r="D195" s="163" t="s">
        <v>405</v>
      </c>
      <c r="E195" s="158" t="s">
        <v>1216</v>
      </c>
      <c r="F195" s="157" t="s">
        <v>343</v>
      </c>
      <c r="G195" s="279">
        <v>0</v>
      </c>
      <c r="H195" s="301"/>
      <c r="I195" s="73">
        <f t="shared" si="5"/>
        <v>0</v>
      </c>
    </row>
    <row r="196" spans="1:9" ht="51">
      <c r="A196" s="167"/>
      <c r="B196" s="167"/>
      <c r="C196" s="156" t="s">
        <v>27</v>
      </c>
      <c r="D196" s="163"/>
      <c r="E196" s="137" t="s">
        <v>1217</v>
      </c>
      <c r="F196" s="157" t="s">
        <v>343</v>
      </c>
      <c r="G196" s="279"/>
      <c r="H196" s="301"/>
      <c r="I196" s="73">
        <f t="shared" si="5"/>
        <v>0</v>
      </c>
    </row>
    <row r="197" spans="1:9" ht="51">
      <c r="A197" s="156"/>
      <c r="B197" s="156"/>
      <c r="C197" s="156" t="s">
        <v>29</v>
      </c>
      <c r="D197" s="163" t="s">
        <v>405</v>
      </c>
      <c r="E197" s="158" t="s">
        <v>1218</v>
      </c>
      <c r="F197" s="157" t="s">
        <v>343</v>
      </c>
      <c r="G197" s="279"/>
      <c r="H197" s="301"/>
      <c r="I197" s="73">
        <f t="shared" si="5"/>
        <v>0</v>
      </c>
    </row>
    <row r="198" spans="1:9" ht="51">
      <c r="A198" s="167"/>
      <c r="B198" s="167"/>
      <c r="C198" s="156" t="s">
        <v>31</v>
      </c>
      <c r="D198" s="163"/>
      <c r="E198" s="137" t="s">
        <v>1219</v>
      </c>
      <c r="F198" s="157" t="s">
        <v>343</v>
      </c>
      <c r="G198" s="279"/>
      <c r="H198" s="301"/>
      <c r="I198" s="73">
        <f t="shared" si="5"/>
        <v>0</v>
      </c>
    </row>
    <row r="199" spans="1:9" ht="51">
      <c r="A199" s="156"/>
      <c r="B199" s="156"/>
      <c r="C199" s="156" t="s">
        <v>280</v>
      </c>
      <c r="D199" s="163" t="s">
        <v>405</v>
      </c>
      <c r="E199" s="158" t="s">
        <v>1220</v>
      </c>
      <c r="F199" s="157" t="s">
        <v>343</v>
      </c>
      <c r="G199" s="279">
        <v>0</v>
      </c>
      <c r="H199" s="301"/>
      <c r="I199" s="73">
        <f t="shared" si="5"/>
        <v>0</v>
      </c>
    </row>
    <row r="200" spans="1:9" ht="51">
      <c r="A200" s="156"/>
      <c r="B200" s="156"/>
      <c r="C200" s="156" t="s">
        <v>33</v>
      </c>
      <c r="D200" s="175" t="s">
        <v>406</v>
      </c>
      <c r="E200" s="137" t="s">
        <v>650</v>
      </c>
      <c r="F200" s="157"/>
      <c r="G200" s="279"/>
      <c r="H200" s="301"/>
      <c r="I200" s="73"/>
    </row>
    <row r="201" spans="1:9">
      <c r="A201" s="156"/>
      <c r="B201" s="156"/>
      <c r="C201" s="156" t="s">
        <v>36</v>
      </c>
      <c r="D201" s="175"/>
      <c r="E201" s="137" t="s">
        <v>651</v>
      </c>
      <c r="F201" s="157" t="s">
        <v>343</v>
      </c>
      <c r="G201" s="279"/>
      <c r="H201" s="301"/>
      <c r="I201" s="73">
        <f>H201*$G201</f>
        <v>0</v>
      </c>
    </row>
    <row r="202" spans="1:9">
      <c r="A202" s="156"/>
      <c r="B202" s="156"/>
      <c r="C202" s="156" t="s">
        <v>40</v>
      </c>
      <c r="D202" s="175"/>
      <c r="E202" s="137" t="s">
        <v>652</v>
      </c>
      <c r="F202" s="157" t="s">
        <v>343</v>
      </c>
      <c r="G202" s="279"/>
      <c r="H202" s="301"/>
      <c r="I202" s="73">
        <f>H202*$G202</f>
        <v>0</v>
      </c>
    </row>
    <row r="203" spans="1:9">
      <c r="A203" s="156"/>
      <c r="B203" s="156"/>
      <c r="C203" s="156" t="s">
        <v>43</v>
      </c>
      <c r="D203" s="175"/>
      <c r="E203" s="137" t="s">
        <v>653</v>
      </c>
      <c r="F203" s="157" t="s">
        <v>343</v>
      </c>
      <c r="G203" s="279"/>
      <c r="H203" s="301"/>
      <c r="I203" s="73">
        <f>H203*$G203</f>
        <v>0</v>
      </c>
    </row>
    <row r="204" spans="1:9">
      <c r="A204" s="156"/>
      <c r="B204" s="156"/>
      <c r="C204" s="156" t="s">
        <v>44</v>
      </c>
      <c r="D204" s="165"/>
      <c r="E204" s="137" t="s">
        <v>654</v>
      </c>
      <c r="F204" s="157" t="s">
        <v>343</v>
      </c>
      <c r="G204" s="279"/>
      <c r="H204" s="301"/>
      <c r="I204" s="73">
        <f>H204*$G204</f>
        <v>0</v>
      </c>
    </row>
    <row r="205" spans="1:9" ht="47.25">
      <c r="A205" s="80" t="s">
        <v>616</v>
      </c>
      <c r="B205" s="80"/>
      <c r="C205" s="82"/>
      <c r="D205" s="82"/>
      <c r="E205" s="105"/>
      <c r="F205" s="106"/>
      <c r="G205" s="107"/>
      <c r="H205" s="308"/>
      <c r="I205" s="108">
        <f>SUM(I192:I204)</f>
        <v>0</v>
      </c>
    </row>
    <row r="206" spans="1:9" ht="15.75">
      <c r="A206" s="63"/>
      <c r="B206" s="63" t="s">
        <v>407</v>
      </c>
      <c r="C206" s="63"/>
      <c r="D206" s="63"/>
      <c r="E206" s="121" t="s">
        <v>408</v>
      </c>
      <c r="F206" s="122"/>
      <c r="G206" s="123"/>
      <c r="H206" s="312"/>
      <c r="I206" s="124"/>
    </row>
    <row r="207" spans="1:9" ht="25.5">
      <c r="A207" s="167"/>
      <c r="B207" s="167"/>
      <c r="C207" s="156" t="s">
        <v>18</v>
      </c>
      <c r="D207" s="156"/>
      <c r="E207" s="140" t="s">
        <v>409</v>
      </c>
      <c r="F207" s="157" t="s">
        <v>410</v>
      </c>
      <c r="G207" s="279">
        <v>21.080453363062059</v>
      </c>
      <c r="H207" s="301"/>
      <c r="I207" s="73">
        <f>H207*$G207</f>
        <v>0</v>
      </c>
    </row>
    <row r="208" spans="1:9" ht="25.5">
      <c r="A208" s="106" t="s">
        <v>618</v>
      </c>
      <c r="B208" s="106"/>
      <c r="C208" s="130"/>
      <c r="D208" s="130"/>
      <c r="E208" s="107"/>
      <c r="F208" s="106"/>
      <c r="G208" s="107"/>
      <c r="H208" s="308"/>
      <c r="I208" s="108">
        <f>SUM(I207)</f>
        <v>0</v>
      </c>
    </row>
    <row r="209" spans="1:9" ht="15.75">
      <c r="A209" s="63"/>
      <c r="B209" s="63" t="s">
        <v>411</v>
      </c>
      <c r="C209" s="63" t="s">
        <v>15</v>
      </c>
      <c r="D209" s="63"/>
      <c r="E209" s="121" t="s">
        <v>412</v>
      </c>
      <c r="F209" s="122"/>
      <c r="G209" s="123"/>
      <c r="H209" s="312"/>
      <c r="I209" s="124"/>
    </row>
    <row r="210" spans="1:9" ht="25.5">
      <c r="A210" s="167"/>
      <c r="B210" s="167"/>
      <c r="C210" s="156" t="s">
        <v>18</v>
      </c>
      <c r="D210" s="156"/>
      <c r="E210" s="176" t="s">
        <v>413</v>
      </c>
      <c r="F210" s="148" t="s">
        <v>218</v>
      </c>
      <c r="G210" s="279">
        <v>0</v>
      </c>
      <c r="H210" s="301"/>
      <c r="I210" s="73">
        <f>H210*$G210</f>
        <v>0</v>
      </c>
    </row>
    <row r="211" spans="1:9" ht="25.5">
      <c r="A211" s="167"/>
      <c r="B211" s="167"/>
      <c r="C211" s="156" t="s">
        <v>21</v>
      </c>
      <c r="D211" s="156"/>
      <c r="E211" s="176" t="s">
        <v>414</v>
      </c>
      <c r="F211" s="148" t="s">
        <v>415</v>
      </c>
      <c r="G211" s="279">
        <v>1</v>
      </c>
      <c r="H211" s="301"/>
      <c r="I211" s="73">
        <f>H211*$G211</f>
        <v>0</v>
      </c>
    </row>
    <row r="212" spans="1:9" ht="25.5">
      <c r="A212" s="106" t="s">
        <v>619</v>
      </c>
      <c r="B212" s="106"/>
      <c r="C212" s="130"/>
      <c r="D212" s="130"/>
      <c r="E212" s="107"/>
      <c r="F212" s="106"/>
      <c r="G212" s="107"/>
      <c r="H212" s="308"/>
      <c r="I212" s="108">
        <f>SUM(I210:I211)</f>
        <v>0</v>
      </c>
    </row>
    <row r="213" spans="1:9" ht="15.75">
      <c r="A213" s="63"/>
      <c r="B213" s="63" t="s">
        <v>416</v>
      </c>
      <c r="C213" s="63" t="s">
        <v>15</v>
      </c>
      <c r="D213" s="63"/>
      <c r="E213" s="121" t="s">
        <v>417</v>
      </c>
      <c r="F213" s="122"/>
      <c r="G213" s="123"/>
      <c r="H213" s="312"/>
      <c r="I213" s="124"/>
    </row>
    <row r="214" spans="1:9">
      <c r="A214" s="167"/>
      <c r="B214" s="167"/>
      <c r="C214" s="156" t="s">
        <v>18</v>
      </c>
      <c r="D214" s="156"/>
      <c r="E214" s="177" t="s">
        <v>418</v>
      </c>
      <c r="F214" s="146" t="s">
        <v>357</v>
      </c>
      <c r="G214" s="279">
        <v>1</v>
      </c>
      <c r="H214" s="301"/>
      <c r="I214" s="73">
        <f t="shared" ref="I214:I220" si="6">H214*$G214</f>
        <v>0</v>
      </c>
    </row>
    <row r="215" spans="1:9" ht="38.25">
      <c r="A215" s="167"/>
      <c r="B215" s="167"/>
      <c r="C215" s="156" t="s">
        <v>21</v>
      </c>
      <c r="D215" s="156"/>
      <c r="E215" s="177" t="s">
        <v>419</v>
      </c>
      <c r="F215" s="157" t="s">
        <v>343</v>
      </c>
      <c r="G215" s="279">
        <v>67.355182926829272</v>
      </c>
      <c r="H215" s="301"/>
      <c r="I215" s="73">
        <f t="shared" si="6"/>
        <v>0</v>
      </c>
    </row>
    <row r="216" spans="1:9" ht="25.5">
      <c r="A216" s="167"/>
      <c r="B216" s="167"/>
      <c r="C216" s="156" t="s">
        <v>23</v>
      </c>
      <c r="D216" s="156"/>
      <c r="E216" s="177" t="s">
        <v>420</v>
      </c>
      <c r="F216" s="146" t="s">
        <v>196</v>
      </c>
      <c r="G216" s="279">
        <v>3</v>
      </c>
      <c r="H216" s="301"/>
      <c r="I216" s="73">
        <f t="shared" si="6"/>
        <v>0</v>
      </c>
    </row>
    <row r="217" spans="1:9" ht="25.5">
      <c r="A217" s="167"/>
      <c r="B217" s="167"/>
      <c r="C217" s="156" t="s">
        <v>25</v>
      </c>
      <c r="D217" s="156"/>
      <c r="E217" s="177" t="s">
        <v>421</v>
      </c>
      <c r="F217" s="157" t="s">
        <v>343</v>
      </c>
      <c r="G217" s="279">
        <v>150</v>
      </c>
      <c r="H217" s="301"/>
      <c r="I217" s="73">
        <f t="shared" si="6"/>
        <v>0</v>
      </c>
    </row>
    <row r="218" spans="1:9">
      <c r="A218" s="167"/>
      <c r="B218" s="167"/>
      <c r="C218" s="156" t="s">
        <v>27</v>
      </c>
      <c r="D218" s="156"/>
      <c r="E218" s="177" t="s">
        <v>422</v>
      </c>
      <c r="F218" s="157" t="s">
        <v>343</v>
      </c>
      <c r="G218" s="279">
        <v>200</v>
      </c>
      <c r="H218" s="305"/>
      <c r="I218" s="73">
        <f t="shared" si="6"/>
        <v>0</v>
      </c>
    </row>
    <row r="219" spans="1:9">
      <c r="A219" s="167"/>
      <c r="B219" s="167"/>
      <c r="C219" s="156" t="s">
        <v>29</v>
      </c>
      <c r="D219" s="156"/>
      <c r="E219" s="177" t="s">
        <v>423</v>
      </c>
      <c r="F219" s="146" t="s">
        <v>196</v>
      </c>
      <c r="G219" s="279">
        <v>4</v>
      </c>
      <c r="H219" s="301"/>
      <c r="I219" s="73">
        <f t="shared" si="6"/>
        <v>0</v>
      </c>
    </row>
    <row r="220" spans="1:9">
      <c r="A220" s="167"/>
      <c r="B220" s="167"/>
      <c r="C220" s="156" t="s">
        <v>31</v>
      </c>
      <c r="D220" s="156"/>
      <c r="E220" s="178" t="s">
        <v>1211</v>
      </c>
      <c r="F220" s="157" t="s">
        <v>343</v>
      </c>
      <c r="G220" s="279">
        <v>73</v>
      </c>
      <c r="H220" s="305"/>
      <c r="I220" s="73">
        <f t="shared" si="6"/>
        <v>0</v>
      </c>
    </row>
    <row r="221" spans="1:9">
      <c r="A221" s="167"/>
      <c r="B221" s="167"/>
      <c r="C221" s="156" t="s">
        <v>33</v>
      </c>
      <c r="D221" s="163" t="s">
        <v>621</v>
      </c>
      <c r="E221" s="178"/>
      <c r="F221" s="146"/>
      <c r="G221" s="279"/>
      <c r="H221" s="301"/>
      <c r="I221" s="73"/>
    </row>
    <row r="222" spans="1:9">
      <c r="A222" s="167"/>
      <c r="B222" s="167"/>
      <c r="C222" s="156" t="s">
        <v>36</v>
      </c>
      <c r="D222" s="156"/>
      <c r="E222" s="161" t="s">
        <v>424</v>
      </c>
      <c r="F222" s="157" t="s">
        <v>268</v>
      </c>
      <c r="G222" s="279">
        <v>2</v>
      </c>
      <c r="H222" s="301"/>
      <c r="I222" s="73">
        <f>H222*$G222</f>
        <v>0</v>
      </c>
    </row>
    <row r="223" spans="1:9">
      <c r="A223" s="167"/>
      <c r="B223" s="167"/>
      <c r="C223" s="156" t="s">
        <v>40</v>
      </c>
      <c r="D223" s="156"/>
      <c r="E223" s="161" t="s">
        <v>425</v>
      </c>
      <c r="F223" s="157" t="s">
        <v>268</v>
      </c>
      <c r="G223" s="279">
        <v>20</v>
      </c>
      <c r="H223" s="305"/>
      <c r="I223" s="73">
        <f>H223*$G223</f>
        <v>0</v>
      </c>
    </row>
    <row r="224" spans="1:9">
      <c r="A224" s="167"/>
      <c r="B224" s="167"/>
      <c r="C224" s="156" t="s">
        <v>43</v>
      </c>
      <c r="D224" s="156"/>
      <c r="E224" s="161" t="s">
        <v>426</v>
      </c>
      <c r="F224" s="157" t="s">
        <v>268</v>
      </c>
      <c r="G224" s="279">
        <v>5</v>
      </c>
      <c r="H224" s="305"/>
      <c r="I224" s="73">
        <f>H224*$G224</f>
        <v>0</v>
      </c>
    </row>
    <row r="225" spans="1:9" ht="25.5">
      <c r="A225" s="167"/>
      <c r="B225" s="167"/>
      <c r="C225" s="156" t="s">
        <v>44</v>
      </c>
      <c r="D225" s="156"/>
      <c r="E225" s="161" t="s">
        <v>427</v>
      </c>
      <c r="F225" s="157" t="s">
        <v>268</v>
      </c>
      <c r="G225" s="279">
        <v>0</v>
      </c>
      <c r="H225" s="301"/>
      <c r="I225" s="73">
        <f>H225*$G225</f>
        <v>0</v>
      </c>
    </row>
    <row r="226" spans="1:9" ht="47.25">
      <c r="A226" s="80" t="s">
        <v>620</v>
      </c>
      <c r="B226" s="80"/>
      <c r="C226" s="82"/>
      <c r="D226" s="82"/>
      <c r="E226" s="105"/>
      <c r="F226" s="106"/>
      <c r="G226" s="107"/>
      <c r="H226" s="308"/>
      <c r="I226" s="108">
        <f>SUM(I214:I225)</f>
        <v>0</v>
      </c>
    </row>
    <row r="227" spans="1:9" ht="15.75">
      <c r="A227" s="57" t="s">
        <v>428</v>
      </c>
      <c r="B227" s="57"/>
      <c r="C227" s="57"/>
      <c r="D227" s="57"/>
      <c r="E227" s="116" t="s">
        <v>429</v>
      </c>
      <c r="F227" s="57"/>
      <c r="G227" s="57"/>
      <c r="H227" s="310"/>
      <c r="I227" s="117"/>
    </row>
    <row r="228" spans="1:9" ht="15.75">
      <c r="A228" s="63"/>
      <c r="B228" s="63" t="s">
        <v>622</v>
      </c>
      <c r="C228" s="63"/>
      <c r="D228" s="63"/>
      <c r="E228" s="154"/>
      <c r="F228" s="122"/>
      <c r="G228" s="123"/>
      <c r="H228" s="312"/>
      <c r="I228" s="124"/>
    </row>
    <row r="229" spans="1:9" ht="51">
      <c r="A229" s="167"/>
      <c r="B229" s="167"/>
      <c r="C229" s="156" t="s">
        <v>15</v>
      </c>
      <c r="D229" s="157"/>
      <c r="E229" s="179" t="s">
        <v>430</v>
      </c>
      <c r="F229" s="157" t="s">
        <v>218</v>
      </c>
      <c r="G229" s="279">
        <v>5</v>
      </c>
      <c r="H229" s="301"/>
      <c r="I229" s="73">
        <f t="shared" ref="I229:I239" si="7">H229*$G229</f>
        <v>0</v>
      </c>
    </row>
    <row r="230" spans="1:9" ht="51">
      <c r="A230" s="167"/>
      <c r="B230" s="167"/>
      <c r="C230" s="156" t="s">
        <v>18</v>
      </c>
      <c r="D230" s="157"/>
      <c r="E230" s="179" t="s">
        <v>431</v>
      </c>
      <c r="F230" s="157" t="s">
        <v>218</v>
      </c>
      <c r="G230" s="279">
        <v>0</v>
      </c>
      <c r="H230" s="301"/>
      <c r="I230" s="73">
        <f t="shared" si="7"/>
        <v>0</v>
      </c>
    </row>
    <row r="231" spans="1:9" ht="51">
      <c r="A231" s="167"/>
      <c r="B231" s="167"/>
      <c r="C231" s="156" t="s">
        <v>33</v>
      </c>
      <c r="D231" s="157"/>
      <c r="E231" s="180" t="s">
        <v>432</v>
      </c>
      <c r="F231" s="157" t="s">
        <v>218</v>
      </c>
      <c r="G231" s="279">
        <v>0</v>
      </c>
      <c r="H231" s="301"/>
      <c r="I231" s="73">
        <f t="shared" si="7"/>
        <v>0</v>
      </c>
    </row>
    <row r="232" spans="1:9" ht="51">
      <c r="A232" s="167"/>
      <c r="B232" s="167"/>
      <c r="C232" s="156" t="s">
        <v>45</v>
      </c>
      <c r="D232" s="157"/>
      <c r="E232" s="179" t="s">
        <v>433</v>
      </c>
      <c r="F232" s="157" t="s">
        <v>218</v>
      </c>
      <c r="G232" s="279">
        <v>1</v>
      </c>
      <c r="H232" s="301"/>
      <c r="I232" s="73">
        <f t="shared" si="7"/>
        <v>0</v>
      </c>
    </row>
    <row r="233" spans="1:9" ht="51">
      <c r="A233" s="167"/>
      <c r="B233" s="167"/>
      <c r="C233" s="156" t="s">
        <v>75</v>
      </c>
      <c r="D233" s="157"/>
      <c r="E233" s="181" t="s">
        <v>434</v>
      </c>
      <c r="F233" s="157" t="s">
        <v>218</v>
      </c>
      <c r="G233" s="279">
        <v>0</v>
      </c>
      <c r="H233" s="301"/>
      <c r="I233" s="73">
        <f t="shared" si="7"/>
        <v>0</v>
      </c>
    </row>
    <row r="234" spans="1:9" ht="38.25">
      <c r="A234" s="167"/>
      <c r="B234" s="167"/>
      <c r="C234" s="156" t="s">
        <v>64</v>
      </c>
      <c r="D234" s="157"/>
      <c r="E234" s="179" t="s">
        <v>435</v>
      </c>
      <c r="F234" s="157" t="s">
        <v>218</v>
      </c>
      <c r="G234" s="279">
        <v>1</v>
      </c>
      <c r="H234" s="301"/>
      <c r="I234" s="73">
        <f t="shared" si="7"/>
        <v>0</v>
      </c>
    </row>
    <row r="235" spans="1:9" ht="38.25">
      <c r="A235" s="167"/>
      <c r="B235" s="167"/>
      <c r="C235" s="156" t="s">
        <v>177</v>
      </c>
      <c r="D235" s="157"/>
      <c r="E235" s="181" t="s">
        <v>436</v>
      </c>
      <c r="F235" s="157" t="s">
        <v>218</v>
      </c>
      <c r="G235" s="279">
        <v>0</v>
      </c>
      <c r="H235" s="301"/>
      <c r="I235" s="73">
        <f t="shared" si="7"/>
        <v>0</v>
      </c>
    </row>
    <row r="236" spans="1:9" ht="25.5">
      <c r="A236" s="167"/>
      <c r="B236" s="167"/>
      <c r="C236" s="156" t="s">
        <v>66</v>
      </c>
      <c r="D236" s="157"/>
      <c r="E236" s="217" t="s">
        <v>1126</v>
      </c>
      <c r="F236" s="157" t="s">
        <v>437</v>
      </c>
      <c r="G236" s="279">
        <v>1</v>
      </c>
      <c r="H236" s="301"/>
      <c r="I236" s="73">
        <f t="shared" si="7"/>
        <v>0</v>
      </c>
    </row>
    <row r="237" spans="1:9" ht="25.5">
      <c r="A237" s="167"/>
      <c r="B237" s="167"/>
      <c r="C237" s="156" t="s">
        <v>142</v>
      </c>
      <c r="D237" s="157"/>
      <c r="E237" s="181" t="s">
        <v>438</v>
      </c>
      <c r="F237" s="157" t="s">
        <v>437</v>
      </c>
      <c r="G237" s="279">
        <v>0</v>
      </c>
      <c r="H237" s="301"/>
      <c r="I237" s="73">
        <f t="shared" si="7"/>
        <v>0</v>
      </c>
    </row>
    <row r="238" spans="1:9" ht="25.5">
      <c r="A238" s="167"/>
      <c r="B238" s="167"/>
      <c r="C238" s="156" t="s">
        <v>99</v>
      </c>
      <c r="D238" s="157"/>
      <c r="E238" s="161" t="s">
        <v>439</v>
      </c>
      <c r="F238" s="157" t="s">
        <v>440</v>
      </c>
      <c r="G238" s="279">
        <v>40</v>
      </c>
      <c r="H238" s="301"/>
      <c r="I238" s="73">
        <f t="shared" si="7"/>
        <v>0</v>
      </c>
    </row>
    <row r="239" spans="1:9" ht="25.5">
      <c r="A239" s="167"/>
      <c r="B239" s="167"/>
      <c r="C239" s="156" t="s">
        <v>93</v>
      </c>
      <c r="D239" s="182"/>
      <c r="E239" s="183" t="s">
        <v>441</v>
      </c>
      <c r="F239" s="157" t="s">
        <v>218</v>
      </c>
      <c r="G239" s="279">
        <v>0</v>
      </c>
      <c r="H239" s="301"/>
      <c r="I239" s="73">
        <f t="shared" si="7"/>
        <v>0</v>
      </c>
    </row>
    <row r="240" spans="1:9" ht="47.25">
      <c r="A240" s="80" t="s">
        <v>623</v>
      </c>
      <c r="B240" s="80"/>
      <c r="C240" s="82"/>
      <c r="D240" s="82"/>
      <c r="E240" s="105"/>
      <c r="F240" s="106"/>
      <c r="G240" s="107"/>
      <c r="H240" s="308"/>
      <c r="I240" s="108">
        <f>SUM(I229:I239)</f>
        <v>0</v>
      </c>
    </row>
  </sheetData>
  <mergeCells count="54">
    <mergeCell ref="A17:A23"/>
    <mergeCell ref="B17:B23"/>
    <mergeCell ref="C17:C23"/>
    <mergeCell ref="A26:A33"/>
    <mergeCell ref="B56:B62"/>
    <mergeCell ref="A56:A62"/>
    <mergeCell ref="A3:A9"/>
    <mergeCell ref="C10:C16"/>
    <mergeCell ref="B3:B9"/>
    <mergeCell ref="C3:C9"/>
    <mergeCell ref="A10:A16"/>
    <mergeCell ref="B10:B16"/>
    <mergeCell ref="A70:A76"/>
    <mergeCell ref="B70:B76"/>
    <mergeCell ref="C70:C76"/>
    <mergeCell ref="D70:D76"/>
    <mergeCell ref="B34:B43"/>
    <mergeCell ref="C56:C62"/>
    <mergeCell ref="A44:A53"/>
    <mergeCell ref="B44:B53"/>
    <mergeCell ref="C44:C53"/>
    <mergeCell ref="D44:D53"/>
    <mergeCell ref="C63:C69"/>
    <mergeCell ref="B63:B69"/>
    <mergeCell ref="A63:A69"/>
    <mergeCell ref="D63:D69"/>
    <mergeCell ref="A34:A43"/>
    <mergeCell ref="F34:F43"/>
    <mergeCell ref="D34:D43"/>
    <mergeCell ref="C34:C43"/>
    <mergeCell ref="C26:C33"/>
    <mergeCell ref="B26:B33"/>
    <mergeCell ref="F26:F33"/>
    <mergeCell ref="G34:G43"/>
    <mergeCell ref="G44:G53"/>
    <mergeCell ref="G56:G62"/>
    <mergeCell ref="G63:G69"/>
    <mergeCell ref="G70:G76"/>
    <mergeCell ref="F70:F76"/>
    <mergeCell ref="F63:F69"/>
    <mergeCell ref="F56:F62"/>
    <mergeCell ref="F44:F53"/>
    <mergeCell ref="D56:D62"/>
    <mergeCell ref="D17:D23"/>
    <mergeCell ref="G3:G9"/>
    <mergeCell ref="G10:G16"/>
    <mergeCell ref="G17:G23"/>
    <mergeCell ref="G26:G33"/>
    <mergeCell ref="D26:D33"/>
    <mergeCell ref="D10:D16"/>
    <mergeCell ref="F10:F16"/>
    <mergeCell ref="F3:F9"/>
    <mergeCell ref="D3:D9"/>
    <mergeCell ref="F17:F23"/>
  </mergeCells>
  <pageMargins left="0.7" right="0.7" top="0.75" bottom="0.75" header="0.3" footer="0.3"/>
  <pageSetup scale="52"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510" t="s">
        <v>1020</v>
      </c>
      <c r="C1" s="511"/>
      <c r="D1" s="511"/>
      <c r="E1" s="511"/>
    </row>
    <row r="2" spans="2:5">
      <c r="B2" s="31"/>
      <c r="C2" s="509" t="s">
        <v>1021</v>
      </c>
      <c r="D2" s="509"/>
      <c r="E2" s="509"/>
    </row>
    <row r="3" spans="2:5" ht="21.6" customHeight="1">
      <c r="B3" s="32"/>
      <c r="C3" s="33" t="s">
        <v>1022</v>
      </c>
      <c r="D3" s="34" t="s">
        <v>1023</v>
      </c>
      <c r="E3" s="33" t="s">
        <v>1024</v>
      </c>
    </row>
    <row r="4" spans="2:5" ht="92.45" customHeight="1">
      <c r="B4" s="35" t="s">
        <v>1025</v>
      </c>
      <c r="C4" s="2" t="s">
        <v>1026</v>
      </c>
      <c r="D4" s="36" t="s">
        <v>1027</v>
      </c>
      <c r="E4" s="3" t="s">
        <v>1028</v>
      </c>
    </row>
    <row r="5" spans="2:5" ht="86.45" customHeight="1">
      <c r="B5" s="35" t="s">
        <v>1029</v>
      </c>
      <c r="C5" s="2" t="s">
        <v>1030</v>
      </c>
      <c r="D5" s="37" t="s">
        <v>1031</v>
      </c>
      <c r="E5" s="1" t="s">
        <v>1028</v>
      </c>
    </row>
    <row r="6" spans="2:5" ht="98.45" customHeight="1">
      <c r="B6" s="35" t="s">
        <v>277</v>
      </c>
      <c r="C6" s="2" t="s">
        <v>1032</v>
      </c>
      <c r="D6" s="38" t="s">
        <v>1033</v>
      </c>
      <c r="E6" s="39" t="s">
        <v>1034</v>
      </c>
    </row>
    <row r="7" spans="2:5" ht="118.15" customHeight="1">
      <c r="B7" s="40" t="s">
        <v>1035</v>
      </c>
      <c r="C7" s="2" t="s">
        <v>1032</v>
      </c>
      <c r="D7" s="47" t="s">
        <v>1087</v>
      </c>
      <c r="E7" s="38" t="s">
        <v>1036</v>
      </c>
    </row>
    <row r="8" spans="2:5" ht="136.9" customHeight="1">
      <c r="B8" s="35" t="s">
        <v>275</v>
      </c>
      <c r="C8" s="2" t="s">
        <v>1037</v>
      </c>
      <c r="D8" s="38" t="s">
        <v>1038</v>
      </c>
      <c r="E8" s="1" t="s">
        <v>1039</v>
      </c>
    </row>
    <row r="9" spans="2:5" ht="118.9" customHeight="1">
      <c r="B9" s="35" t="s">
        <v>273</v>
      </c>
      <c r="C9" s="2" t="s">
        <v>1040</v>
      </c>
      <c r="D9" s="38" t="s">
        <v>1041</v>
      </c>
      <c r="E9" s="3" t="s">
        <v>1042</v>
      </c>
    </row>
    <row r="10" spans="2:5" ht="76.150000000000006" customHeight="1">
      <c r="B10" s="35" t="s">
        <v>1043</v>
      </c>
      <c r="C10" s="2" t="s">
        <v>1044</v>
      </c>
      <c r="D10" s="38" t="s">
        <v>1045</v>
      </c>
      <c r="E10" s="3" t="s">
        <v>1046</v>
      </c>
    </row>
    <row r="11" spans="2:5" ht="87.6" hidden="1" customHeight="1" thickBot="1">
      <c r="B11" s="41" t="s">
        <v>1047</v>
      </c>
      <c r="C11" s="42" t="s">
        <v>1026</v>
      </c>
      <c r="D11" s="43" t="s">
        <v>1048</v>
      </c>
      <c r="E11" s="44" t="s">
        <v>1049</v>
      </c>
    </row>
  </sheetData>
  <mergeCells count="2">
    <mergeCell ref="C2:E2"/>
    <mergeCell ref="B1:E1"/>
  </mergeCells>
  <pageMargins left="0.7" right="0.7" top="0.75" bottom="0.75" header="0.3" footer="0.3"/>
  <pageSetup scale="55"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b7babe23-701f-4936-a1db-3e0a77c6b91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16502D9A64304A800B90E4123749D3" ma:contentTypeVersion="15" ma:contentTypeDescription="Create a new document." ma:contentTypeScope="" ma:versionID="c2762f0b3b03ad317e54366ed57b27a9">
  <xsd:schema xmlns:xsd="http://www.w3.org/2001/XMLSchema" xmlns:xs="http://www.w3.org/2001/XMLSchema" xmlns:p="http://schemas.microsoft.com/office/2006/metadata/properties" xmlns:ns3="b7babe23-701f-4936-a1db-3e0a77c6b91d" xmlns:ns4="97b567b4-c61a-4bc6-901f-e982322be9b3" targetNamespace="http://schemas.microsoft.com/office/2006/metadata/properties" ma:root="true" ma:fieldsID="a3d83e32ae6f1adec61775c25c2df536" ns3:_="" ns4:_="">
    <xsd:import namespace="b7babe23-701f-4936-a1db-3e0a77c6b91d"/>
    <xsd:import namespace="97b567b4-c61a-4bc6-901f-e982322be9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be23-701f-4936-a1db-3e0a77c6b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567b4-c61a-4bc6-901f-e982322be9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670EE7-AD7C-4660-B8C5-F3E37E533516}">
  <ds:schemaRefs>
    <ds:schemaRef ds:uri="http://schemas.microsoft.com/office/2006/documentManagement/types"/>
    <ds:schemaRef ds:uri="http://purl.org/dc/terms/"/>
    <ds:schemaRef ds:uri="http://schemas.microsoft.com/office/2006/metadata/properties"/>
    <ds:schemaRef ds:uri="b7babe23-701f-4936-a1db-3e0a77c6b91d"/>
    <ds:schemaRef ds:uri="http://www.w3.org/XML/1998/namespace"/>
    <ds:schemaRef ds:uri="http://schemas.openxmlformats.org/package/2006/metadata/core-properties"/>
    <ds:schemaRef ds:uri="http://schemas.microsoft.com/office/infopath/2007/PartnerControls"/>
    <ds:schemaRef ds:uri="97b567b4-c61a-4bc6-901f-e982322be9b3"/>
    <ds:schemaRef ds:uri="http://purl.org/dc/dcmitype/"/>
    <ds:schemaRef ds:uri="http://purl.org/dc/elements/1.1/"/>
  </ds:schemaRefs>
</ds:datastoreItem>
</file>

<file path=customXml/itemProps2.xml><?xml version="1.0" encoding="utf-8"?>
<ds:datastoreItem xmlns:ds="http://schemas.openxmlformats.org/officeDocument/2006/customXml" ds:itemID="{19EF0562-75A3-4C03-99BB-255A42FBEAE0}">
  <ds:schemaRefs>
    <ds:schemaRef ds:uri="http://schemas.microsoft.com/sharepoint/v3/contenttype/forms"/>
  </ds:schemaRefs>
</ds:datastoreItem>
</file>

<file path=customXml/itemProps3.xml><?xml version="1.0" encoding="utf-8"?>
<ds:datastoreItem xmlns:ds="http://schemas.openxmlformats.org/officeDocument/2006/customXml" ds:itemID="{DAE805ED-E4CE-4CBA-B708-D9E6177BD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be23-701f-4936-a1db-3e0a77c6b91d"/>
    <ds:schemaRef ds:uri="97b567b4-c61a-4bc6-901f-e982322be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Civil &amp; Interior</vt:lpstr>
      <vt:lpstr>HVAC</vt:lpstr>
      <vt:lpstr>PLUMBING</vt:lpstr>
      <vt:lpstr>Fire Fighting</vt:lpstr>
      <vt:lpstr>Material Specifications</vt:lpstr>
      <vt:lpstr>Fire Make</vt:lpstr>
      <vt:lpstr>Electrical ,CCTV &amp; PA Make</vt:lpstr>
      <vt:lpstr>ELECTRICAL</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Anil</cp:lastModifiedBy>
  <cp:lastPrinted>2024-01-27T03:21:54Z</cp:lastPrinted>
  <dcterms:created xsi:type="dcterms:W3CDTF">2023-01-31T11:51:23Z</dcterms:created>
  <dcterms:modified xsi:type="dcterms:W3CDTF">2024-01-27T03:23:39Z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0x0101008B16502D9A64304A800B90E4123749D3</vt:lpwstr>
  </property>
</Properties>
</file>