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Summary Sheet" sheetId="10" r:id="rId1"/>
    <sheet name="Measurement Sheet" sheetId="14" r:id="rId2"/>
    <sheet name="Additional" sheetId="12" state="hidden" r:id="rId3"/>
    <sheet name="Sheet1" sheetId="13" state="hidden" r:id="rId4"/>
    <sheet name="Abstract Sheet" sheetId="15" r:id="rId5"/>
  </sheets>
  <definedNames>
    <definedName name="_xlnm.Print_Area" localSheetId="4">'Abstract Sheet'!$A$1:$L$73</definedName>
    <definedName name="_xlnm.Print_Area" localSheetId="1">'Measurement Sheet'!$A$1:$L$69</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64" i="15"/>
  <c r="K64" s="1"/>
  <c r="J70"/>
  <c r="K70" s="1"/>
  <c r="G53"/>
  <c r="G56"/>
  <c r="G58"/>
  <c r="I54"/>
  <c r="I64"/>
  <c r="I18"/>
  <c r="H70"/>
  <c r="I70" s="1"/>
  <c r="H69"/>
  <c r="I69" s="1"/>
  <c r="H68"/>
  <c r="J68" s="1"/>
  <c r="K68" s="1"/>
  <c r="H67"/>
  <c r="I67" s="1"/>
  <c r="H66"/>
  <c r="J66" s="1"/>
  <c r="K66" s="1"/>
  <c r="H65"/>
  <c r="I65" s="1"/>
  <c r="H63"/>
  <c r="I63" s="1"/>
  <c r="H62"/>
  <c r="J62" s="1"/>
  <c r="K62" s="1"/>
  <c r="H60"/>
  <c r="J60" s="1"/>
  <c r="K60" s="1"/>
  <c r="H59"/>
  <c r="I59" s="1"/>
  <c r="H57"/>
  <c r="I57" s="1"/>
  <c r="H56"/>
  <c r="J56" s="1"/>
  <c r="K56" s="1"/>
  <c r="H55"/>
  <c r="I55" s="1"/>
  <c r="H54"/>
  <c r="J54" s="1"/>
  <c r="K54" s="1"/>
  <c r="H53"/>
  <c r="I53" s="1"/>
  <c r="H52"/>
  <c r="J52" s="1"/>
  <c r="K52" s="1"/>
  <c r="H51"/>
  <c r="I51" s="1"/>
  <c r="H50"/>
  <c r="J50" s="1"/>
  <c r="K50" s="1"/>
  <c r="H49"/>
  <c r="I49" s="1"/>
  <c r="H48"/>
  <c r="J48" s="1"/>
  <c r="K48" s="1"/>
  <c r="H47"/>
  <c r="I47" s="1"/>
  <c r="H46"/>
  <c r="J46" s="1"/>
  <c r="K46" s="1"/>
  <c r="H44"/>
  <c r="J44" s="1"/>
  <c r="K44" s="1"/>
  <c r="H43"/>
  <c r="I43" s="1"/>
  <c r="H42"/>
  <c r="J42" s="1"/>
  <c r="K42" s="1"/>
  <c r="H41"/>
  <c r="I41" s="1"/>
  <c r="H40"/>
  <c r="J40" s="1"/>
  <c r="K40" s="1"/>
  <c r="H39"/>
  <c r="I39" s="1"/>
  <c r="H35"/>
  <c r="I35" s="1"/>
  <c r="H34"/>
  <c r="I34" s="1"/>
  <c r="H32"/>
  <c r="J32" s="1"/>
  <c r="K32" s="1"/>
  <c r="H31"/>
  <c r="I31" s="1"/>
  <c r="H30"/>
  <c r="I30" s="1"/>
  <c r="H28"/>
  <c r="J28" s="1"/>
  <c r="K28" s="1"/>
  <c r="H27"/>
  <c r="J27" s="1"/>
  <c r="K27" s="1"/>
  <c r="H26"/>
  <c r="I26" s="1"/>
  <c r="H25"/>
  <c r="I25" s="1"/>
  <c r="H21"/>
  <c r="I21" s="1"/>
  <c r="H19"/>
  <c r="J19" s="1"/>
  <c r="K19" s="1"/>
  <c r="H18"/>
  <c r="J18" s="1"/>
  <c r="K18" s="1"/>
  <c r="H15"/>
  <c r="J15" s="1"/>
  <c r="K15" s="1"/>
  <c r="H14"/>
  <c r="J14" s="1"/>
  <c r="K14" s="1"/>
  <c r="H12"/>
  <c r="J12" s="1"/>
  <c r="K12" s="1"/>
  <c r="H11"/>
  <c r="J11" s="1"/>
  <c r="K11" s="1"/>
  <c r="I62" l="1"/>
  <c r="J34"/>
  <c r="K34" s="1"/>
  <c r="J49"/>
  <c r="K49" s="1"/>
  <c r="I46"/>
  <c r="J25"/>
  <c r="K25" s="1"/>
  <c r="J53"/>
  <c r="K53" s="1"/>
  <c r="I28"/>
  <c r="I56"/>
  <c r="I40"/>
  <c r="J21"/>
  <c r="K21" s="1"/>
  <c r="J65"/>
  <c r="K65" s="1"/>
  <c r="I66"/>
  <c r="I50"/>
  <c r="I42"/>
  <c r="J30"/>
  <c r="K30" s="1"/>
  <c r="J57"/>
  <c r="K57" s="1"/>
  <c r="J41"/>
  <c r="K41" s="1"/>
  <c r="I48"/>
  <c r="I14"/>
  <c r="I60"/>
  <c r="I52"/>
  <c r="I44"/>
  <c r="J31"/>
  <c r="K31" s="1"/>
  <c r="J69"/>
  <c r="K69" s="1"/>
  <c r="I27"/>
  <c r="J39"/>
  <c r="K39" s="1"/>
  <c r="J67"/>
  <c r="K67" s="1"/>
  <c r="J63"/>
  <c r="K63" s="1"/>
  <c r="J59"/>
  <c r="K59" s="1"/>
  <c r="J55"/>
  <c r="K55" s="1"/>
  <c r="J51"/>
  <c r="K51" s="1"/>
  <c r="J47"/>
  <c r="K47" s="1"/>
  <c r="J43"/>
  <c r="K43" s="1"/>
  <c r="I32"/>
  <c r="I19"/>
  <c r="I15"/>
  <c r="I11"/>
  <c r="J26"/>
  <c r="K26" s="1"/>
  <c r="I12"/>
  <c r="I68"/>
  <c r="J35"/>
  <c r="K35" s="1"/>
  <c r="J42" i="14"/>
  <c r="K60"/>
  <c r="L60" s="1"/>
  <c r="K64"/>
  <c r="L64" s="1"/>
  <c r="K66"/>
  <c r="L66" s="1"/>
  <c r="K67"/>
  <c r="L67" s="1"/>
  <c r="K49"/>
  <c r="L49" s="1"/>
  <c r="K50"/>
  <c r="L50"/>
  <c r="L43"/>
  <c r="K43"/>
  <c r="K42"/>
  <c r="L42" s="1"/>
  <c r="H45" i="15" s="1"/>
  <c r="I45" s="1"/>
  <c r="K40" i="14"/>
  <c r="L40" s="1"/>
  <c r="K39"/>
  <c r="L39" s="1"/>
  <c r="K38"/>
  <c r="L38"/>
  <c r="J45" i="15" l="1"/>
  <c r="K45" s="1"/>
  <c r="K24" i="14"/>
  <c r="L24" s="1"/>
  <c r="K25"/>
  <c r="L25" s="1"/>
  <c r="K29"/>
  <c r="L29" s="1"/>
  <c r="K30"/>
  <c r="L30" s="1"/>
  <c r="K32"/>
  <c r="L32" s="1"/>
  <c r="K33"/>
  <c r="L33" s="1"/>
  <c r="L23"/>
  <c r="K23"/>
  <c r="J10"/>
  <c r="K10" s="1"/>
  <c r="L10" s="1"/>
  <c r="J68" l="1"/>
  <c r="K68" s="1"/>
  <c r="L68" s="1"/>
  <c r="H71" i="15" s="1"/>
  <c r="J59" i="14"/>
  <c r="J58"/>
  <c r="I71" i="15" l="1"/>
  <c r="J71"/>
  <c r="K71" s="1"/>
  <c r="K59" i="14"/>
  <c r="L59" s="1"/>
  <c r="K58"/>
  <c r="L58" s="1"/>
  <c r="H61" i="15" s="1"/>
  <c r="G41"/>
  <c r="G42"/>
  <c r="G43"/>
  <c r="G44"/>
  <c r="G45"/>
  <c r="G46"/>
  <c r="G47"/>
  <c r="G48"/>
  <c r="G49"/>
  <c r="G50"/>
  <c r="G51"/>
  <c r="G52"/>
  <c r="G55"/>
  <c r="G59"/>
  <c r="G60"/>
  <c r="G61"/>
  <c r="G62"/>
  <c r="G63"/>
  <c r="G64"/>
  <c r="G65"/>
  <c r="G66"/>
  <c r="G67"/>
  <c r="G68"/>
  <c r="G69"/>
  <c r="G70"/>
  <c r="G71"/>
  <c r="G39"/>
  <c r="G26"/>
  <c r="G27"/>
  <c r="G28"/>
  <c r="G29"/>
  <c r="G30"/>
  <c r="G31"/>
  <c r="G32"/>
  <c r="G33"/>
  <c r="G34"/>
  <c r="G35"/>
  <c r="G25"/>
  <c r="G11"/>
  <c r="G12"/>
  <c r="G13"/>
  <c r="G14"/>
  <c r="G15"/>
  <c r="G16"/>
  <c r="G17"/>
  <c r="G18"/>
  <c r="G19"/>
  <c r="G20"/>
  <c r="G21"/>
  <c r="G10"/>
  <c r="J67" i="14"/>
  <c r="J63"/>
  <c r="J64"/>
  <c r="J65"/>
  <c r="K65" s="1"/>
  <c r="L65" s="1"/>
  <c r="J66"/>
  <c r="J62"/>
  <c r="K62" s="1"/>
  <c r="L62" s="1"/>
  <c r="J60"/>
  <c r="J56"/>
  <c r="J55"/>
  <c r="J53"/>
  <c r="J52"/>
  <c r="J50"/>
  <c r="J49"/>
  <c r="J47"/>
  <c r="J46"/>
  <c r="J43"/>
  <c r="J39"/>
  <c r="J40"/>
  <c r="J41"/>
  <c r="J38"/>
  <c r="J36"/>
  <c r="I61" i="15" l="1"/>
  <c r="J61"/>
  <c r="K61" s="1"/>
  <c r="C8" i="10"/>
  <c r="G23" i="15"/>
  <c r="C7" i="10" s="1"/>
  <c r="G37" i="15"/>
  <c r="K63" i="14"/>
  <c r="L63" s="1"/>
  <c r="K56"/>
  <c r="L56" s="1"/>
  <c r="K55"/>
  <c r="L55" s="1"/>
  <c r="H58" i="15" s="1"/>
  <c r="K53" i="14"/>
  <c r="L53" s="1"/>
  <c r="K52"/>
  <c r="L52" s="1"/>
  <c r="K47"/>
  <c r="L47" s="1"/>
  <c r="G73" i="15"/>
  <c r="C9" i="10" s="1"/>
  <c r="K46" i="14"/>
  <c r="L46" s="1"/>
  <c r="K41"/>
  <c r="L41" s="1"/>
  <c r="K36"/>
  <c r="L36" s="1"/>
  <c r="J33"/>
  <c r="J32"/>
  <c r="J31"/>
  <c r="K31" s="1"/>
  <c r="L31" s="1"/>
  <c r="H33" i="15" s="1"/>
  <c r="J30" i="14"/>
  <c r="J29"/>
  <c r="J28"/>
  <c r="J27"/>
  <c r="K27" s="1"/>
  <c r="L27" s="1"/>
  <c r="H29" i="15" s="1"/>
  <c r="J25" i="14"/>
  <c r="J24"/>
  <c r="J33" i="15" l="1"/>
  <c r="K33" s="1"/>
  <c r="I33"/>
  <c r="J58"/>
  <c r="K58" s="1"/>
  <c r="K73" s="1"/>
  <c r="I58"/>
  <c r="I73" s="1"/>
  <c r="I29"/>
  <c r="I37" s="1"/>
  <c r="J29"/>
  <c r="K29" s="1"/>
  <c r="K28" i="14"/>
  <c r="L28" s="1"/>
  <c r="J23"/>
  <c r="J20"/>
  <c r="J19"/>
  <c r="J18"/>
  <c r="J17"/>
  <c r="J16"/>
  <c r="J15"/>
  <c r="J14"/>
  <c r="J13"/>
  <c r="J12"/>
  <c r="J11"/>
  <c r="K37" i="15" l="1"/>
  <c r="E9" i="10"/>
  <c r="K13" i="14"/>
  <c r="L13" s="1"/>
  <c r="K11"/>
  <c r="L11" s="1"/>
  <c r="K14"/>
  <c r="L14" s="1"/>
  <c r="K20"/>
  <c r="L20" s="1"/>
  <c r="K19"/>
  <c r="L19" s="1"/>
  <c r="H20" i="15" s="1"/>
  <c r="K18" i="14"/>
  <c r="L18" s="1"/>
  <c r="K17"/>
  <c r="L17" s="1"/>
  <c r="K16"/>
  <c r="L16" s="1"/>
  <c r="H17" i="15" s="1"/>
  <c r="K15" i="14"/>
  <c r="L15" s="1"/>
  <c r="H16" i="15" s="1"/>
  <c r="K12" i="14"/>
  <c r="L12" s="1"/>
  <c r="H13" i="15" s="1"/>
  <c r="E8" i="10"/>
  <c r="J9" i="14"/>
  <c r="I16" i="15" l="1"/>
  <c r="J16"/>
  <c r="K16" s="1"/>
  <c r="J20"/>
  <c r="K20" s="1"/>
  <c r="I20"/>
  <c r="I17"/>
  <c r="J17"/>
  <c r="K17" s="1"/>
  <c r="I13"/>
  <c r="J13"/>
  <c r="K13" s="1"/>
  <c r="K9" i="14"/>
  <c r="L9" s="1"/>
  <c r="H10" i="15" s="1"/>
  <c r="F9" i="10"/>
  <c r="G9" s="1"/>
  <c r="F8"/>
  <c r="G8" s="1"/>
  <c r="J10" i="15" l="1"/>
  <c r="K10" s="1"/>
  <c r="K23" s="1"/>
  <c r="I10"/>
  <c r="I23" s="1"/>
  <c r="E7" i="10" s="1"/>
  <c r="F7" s="1"/>
  <c r="G7" s="1"/>
  <c r="C11"/>
  <c r="C12" l="1"/>
  <c r="C13" s="1"/>
  <c r="E11"/>
  <c r="F11"/>
  <c r="G11"/>
  <c r="E12" l="1"/>
  <c r="E13" s="1"/>
  <c r="F12"/>
  <c r="F13" s="1"/>
  <c r="G12"/>
  <c r="G13" s="1"/>
</calcChain>
</file>

<file path=xl/sharedStrings.xml><?xml version="1.0" encoding="utf-8"?>
<sst xmlns="http://schemas.openxmlformats.org/spreadsheetml/2006/main" count="348" uniqueCount="177">
  <si>
    <t>SR. NO.</t>
  </si>
  <si>
    <t>MATERIAL</t>
  </si>
  <si>
    <t>DESCRIPTION</t>
  </si>
  <si>
    <t>UNIT</t>
  </si>
  <si>
    <t>Nos</t>
  </si>
  <si>
    <t>Job</t>
  </si>
  <si>
    <t>Plumbing Work</t>
  </si>
  <si>
    <t>Claimable %</t>
  </si>
  <si>
    <t>Claimable Qty</t>
  </si>
  <si>
    <t>RA - 1 (Current Bill)</t>
  </si>
  <si>
    <t xml:space="preserve"> QTY</t>
  </si>
  <si>
    <t xml:space="preserve"> AMOUNT (Rs)</t>
  </si>
  <si>
    <t>RA-01 - Abstract</t>
  </si>
  <si>
    <t>Semolina Project Pvt Ltd.</t>
  </si>
  <si>
    <t xml:space="preserve">Sr no </t>
  </si>
  <si>
    <t xml:space="preserve">Description </t>
  </si>
  <si>
    <t>PO value</t>
  </si>
  <si>
    <t>Previous Bill Amount</t>
  </si>
  <si>
    <t xml:space="preserve">Cumulative Amount </t>
  </si>
  <si>
    <t xml:space="preserve">Variance Amount </t>
  </si>
  <si>
    <t>GST 18 %</t>
  </si>
  <si>
    <t xml:space="preserve">Sr. No. </t>
  </si>
  <si>
    <t>Name of site In charge :</t>
  </si>
  <si>
    <t>Ashish Nagar</t>
  </si>
  <si>
    <t>PO No.:</t>
  </si>
  <si>
    <t xml:space="preserve">Agency Name : </t>
  </si>
  <si>
    <t>PO Date :</t>
  </si>
  <si>
    <t>PO Validity :</t>
  </si>
  <si>
    <t>Measurement Sheet No. of this PO:</t>
  </si>
  <si>
    <t>Variation</t>
  </si>
  <si>
    <t>Remarks</t>
  </si>
  <si>
    <t>50% Claimed in RA Bill 1</t>
  </si>
  <si>
    <t>0% Claimed in RA Bill 1</t>
  </si>
  <si>
    <t>Total Qty</t>
  </si>
  <si>
    <t>Length</t>
  </si>
  <si>
    <t>Breadth</t>
  </si>
  <si>
    <t>Height</t>
  </si>
  <si>
    <t xml:space="preserve">15nos nhani trap </t>
  </si>
  <si>
    <t>15nos 75*110 reducer</t>
  </si>
  <si>
    <t>40ft    160mm pvc pipe</t>
  </si>
  <si>
    <t>4nos   110mm Y</t>
  </si>
  <si>
    <t xml:space="preserve">4nos   110mm shoe bend </t>
  </si>
  <si>
    <t xml:space="preserve">70ft.    110mm pvc pipe </t>
  </si>
  <si>
    <t xml:space="preserve">4nos   110mm bend  </t>
  </si>
  <si>
    <t>4nos   250gm solution pvc</t>
  </si>
  <si>
    <t>6nos   110 coupling</t>
  </si>
  <si>
    <t>1/2“ cpvc 60 ft</t>
  </si>
  <si>
    <t>3/4” cpvc 50ft</t>
  </si>
  <si>
    <t>1/2” cpvc elbow 25nos</t>
  </si>
  <si>
    <t xml:space="preserve">3/4” cpvc elbow 25nos </t>
  </si>
  <si>
    <t>1/2” cpvc T 6nos</t>
  </si>
  <si>
    <t xml:space="preserve">3/4” cpvc T 6nos </t>
  </si>
  <si>
    <t xml:space="preserve">1/2” cpvc 8nos </t>
  </si>
  <si>
    <t xml:space="preserve">3/4” cpvc 8nos </t>
  </si>
  <si>
    <t xml:space="preserve">3/4*1/2 bushing 5nos </t>
  </si>
  <si>
    <t>1”*3/4” bushing 5nos  </t>
  </si>
  <si>
    <t>Ro ka ek motar</t>
  </si>
  <si>
    <t>Vendor Name : Intercare Enterprise</t>
  </si>
  <si>
    <t>Electrical Work :</t>
  </si>
  <si>
    <t>Primary Light points controlled by MCB (3R x 1.5 sqmm wire)</t>
  </si>
  <si>
    <t>Primary Point</t>
  </si>
  <si>
    <t>Secondary points</t>
  </si>
  <si>
    <t>2R x 2.5Sqmm + 1R x 2.5Sqmm Cu. Wires</t>
  </si>
  <si>
    <t>2R x 4Sqmm + 1R x 2.5Sqmm Cu. Wires</t>
  </si>
  <si>
    <t>6A 5 pin Socket outlet</t>
  </si>
  <si>
    <t>6 or 16A 5pin switch socket outlet</t>
  </si>
  <si>
    <t>3nos 6 or 13A 5pin switch socket outlet</t>
  </si>
  <si>
    <t>Data Socket</t>
  </si>
  <si>
    <t>Telephone Socket</t>
  </si>
  <si>
    <t>Mtr</t>
  </si>
  <si>
    <t>31/07/2024</t>
  </si>
  <si>
    <t xml:space="preserve">Period of work Executed : </t>
  </si>
  <si>
    <t>Total Amount (Without GST)</t>
  </si>
  <si>
    <t xml:space="preserve">Present RA Bill-1 Amount </t>
  </si>
  <si>
    <t>CARPENTRY WORK :</t>
  </si>
  <si>
    <t>Plumbing  Work :</t>
  </si>
  <si>
    <t>Section B Sanitary Fittings</t>
  </si>
  <si>
    <t>P F of GI connectors 3 ft. length to water inlet, drainage, water cooler, coffee machine, Pepsi machine, Ice machine, etc. ( Approved make)</t>
  </si>
  <si>
    <t>P F of CP waste coupling full thread 40mm dia, including all necessary accessories (branded make).</t>
  </si>
  <si>
    <t>P F of PVC flexi waste pipe 38mm, including all necessary accessories (branded).</t>
  </si>
  <si>
    <t>P F of pressure pump, Crompton make of .5HP, including fixing with all necessary accessories.</t>
  </si>
  <si>
    <t>P F of SS Sink, Grace Plain, Nirali make - 355mm x305mm x150mm , including fixing with all necessary accessories.</t>
  </si>
  <si>
    <t>do - but conduit pipe shall be Rigid type.</t>
  </si>
  <si>
    <t>do - but flexible conduit pipe</t>
  </si>
  <si>
    <t>DISTRIBUTION SWITCHGEAR Supply, installation, testing commissioning of Distribution Boards surface or flush mounted with Double door containing MCB or ELMCB as incomer and SPMCB as outgoing. All MCBs are of 10KA breaking capacity and ELMCBs or RCCB should be of 30mA or 100 or 300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Lighting power DB - VTPN DB 12 way VTPN DB
I or C- 63A FP RCBO, 100mA -1 No.
O or G -2 # 16 or 20 or 32A TP MCB
O or G -30 # 10 or 16 or 20A SP MCB</t>
  </si>
  <si>
    <t>Supply, installation, testing commissioning of Switchgears. (Standard Product)</t>
  </si>
  <si>
    <t>32 amps 4P MCB with 32A 5 Pin Ray Roll Socket complete with all mounting accessories – for Kitchen Legrand make</t>
  </si>
  <si>
    <t>63 amps 4P MCB with 63A 5 Pin Ray Roll Socket complete with all mounting accessories – for Kitchen Legrand make</t>
  </si>
  <si>
    <t>32A Rey roll socket complete with 32 amps SPMCB with 3 pinmetal clad socket - Legrand make Model No. 6078 41 - kitchen power</t>
  </si>
  <si>
    <t>16A Rey roll socket complete with 16 amps SPMCB with 3 pin metal clad socket.</t>
  </si>
  <si>
    <t>CABLES ACCESSORIES
Supply installation of following LT XLPE FRLS cables rated for 600 or 1100 volts AC as per IS standard 1554 Part 1 with necessary M.S. clamps. All cables shall be properly clamped or
tied when run on cable trays. All such cables shall be provided with temporary labelling at every 10 mtrs and ten finally with metal identification tags showing the size and the location from or to the specific Panel or DB at both ends. 4C x 6 Sq. mm 2XFY Cable ( Cu ) (Kitchen 3Ph equipments</t>
  </si>
  <si>
    <t>Termination of following sizes of cables with Single compression cable gland.(COMET or BRAKO) 4C x 6 Sq. mm 2XFY Cable ( Cu ) (Kitchen 3Ph equipments)</t>
  </si>
  <si>
    <t>WIRING ACCESSORIES
Notes
1) Rates for point wiring shall include supply installation of Wires wiring acccessories such as angle holders or ceiling roses as required. conduits, conduit accessories such as junction boxes, Ts, elbows etc,Switches, sockets fixtures shall not be included in the point wiring rates. These will be counted paid separately.
2) Unless otherwise specified, all wires in point wiring shall be 2.5 sq.mm Stranded copper conductor 1.1 KV grade, I.S.I. marked (P+N+E), Fire Retardant (FRLS) PVC insulated . Wires shall be colour coded (Red, Yellow and Blue for Phases, Black for Neutral Green for earth).
3) Looping of wires shall be in fittings and switch boxes only
4) Location of switches or sockets or DBs shown on the drawings shall be confirmed with the Architect or Consultant or Project Manager before installation.
5) All Surface and concealed Conduits shall be rigid GI conduits of size not less than 20 mm dia as per applicable IS.
6)The Contractor can take more than one circuit in the same conduitprovided they are of the same phase. The size of conduit shall be decided according to the number of wires in it as per applicable IS as specified.
7) Payments for light fixtures fans will be made separately as per the items given in Light Fixtures Accessories .
8) Type location of light fixtures shown in the drawings are tentative and subject to revision as per the recommendation of Architect or Consultant. The quantities (number of points and
accessories) of point wiring will be revised as actual installed on account of such revisions in the layouts.
9) Circuit wiring from DBs to the switch boards or first light point shall Be included as primary points remaining points of the same looping shall be considered as Secondary points and shall be counted in nos.
10) Circuit Wiring from DB to Kitchen Power points shall be measured in running meters</t>
  </si>
  <si>
    <t>Supply, installation, testing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(Normal Light) Average length Primary point - 6 mtr Secondary point - 3 mtr</t>
  </si>
  <si>
    <t>Secondary Light points looped in the same circuit. (3R x 1.5 sqmm wire)</t>
  </si>
  <si>
    <t>Providing point wiring for a cluster of 3 nos., 13 amps socket outlets and 1 no. 16A switch or pop up box for Computer Points or POS using 2 x 2.5 sq. mm PVC insulated copper conductor wires and minimum 2.5 Sq. mm copper conductor PVC insulated green colour earth wire for continuous earthing from NPDB to plug point in GI Conduits as specified. (maximum 4 nos. clusters shall be connected on one circuit) switch and sockets to be mounted on front plate on partitions of furniture on hot dipped GI boxes concealed in wall 16A single pole plate switch with interconnections complete as per final approval of Architect or Consultant . (Cost of FRLS PVC Conduits or Floor Raceway and switch sockets are considered elsewhere). ( Wires shall be FRLS type )</t>
  </si>
  <si>
    <t>Providing point wiring for Raw Power points 1no. 6 or 16A switch socket outlet on Skirting level to be looped from the nearest point using 2 x 2.5 sq. mm copper conductor wires and minimum 2.5 sq. mm copper conductor PVC insulated green colour earth wire as per approval of Architect or Consultant. (Cost of GI Conduit is included and switch sockets are considered elsewhere). (Wires shall be FRLS type) Note Average primary or secondary point length to be derived by Contractor, from the drawing or site provided AND + or - 1 Mtr Measured Radially.</t>
  </si>
  <si>
    <t>Supply and laying of following PVC insulated copper conductor 1100 volt grade stranded flexible FRLS wire in already laid GI conduit concealed or surface mounted making connections where ever required to complete the installation.(For Kitchen Power Points)</t>
  </si>
  <si>
    <t>Supply installation of 25 mm dia. GI conduit with pull box or junction box all accessories for Kitchen Bar Power wiring as per the requirement</t>
  </si>
  <si>
    <t>Supply and installation of Perforated Cable Tray (ASIAN)out of 14 gauge GI sheet complete with necessary fixing arrangement with Anchor Fastener and all other accessories as per the final approval of the Consultant or Architect 150 x 50 x 2mm</t>
  </si>
  <si>
    <t>Supply, installation, testing commissioning of flush mounted plate type switch and switch + sockets with hot dipped GI box complete as per the final approval of Architect or Consultant</t>
  </si>
  <si>
    <t>Supply, installation of temporary lighting power arrangement for construction purpose of with industrial type switch sockets or MCB s or ELCB s lighting fittings as required to finish the work for interior contractor necessary electrical protections throughout the site for construction work till the handover of site. Contractor shall maintain the saftey rules regulations as per Airport Security Department. The material shall be taken back by the contractor.</t>
  </si>
  <si>
    <t>EARTHING - Supplying erecting bare GI conductor of 8 swg forearthing purpose</t>
  </si>
  <si>
    <t>Sq.Mtr</t>
  </si>
  <si>
    <t>R.Mtr</t>
  </si>
  <si>
    <t>Grand total amount</t>
  </si>
  <si>
    <t>Carpentry Work</t>
  </si>
  <si>
    <r>
      <t xml:space="preserve">P F of </t>
    </r>
    <r>
      <rPr>
        <b/>
        <sz val="14"/>
        <color theme="1"/>
        <rFont val="Calibri"/>
        <family val="2"/>
        <scheme val="minor"/>
      </rPr>
      <t>Low Height Wooden Partition</t>
    </r>
    <r>
      <rPr>
        <sz val="14"/>
        <color theme="1"/>
        <rFont val="Calibri"/>
        <family val="2"/>
        <scheme val="minor"/>
      </rPr>
      <t xml:space="preserve"> to one of the side of the Cake Display Counter, 100mm thick 950mm height wooden partition, with 19mm thick plywood framing and 12mm thick plywood (fire
retardant plywood, Archid or Kenwood make with pesticide treatment) to be fixed on the both surfaces of the framing. Partitions all the surfaces to be finished with 4mm thick selected and
approved make veneer (Basic rate INR. 1614.00or SM) in 2 Hrs. fire rated PU polish, 50mm height top edge to be finished with 12mm thick Corian (Glacier White - DuPont make, basic rate INR.
10760.00or SM) with complete buffing or polishing up to the mark ,and 200mm ht. 2mm thick 304 grade SS (with selected and approved black coating finished) skirting on all the four sides. Rate
including all necessary hardware fittings. Complete as per architectural detail drawing site engineer s instruction. Size 1000mm L x 950mm H x 100mm thick.</t>
    </r>
  </si>
  <si>
    <r>
      <t xml:space="preserve">P F of </t>
    </r>
    <r>
      <rPr>
        <b/>
        <sz val="14"/>
        <color theme="1"/>
        <rFont val="Calibri"/>
        <family val="2"/>
      </rPr>
      <t>Low Height Wooden Partition</t>
    </r>
    <r>
      <rPr>
        <sz val="14"/>
        <color theme="1"/>
        <rFont val="Calibri"/>
        <family val="2"/>
      </rPr>
      <t xml:space="preserve"> in front of the Cake Display Counter, 50mm thick 200mm height wooden partition, with 19mm thick plywood framing and 12mm thick plywood (fire retardant plywood, Archid or Kenwood make with pesticide treatment) to be fixed on the both surfaces of the framing. Partition s all the surfaces and top to be finished with 200mm ht. 2mm thick 304 grade SS (with selected and approved black coating finished) skirting on all the four sides. Rate including all necessary hardware fittings. Complete as per architectural detail drawing site engineer sinstruction. Size 1335mm L x 200mm H x 50mm thick.</t>
    </r>
  </si>
  <si>
    <r>
      <t xml:space="preserve">P F of </t>
    </r>
    <r>
      <rPr>
        <b/>
        <sz val="14"/>
        <color theme="1"/>
        <rFont val="Calibri"/>
        <family val="2"/>
      </rPr>
      <t>Cash Counter</t>
    </r>
    <r>
      <rPr>
        <sz val="14"/>
        <color theme="1"/>
        <rFont val="Calibri"/>
        <family val="2"/>
        <charset val="1"/>
      </rPr>
      <t xml:space="preserve"> with 19mm thick plywood structure (fire retardant plywood, Archid or Kenwood make with pesticide treatment). Counter having with two different level tops, tops and
fascia of 50mm thick edges to be finished with 12mm thick Corian (Glacier White - DuPont make, basic rate INR. 10760.00or SM) with complete buffing or polish up to the mark, counter s all the
surfaces to be finished with 4mm thick selected and approved make veneer as per the detailed patterns (Basic rate INR. 1614.00or SM) in 2 Hrs. fire rated PU polish. Inside of the unit to be
finished 1mm thick laminate (Formica make, basic rate INR. 1325.00 or Sheet). Counter will be having one no. of open space for cash machine provision, one no. of drawer with necessary draw compartment, one no. of open able shutter on working side of the unit. Counter front fascia will having cove light provision as per details shown. Front section of the counter having solid wooden
stand for menu holder and 8mm dia ss rod s railing of 100mm height as shown on the detailed drawings. Includes 200mm ht. 2mm thick 304 grade SS (with selected and approved black coating
finished) skirting on all the three sides. Rate inclusive of all the necessary hardware fittings as required (like - hinges, lock, handle, SS wire managers, etc. branded make) necessary cut out for the services requirement. Complete as per architectural detail drawing site engineer s instruction. Size 600mm L x 850mm D x 950mm H
</t>
    </r>
  </si>
  <si>
    <r>
      <t xml:space="preserve">P F of </t>
    </r>
    <r>
      <rPr>
        <b/>
        <sz val="14"/>
        <color theme="1"/>
        <rFont val="Calibri"/>
        <family val="2"/>
      </rPr>
      <t>Condiment Counter</t>
    </r>
    <r>
      <rPr>
        <sz val="14"/>
        <color theme="1"/>
        <rFont val="Calibri"/>
        <family val="2"/>
        <charset val="1"/>
      </rPr>
      <t xml:space="preserve"> with 19mm thick plywood structure (fire retardant plywood, Archid or Kenwood make with pesticide treatment). Counter s top and fascia of 50mm thick edges to be
finished with 12mm thick Corian (Glacier White - DuPont make, basic rate INR. 10760.00or SM) with complete buffing or polish up to the mark, counter s all the surfaces to be finished with 4mm thick selected and approved make veneer as per the detailed patterns (Basic rate INR. 1614.00or SM) in 2 Hrs. fire rated PU polish. Inside of the unit to be finished 1mm thick laminate (Formica make, basic rate INR. 1325.00 or Sheet). Counter will be having two nos. of open able shutter on working side of the unit. Counter front fascia will having cove light provision as per details shown.
Includes 200mm ht. 2mm thick 304 grade SS (with selected and approved black coating finished) skirting on all the two sides. Rate inclusive of all the necessary hardware fittings as required (like -
hinges, lock, handle, SS wire managers, etc. branded make) necessary cut out for the services requirement. Complete as per architectural detail drawing site engineer s instruction. Size
900mm L x 500mm D x 950mm H.</t>
    </r>
  </si>
  <si>
    <r>
      <t xml:space="preserve">P F of </t>
    </r>
    <r>
      <rPr>
        <b/>
        <sz val="14"/>
        <color theme="1"/>
        <rFont val="Calibri"/>
        <family val="2"/>
      </rPr>
      <t>Dispenser box</t>
    </r>
    <r>
      <rPr>
        <sz val="14"/>
        <color theme="1"/>
        <rFont val="Calibri"/>
        <family val="2"/>
        <charset val="1"/>
      </rPr>
      <t xml:space="preserve"> with 12mm thick plywood structure (fire retardant plywood, Archid or Kenwood make with pesticide treatment), all surfaces of the dispenser box with 12mm thick
Corian (Glacier White - DuPont make, basic rate INR. 10760.00or SM) with complete buffing or polish up to the mark, having provision of 100mm dia 4 nos. of SS containers, provisions for the
mug container in said Corian finished. Rate including all necessary hardware fittings (branded make) SS containers. Complete as per architectural detail drawing site engineer s instruction. Size
500mm L x 350mm H x 200mm D.</t>
    </r>
  </si>
  <si>
    <r>
      <t xml:space="preserve">P F of </t>
    </r>
    <r>
      <rPr>
        <b/>
        <sz val="14"/>
        <color theme="1"/>
        <rFont val="Calibri"/>
        <family val="2"/>
      </rPr>
      <t xml:space="preserve">Back Working Counter, </t>
    </r>
    <r>
      <rPr>
        <sz val="14"/>
        <color theme="1"/>
        <rFont val="Calibri"/>
        <family val="2"/>
        <charset val="1"/>
      </rPr>
      <t>with 19mm thick plywood structure 12mm plywood back (bwr fire retardant bwr grade plywood - Archid or Kenwood make with pesticide treatment). Counter having four nos. of compartments with both the sides of 100mm thick verticals, includes 1000mm L x 1150mm Ht. x 100mm thick back at LHS.. Two of the compartments (1436mm L + 925mm L) having five nos. of open able shutters (in 19mm thick plywood) on front side with one no. of open provisions (560mm L x 360mm H x 800mm D) for the Micro Oven, other two compartments (1375mm L x 918mm H x 800mm D and 875mm L x 918mm H x 800D) will be having open spaces to place the kitchen equipment s. Counter top, 32mm fascia and 200mm flush band of 50mm thick to be finished with 12mm thick Corian (Glacier White - DuPont make, basic rate INR. 10760.00or SM) with complete buffing or polishing up to the mark .. Counter s all the rest surfaces to be finished with 4mm thick selected and approved make veneer as per the detailed patterns (Basic rate INR. 1614.00or SM) in 2 Hrs. fire rated PU polish. Inside of the unit to be finished with 1mm thick laminate (Formica make, basic rate INR. 1315.00 or Sheet). Counter s working side having two nos of open able shutter in 19mm said plywood. Includes 200mm ht. 2mm thick 304 grade SS (with selected and approved black coating finished) skirting on all the two sides. Rate inclusive of all necessary hardware fittings - like hinges, cup board lock, handles, wire managers, etc. (approved branded make) necessary cut out for services requirements, installation of sink, etc.. Complete as per architectural detail drawing site engineer s instruction. Size 4800mm L x 800mm W x (950+200)mm H.</t>
    </r>
  </si>
  <si>
    <r>
      <t>P F of</t>
    </r>
    <r>
      <rPr>
        <b/>
        <sz val="14"/>
        <color theme="1"/>
        <rFont val="Calibri"/>
        <family val="2"/>
      </rPr>
      <t xml:space="preserve"> Back Storage Cabinet,</t>
    </r>
    <r>
      <rPr>
        <sz val="14"/>
        <color theme="1"/>
        <rFont val="Calibri"/>
        <family val="2"/>
        <charset val="1"/>
      </rPr>
      <t xml:space="preserve"> with 19mm thick plywood structure 12mm plywood back (bwr fire retardant bwr grade plywood - Archid or Kenwood make with pesticide treatment). Counter having two nos. of compartments with having four nos. of open able shutters (in 19mm thick plywood). Counter top, 50mm fascia of 50mm thick to be finished with 12mm thick Corian (Glacier White - DuPont make, basic rate INR. 10760.00or SM) with complete buffing or polishing up to the mark. Counter s front and one of the side surfaces to be finished with 4mm thick selected and approved make veneer as per the detailed patterns (Basic rate INR. 1614.00or SM) in 2 Hrs. fire rated PU polish. Inside of the unit to be finished with 1mm thick laminate (Formica make, basic rate INR. 1315.00 or Sheet). Includes 200mm ht. 2mm thick 304 grade SS (with selected and approved black coating finished) skirting on all the visible sides. Rate inclusive of all necessary hardware fittings - like hinges, cup board lock, handles, wire managers, etc. (approved branded make) necessary cut out for services requirements. Complete as per architectural detail drawing site engineer sinstruction. Size 3800mm L x (One side 500 other side 10)mm W x1150mm H.</t>
    </r>
  </si>
  <si>
    <r>
      <t xml:space="preserve">P F of </t>
    </r>
    <r>
      <rPr>
        <b/>
        <sz val="14"/>
        <color theme="1"/>
        <rFont val="Calibri"/>
        <family val="2"/>
      </rPr>
      <t xml:space="preserve">Flap door </t>
    </r>
    <r>
      <rPr>
        <sz val="14"/>
        <color theme="1"/>
        <rFont val="Calibri"/>
        <family val="2"/>
        <charset val="1"/>
      </rPr>
      <t>with 19mm thick plywood (bwr fire retardant bwr grade plywood - Archid or Kenwood make with pesticide treatment). Flap door s both of the surfaces to be finished with
4mm thick selected and approved make veneer as per the detailed patterns (Basic rate INR. 1614.00or SM) in 2 Hrs. fire rated PU polish. Top of the flap door with fascia of 50mm thick to be finished with 12mm thick Corian (Glacier White - DuPont make, basic rate INR. 10760.00or SM) with complete buffing or polishing up to the mark. Includes 200mm ht. 2mm thick 304 grade SS (with selected and approved black coating finished) skirting on all the visible sides. Rate including all necessary hardware fittings, heavy duty hinges, tower bolt, etc. Complete as per architectural detail drawing site engineer s instruction. Size 800mm L x 950mm H x 50mmthick.</t>
    </r>
  </si>
  <si>
    <r>
      <t>P F</t>
    </r>
    <r>
      <rPr>
        <b/>
        <sz val="14"/>
        <color theme="1"/>
        <rFont val="Calibri"/>
        <family val="2"/>
      </rPr>
      <t xml:space="preserve"> Parametric Baffle Ceiling Structure</t>
    </r>
    <r>
      <rPr>
        <sz val="14"/>
        <color theme="1"/>
        <rFont val="Calibri"/>
        <family val="2"/>
        <charset val="1"/>
      </rPr>
      <t>, with 25mm thick Birch Plywood (fire retardant plywood - standard make with pesticide treatment) with 300mm Peak depth clear distance of 125mm as
per the drawing made of High Performance havea brasiliensis withan Organic base and a trimmer of cyanamide with 1-3-5 Triazine with machine metal coat white finish as approved to be installed
using special clip system as per the manufacture specification. Includes 6 nos of vertical wooden supports with 60mm x 60mm MS Tube pole cladding with 12mm thick plywood (bwr fire retardant bwr grade plywood - Archid or Kenwood make with pesticide treatment))to hold the structure, has to be finished with 4mm thick selected and approved make veneer as per the detailed patterns
(Basic rate INR. 1614.00or SM) in 2 Hrs. fire rated PU polish.. All material should be of approved make complete as per the drawing, specification and approval of architect. Rate including all
necessary support, hardware fittings, heavy duty hinges, tower bolt, etc. Complete as per architectural detail drawing site engineer sinstruction. Size 5400mm L x 3680mm W x 900mm H.</t>
    </r>
  </si>
  <si>
    <r>
      <t xml:space="preserve">P F of </t>
    </r>
    <r>
      <rPr>
        <b/>
        <sz val="14"/>
        <color theme="1"/>
        <rFont val="Calibri"/>
        <family val="2"/>
      </rPr>
      <t>MS Railing</t>
    </r>
    <r>
      <rPr>
        <sz val="14"/>
        <color theme="1"/>
        <rFont val="Calibri"/>
        <family val="2"/>
        <charset val="1"/>
      </rPr>
      <t>, with 50mm x 25mm x 2mm thick MS tube outer framing and crisscross framing with 25mm x 25mm x 2mm thick MS tube. Making the ms structure in proper line level, and fixing at the locations necessary anchor-bolting system. MS framing to be treated with antirust red oxide metal primer, to be finished with selected and approved fire rated black PU metal paint ( ICA make). Rate including ms welding works with necessary fire protection, all necessary hardware fittings to install the framing, including all necessary supports from the columns or walls or etc. as per site conditions, cut out for services requirements. Complete as per architectural detail drawing site engineer s instruction. Size (6450+4250)mm L x 950mm H. x 50mm thick.</t>
    </r>
  </si>
  <si>
    <r>
      <t xml:space="preserve">P F of </t>
    </r>
    <r>
      <rPr>
        <b/>
        <sz val="14"/>
        <color theme="1"/>
        <rFont val="Calibri"/>
        <family val="2"/>
      </rPr>
      <t>Self standing movable barricading,</t>
    </r>
    <r>
      <rPr>
        <sz val="14"/>
        <color theme="1"/>
        <rFont val="Calibri"/>
        <family val="2"/>
        <charset val="1"/>
      </rPr>
      <t xml:space="preserve"> 25mm x 25mm x 2mm thick MS tube framing out of vertical members at 600 mm cor c with horizontal members at 600 mm cor c, after assembling the framework on the existing slabs or floors in proper line level, flex board (art work of the flex to be provided by client) to be installed on the front surface of the framing. The barricading will be made as per site engineer s instruction onsite and it would be reusable. It is considered up to 2400mm height for all four sides of the Kiosk having 900mm working space. Size (7500 + 5000 + 7500 +5000)mm L x 2400mm ht.</t>
    </r>
  </si>
  <si>
    <r>
      <t xml:space="preserve">P F of </t>
    </r>
    <r>
      <rPr>
        <b/>
        <sz val="14"/>
        <color theme="1"/>
        <rFont val="Calibri"/>
        <family val="2"/>
      </rPr>
      <t>CPVC pipes</t>
    </r>
    <r>
      <rPr>
        <sz val="14"/>
        <color theme="1"/>
        <rFont val="Calibri"/>
        <family val="2"/>
        <charset val="1"/>
      </rPr>
      <t xml:space="preserve"> confirming to ASTM standard including all CPVC fittings like tees, elbows, bends, unions, coupling, reducer, collars etc. The work shall include cutting jointing with solvent cement pressure testing the joints pipeline for 10 kg sq.cm hydraulic pressure, for 2 hours etc. making holes, including chasing in solid block masonry walls with groove cutting machine to required width and depth, making bores in walls, foundations and RCC slabs, making good the walls and bores in CC or CM 1 3 as applicable, cleaning the debris, grouting of concealed pipes, MS hooks for fixing pipes and making good the walls and floors. Note
Strictly use SDR-13.5 grade Astral UPVC pipe and fittings for internal cold water supply and SDR- 11 for hot water supply. 19mm dia</t>
    </r>
  </si>
  <si>
    <r>
      <t>P F of</t>
    </r>
    <r>
      <rPr>
        <b/>
        <sz val="14"/>
        <color theme="1"/>
        <rFont val="Calibri"/>
        <family val="2"/>
      </rPr>
      <t xml:space="preserve"> ball valves</t>
    </r>
    <r>
      <rPr>
        <sz val="14"/>
        <color theme="1"/>
        <rFont val="Calibri"/>
        <family val="2"/>
        <charset val="1"/>
      </rPr>
      <t xml:space="preserve"> of brass body nickel plated with stainless steel ball, lever operated (RB TBS Cimbrio make) and tested to 20kg sq.cm. using Astral make UPVC fittings. 19mm dia</t>
    </r>
  </si>
  <si>
    <r>
      <t xml:space="preserve">P F of </t>
    </r>
    <r>
      <rPr>
        <b/>
        <sz val="14"/>
        <color theme="1"/>
        <rFont val="Calibri"/>
        <family val="2"/>
      </rPr>
      <t>UPVC PVC drain pipe</t>
    </r>
    <r>
      <rPr>
        <sz val="14"/>
        <color theme="1"/>
        <rFont val="Calibri"/>
        <family val="2"/>
        <charset val="1"/>
      </rPr>
      <t xml:space="preserve"> (Supreme Prince B type make) including soil, waste and vent pipes including all fittings like bends, tees, elbows, collars, junctions, inspections doors, cowls, offsets, access pipes, jointing with solvent cement including cutting holes in walls and floors and making good. 50mm dia</t>
    </r>
  </si>
  <si>
    <r>
      <t xml:space="preserve">P F of </t>
    </r>
    <r>
      <rPr>
        <b/>
        <sz val="14"/>
        <color theme="1"/>
        <rFont val="Calibri"/>
        <family val="2"/>
      </rPr>
      <t xml:space="preserve">15mm dia CP sink cock </t>
    </r>
    <r>
      <rPr>
        <sz val="14"/>
        <color theme="1"/>
        <rFont val="Calibri"/>
        <family val="2"/>
        <charset val="1"/>
      </rPr>
      <t>with swinging spout (floor mounted) for sink including necessary accessories like- flanges etc. (Jaquar- Cat. No. 359, make)</t>
    </r>
  </si>
  <si>
    <r>
      <t xml:space="preserve">P F of </t>
    </r>
    <r>
      <rPr>
        <b/>
        <sz val="14"/>
        <color theme="1"/>
        <rFont val="Calibri"/>
        <family val="2"/>
      </rPr>
      <t>15mm dia CP angular stop cock</t>
    </r>
    <r>
      <rPr>
        <sz val="14"/>
        <color theme="1"/>
        <rFont val="Calibri"/>
        <family val="2"/>
        <charset val="1"/>
      </rPr>
      <t xml:space="preserve"> (wall mounted) for water services including necessary accessories like- flanges etc. (Jaquar - Cat. No. 053, make)</t>
    </r>
  </si>
  <si>
    <t>Electrical Work</t>
  </si>
  <si>
    <t>Summary Sheet Mumbai Third Wave Coffee T2</t>
  </si>
  <si>
    <t>PO No: Semolina/PO/24-25/000691</t>
  </si>
  <si>
    <t>Semolina/PO/24-25/000691</t>
  </si>
  <si>
    <t>RA1 BILL OF INTERIOR WORK
 PROJECT : THIRD WAVE COFFEE @ MUMBAI AIRPORT  T2</t>
  </si>
  <si>
    <t xml:space="preserve">Third Wave Coffee Revamp   </t>
  </si>
  <si>
    <t>WO No :-Semolina/PO/24-25/000691</t>
  </si>
  <si>
    <t xml:space="preserve">100% Claimed in RA Bill 1 </t>
  </si>
  <si>
    <t xml:space="preserve">0% Claimed in RA Bill 1 </t>
  </si>
  <si>
    <t>Name of Work: MUMBAI THIRD WAVE COFFEE T2</t>
  </si>
  <si>
    <t xml:space="preserve">93% Claimed in RA Bill 1 </t>
  </si>
  <si>
    <t>92% Claimed in RA Bill 1</t>
  </si>
  <si>
    <t xml:space="preserve">Gross total Amount </t>
  </si>
  <si>
    <t>RA-1</t>
  </si>
  <si>
    <t>Measurement Sheet</t>
  </si>
  <si>
    <t>PO QTY</t>
  </si>
  <si>
    <t>TFS / Semolina Kitchen Pvt.Ltd</t>
  </si>
  <si>
    <r>
      <t xml:space="preserve">P F of </t>
    </r>
    <r>
      <rPr>
        <b/>
        <sz val="14"/>
        <color theme="1"/>
        <rFont val="Calibri"/>
        <family val="2"/>
      </rPr>
      <t>Coffee Counter</t>
    </r>
    <r>
      <rPr>
        <sz val="14"/>
        <color theme="1"/>
        <rFont val="Calibri"/>
        <family val="2"/>
        <charset val="1"/>
      </rPr>
      <t xml:space="preserve"> along with Pick-Up Counter with 19mm thick plywood structure (fire retardant plywood, Archid or Kenwood make with pesticide treatment). Counter s working top and fascia with 50mm edges, front and both the sides band with 100mm H x 60mm thick to be finished with 12mm thick Corian (Glacier White - DuPont make, basic rate INR. 10760.00or SM) with complete buffing or polishing up to the mark. Counter top will be having 350mm ht. x 12mm thick toughened glass partition on the 100mm thick band as shown on the details. Counter front fascia will having cove light provision as per details shown. Counter s all the rest surfaces to be finished with 4mm thick selected and approved make veneer as per the detailed patterns (Basic rate INR. 1614.00or SM) in 2 Hrs. fire rated PU polish. Inside of the unit to be finished with 1mm thick laminate (Formica make, basic rate INR. 1315.00 or Sheet). Counter s working side having two nos of open able shutter in 19mm said plywood. Includes 200mm ht. 2mm thick 304 grade SS (with selected and approved black coating finished) skirting on all the two sides. Rate including all necessary hardware fittings as required (like - hinges, locks, handles, wire mangers etc. - branded make) necessary 2 nos of cut out of 150mm dia for dipper well knock box and provision and fixing of SS Sink (Sink cost to be considered separately) on the working counter s top. Complete as per architectural detail drawing site engineer s instruction. Size (2150+625)mm L x 1000mm D x(950+100+350)mm H.</t>
    </r>
  </si>
  <si>
    <t>PO QTY.</t>
  </si>
  <si>
    <t>PO RATE</t>
  </si>
  <si>
    <t>PO AMOUNT</t>
  </si>
  <si>
    <r>
      <t xml:space="preserve">P F of </t>
    </r>
    <r>
      <rPr>
        <b/>
        <sz val="14"/>
        <rFont val="Calibri"/>
        <family val="2"/>
        <scheme val="minor"/>
      </rPr>
      <t>Low Height Wooden Partition</t>
    </r>
    <r>
      <rPr>
        <sz val="14"/>
        <rFont val="Calibri"/>
        <family val="2"/>
        <scheme val="minor"/>
      </rPr>
      <t xml:space="preserve"> to one of the side of the Cake Display Counter, 100mm thick 950mm height wooden partition, with 19mm thick plywood framing and 12mm thick plywood (fire
retardant plywood, Archid or Kenwood make with pesticide treatment) to be fixed on the both surfaces of the framing. Partitions all the surfaces to be finished with 4mm thick selected and
approved make veneer (Basic rate INR. 1614.00or SM) in 2 Hrs. fire rated PU polish, 50mm height top edge to be finished with 12mm thick Corian (Glacier White - DuPont make, basic rate INR.
10760.00or SM) with complete buffing or polishing up to the mark ,and 200mm ht. 2mm thick 304 grade SS (with selected and approved black coating finished) skirting on all the four sides. Rate
including all necessary hardware fittings. Complete as per architectural detail drawing site engineer s instruction. Size 1000mm L x 950mm H x 100mm thick.</t>
    </r>
  </si>
  <si>
    <r>
      <t xml:space="preserve">P F of </t>
    </r>
    <r>
      <rPr>
        <b/>
        <sz val="14"/>
        <rFont val="Calibri"/>
        <family val="2"/>
      </rPr>
      <t>Low Height Wooden Partition</t>
    </r>
    <r>
      <rPr>
        <sz val="14"/>
        <rFont val="Calibri"/>
        <family val="2"/>
      </rPr>
      <t xml:space="preserve"> in front of the Cake Display Counter, 50mm thick 200mm height wooden partition, with 19mm thick plywood framing and 12mm thick plywood (fire retardant plywood, Archid or Kenwood make with pesticide treatment) to be fixed on the both surfaces of the framing. Partition s all the surfaces and top to be finished with 200mm ht. 2mm thick 304 grade SS (with selected and approved black coating finished) skirting on all the four sides. Rate including all necessary hardware fittings. Complete as per architectural detail drawing site engineer sinstruction. Size 1335mm L x 200mm H x 50mm thick.</t>
    </r>
  </si>
  <si>
    <r>
      <t xml:space="preserve">P F of </t>
    </r>
    <r>
      <rPr>
        <b/>
        <sz val="14"/>
        <rFont val="Calibri"/>
        <family val="2"/>
      </rPr>
      <t>Cash Counter</t>
    </r>
    <r>
      <rPr>
        <sz val="14"/>
        <rFont val="Calibri"/>
        <family val="2"/>
      </rPr>
      <t xml:space="preserve"> with 19mm thick plywood structure (fire retardant plywood, Archid or Kenwood make with pesticide treatment). Counter having with two different level tops, tops and
fascia of 50mm thick edges to be finished with 12mm thick Corian (Glacier White - DuPont make, basic rate INR. 10760.00or SM) with complete buffing or polish up to the mark, counter s all the
surfaces to be finished with 4mm thick selected and approved make veneer as per the detailed patterns (Basic rate INR. 1614.00or SM) in 2 Hrs. fire rated PU polish. Inside of the unit to be
finished 1mm thick laminate (Formica make, basic rate INR. 1325.00 or Sheet). Counter will be having one no. of open space for cash machine provision, one no. of drawer with necessary draw compartment, one no. of open able shutter on working side of the unit. Counter front fascia will having cove light provision as per details shown. Front section of the counter having solid wooden
stand for menu holder and 8mm dia ss rod s railing of 100mm height as shown on the detailed drawings. Includes 200mm ht. 2mm thick 304 grade SS (with selected and approved black coating
finished) skirting on all the three sides. Rate inclusive of all the necessary hardware fittings as required (like - hinges, lock, handle, SS wire managers, etc. branded make) necessary cut out for the services requirement. Complete as per architectural detail drawing site engineer s instruction. Size 600mm L x 850mm D x 950mm H
</t>
    </r>
  </si>
  <si>
    <r>
      <t xml:space="preserve">P F of </t>
    </r>
    <r>
      <rPr>
        <b/>
        <sz val="14"/>
        <rFont val="Calibri"/>
        <family val="2"/>
      </rPr>
      <t xml:space="preserve">Back Working Counter, </t>
    </r>
    <r>
      <rPr>
        <sz val="14"/>
        <rFont val="Calibri"/>
        <family val="2"/>
      </rPr>
      <t>with 19mm thick plywood structure 12mm plywood back (bwr fire retardant bwr grade plywood - Archid or Kenwood make with pesticide treatment). Counter having four nos. of compartments with both the sides of 100mm thick verticals, includes 1000mm L x 1150mm Ht. x 100mm thick back at LHS.. Two of the compartments (1436mm L + 925mm L) having five nos. of open able shutters (in 19mm thick plywood) on front side with one no. of open provisions (560mm L x 360mm H x 800mm D) for the Micro Oven, other two compartments (1375mm L x 918mm H x 800mm D and 875mm L x 918mm H x 800D) will be having open spaces to place the kitchen equipment s. Counter top, 32mm fascia and 200mm flush band of 50mm thick to be finished with 12mm thick Corian (Glacier White - DuPont make, basic rate INR. 10760.00or SM) with complete buffing or polishing up to the mark .. Counter s all the rest surfaces to be finished with 4mm thick selected and approved make veneer as per the detailed patterns (Basic rate INR. 1614.00or SM) in 2 Hrs. fire rated PU polish. Inside of the unit to be finished with 1mm thick laminate (Formica make, basic rate INR. 1315.00 or Sheet). Counter s working side having two nos of open able shutter in 19mm said plywood. Includes 200mm ht. 2mm thick 304 grade SS (with selected and approved black coating finished) skirting on all the two sides. Rate inclusive of all necessary hardware fittings - like hinges, cup board lock, handles, wire managers, etc. (approved branded make) necessary cut out for services requirements, installation of sink, etc.. Complete as per architectural detail drawing site engineer s instruction. Size 4800mm L x 800mm W x (950+200)mm H.</t>
    </r>
  </si>
  <si>
    <r>
      <t>P F of</t>
    </r>
    <r>
      <rPr>
        <b/>
        <sz val="14"/>
        <rFont val="Calibri"/>
        <family val="2"/>
      </rPr>
      <t xml:space="preserve"> Back Storage Cabinet,</t>
    </r>
    <r>
      <rPr>
        <sz val="14"/>
        <rFont val="Calibri"/>
        <family val="2"/>
      </rPr>
      <t xml:space="preserve"> with 19mm thick plywood structure 12mm plywood back (bwr fire retardant bwr grade plywood - Archid or Kenwood make with pesticide treatment). Counter having two nos. of compartments with having four nos. of open able shutters (in 19mm thick plywood). Counter top, 50mm fascia of 50mm thick to be finished with 12mm thick Corian (Glacier White - DuPont make, basic rate INR. 10760.00or SM) with complete buffing or polishing up to the mark. Counter s front and one of the side surfaces to be finished with 4mm thick selected and approved make veneer as per the detailed patterns (Basic rate INR. 1614.00or SM) in 2 Hrs. fire rated PU polish. Inside of the unit to be finished with 1mm thick laminate (Formica make, basic rate INR. 1315.00 or Sheet). Includes 200mm ht. 2mm thick 304 grade SS (with selected and approved black coating finished) skirting on all the visible sides. Rate inclusive of all necessary hardware fittings - like hinges, cup board lock, handles, wire managers, etc. (approved branded make) necessary cut out for services requirements. Complete as per architectural detail drawing site engineer sinstruction. Size 3800mm L x (One side 500 other side 10)mm W x1150mm H.</t>
    </r>
  </si>
  <si>
    <r>
      <t xml:space="preserve">P F of </t>
    </r>
    <r>
      <rPr>
        <b/>
        <sz val="14"/>
        <rFont val="Calibri"/>
        <family val="2"/>
      </rPr>
      <t xml:space="preserve">Flap door </t>
    </r>
    <r>
      <rPr>
        <sz val="14"/>
        <rFont val="Calibri"/>
        <family val="2"/>
      </rPr>
      <t>with 19mm thick plywood (bwr fire retardant bwr grade plywood - Archid or Kenwood make with pesticide treatment). Flap door s both of the surfaces to be finished with
4mm thick selected and approved make veneer as per the detailed patterns (Basic rate INR. 1614.00or SM) in 2 Hrs. fire rated PU polish. Top of the flap door with fascia of 50mm thick to be finished with 12mm thick Corian (Glacier White - DuPont make, basic rate INR. 10760.00or SM) with complete buffing or polishing up to the mark. Includes 200mm ht. 2mm thick 304 grade SS (with selected and approved black coating finished) skirting on all the visible sides. Rate including all necessary hardware fittings, heavy duty hinges, tower bolt, etc. Complete as per architectural detail drawing site engineer s instruction. Size 800mm L x 950mm H x 50mmthick.</t>
    </r>
  </si>
  <si>
    <r>
      <t>P F</t>
    </r>
    <r>
      <rPr>
        <b/>
        <sz val="14"/>
        <rFont val="Calibri"/>
        <family val="2"/>
      </rPr>
      <t xml:space="preserve"> Parametric Baffle Ceiling Structure</t>
    </r>
    <r>
      <rPr>
        <sz val="14"/>
        <rFont val="Calibri"/>
        <family val="2"/>
      </rPr>
      <t>, with 25mm thick Birch Plywood (fire retardant plywood - standard make with pesticide treatment) with 300mm Peak depth clear distance of 125mm as
per the drawing made of High Performance havea brasiliensis withan Organic base and a trimmer of cyanamide with 1-3-5 Triazine with machine metal coat white finish as approved to be installed
using special clip system as per the manufacture specification. Includes 6 nos of vertical wooden supports with 60mm x 60mm MS Tube pole cladding with 12mm thick plywood (bwr fire retardant bwr grade plywood - Archid or Kenwood make with pesticide treatment))to hold the structure, has to be finished with 4mm thick selected and approved make veneer as per the detailed patterns
(Basic rate INR. 1614.00or SM) in 2 Hrs. fire rated PU polish.. All material should be of approved make complete as per the drawing, specification and approval of architect. Rate including all
necessary support, hardware fittings, heavy duty hinges, tower bolt, etc. Complete as per architectural detail drawing site engineer sinstruction. Size 5400mm L x 3680mm W x 900mm H.</t>
    </r>
  </si>
  <si>
    <r>
      <t xml:space="preserve">P F of </t>
    </r>
    <r>
      <rPr>
        <b/>
        <sz val="14"/>
        <rFont val="Calibri"/>
        <family val="2"/>
      </rPr>
      <t>MS Railing</t>
    </r>
    <r>
      <rPr>
        <sz val="14"/>
        <rFont val="Calibri"/>
        <family val="2"/>
      </rPr>
      <t>, with 50mm x 25mm x 2mm thick MS tube outer framing and crisscross framing with 25mm x 25mm x 2mm thick MS tube. Making the ms structure in proper line level, and fixing at the locations necessary anchor-bolting system. MS framing to be treated with antirust red oxide metal primer, to be finished with selected and approved fire rated black PU metal paint ( ICA make). Rate including ms welding works with necessary fire protection, all necessary hardware fittings to install the framing, including all necessary supports from the columns or walls or etc. as per site conditions, cut out for services requirements. Complete as per architectural detail drawing site engineer s instruction. Size (6450+4250)mm L x 950mm H. x 50mm thick.</t>
    </r>
  </si>
  <si>
    <r>
      <t xml:space="preserve">P F of </t>
    </r>
    <r>
      <rPr>
        <b/>
        <sz val="14"/>
        <rFont val="Calibri"/>
        <family val="2"/>
      </rPr>
      <t>Self standing movable barricading,</t>
    </r>
    <r>
      <rPr>
        <sz val="14"/>
        <rFont val="Calibri"/>
        <family val="2"/>
      </rPr>
      <t xml:space="preserve"> 25mm x 25mm x 2mm thick MS tube framing out of vertical members at 600 mm cor c with horizontal members at 600 mm cor c, after assembling the framework on the existing slabs or floors in proper line level, flex board (art work of the flex to be provided by client) to be installed on the front surface of the framing. The barricading will be made as per site engineer s instruction onsite and it would be reusable. It is considered up to 2400mm height for all four sides of the Kiosk having 900mm working space. Size (7500 + 5000 + 7500 +5000)mm L x 2400mm ht.</t>
    </r>
  </si>
  <si>
    <r>
      <t xml:space="preserve">P F of </t>
    </r>
    <r>
      <rPr>
        <b/>
        <sz val="14"/>
        <rFont val="Calibri"/>
        <family val="2"/>
      </rPr>
      <t>CPVC pipes</t>
    </r>
    <r>
      <rPr>
        <sz val="14"/>
        <rFont val="Calibri"/>
        <family val="2"/>
      </rPr>
      <t xml:space="preserve"> confirming to ASTM standard including all CPVC fittings like tees, elbows, bends, unions, coupling, reducer, collars etc. The work shall include cutting jointing with solvent cement pressure testing the joints pipeline for 10 kg sq.cm hydraulic pressure, for 2 hours etc. making holes, including chasing in solid block masonry walls with groove cutting machine to required width and depth, making bores in walls, foundations and RCC slabs, making good the walls and bores in CC or CM 1 3 as applicable, cleaning the debris, grouting of concealed pipes, MS hooks for fixing pipes and making good the walls and floors. Note
Strictly use SDR-13.5 grade Astral UPVC pipe and fittings for internal cold water supply and SDR- 11 for hot water supply. 19mm dia</t>
    </r>
  </si>
  <si>
    <r>
      <t>P F of</t>
    </r>
    <r>
      <rPr>
        <b/>
        <sz val="14"/>
        <rFont val="Calibri"/>
        <family val="2"/>
      </rPr>
      <t xml:space="preserve"> ball valves</t>
    </r>
    <r>
      <rPr>
        <sz val="14"/>
        <rFont val="Calibri"/>
        <family val="2"/>
      </rPr>
      <t xml:space="preserve"> of brass body nickel plated with stainless steel ball, lever operated (RB TBS Cimbrio make) and tested to 20kg sq.cm. using Astral make UPVC fittings. 19mm dia</t>
    </r>
  </si>
  <si>
    <r>
      <t xml:space="preserve">P F of </t>
    </r>
    <r>
      <rPr>
        <b/>
        <sz val="14"/>
        <rFont val="Calibri"/>
        <family val="2"/>
      </rPr>
      <t>UPVC PVC drain pipe</t>
    </r>
    <r>
      <rPr>
        <sz val="14"/>
        <rFont val="Calibri"/>
        <family val="2"/>
      </rPr>
      <t xml:space="preserve"> (Supreme Prince B type make) including soil, waste and vent pipes including all fittings like bends, tees, elbows, collars, junctions, inspections doors, cowls, offsets, access pipes, jointing with solvent cement including cutting holes in walls and floors and making good. 50mm dia</t>
    </r>
  </si>
  <si>
    <r>
      <t xml:space="preserve">P F of </t>
    </r>
    <r>
      <rPr>
        <b/>
        <sz val="14"/>
        <rFont val="Calibri"/>
        <family val="2"/>
      </rPr>
      <t xml:space="preserve">15mm dia CP sink cock </t>
    </r>
    <r>
      <rPr>
        <sz val="14"/>
        <rFont val="Calibri"/>
        <family val="2"/>
      </rPr>
      <t>with swinging spout (floor mounted) for sink including necessary accessories like- flanges etc. (Jaquar- Cat. No. 359, make)</t>
    </r>
  </si>
  <si>
    <r>
      <t xml:space="preserve">P F of </t>
    </r>
    <r>
      <rPr>
        <b/>
        <sz val="14"/>
        <rFont val="Calibri"/>
        <family val="2"/>
      </rPr>
      <t>15mm dia CP angular stop cock</t>
    </r>
    <r>
      <rPr>
        <sz val="14"/>
        <rFont val="Calibri"/>
        <family val="2"/>
      </rPr>
      <t xml:space="preserve"> (wall mounted) for water services including necessary accessories like- flanges etc. (Jaquar - Cat. No. 053, make)</t>
    </r>
  </si>
  <si>
    <r>
      <t xml:space="preserve">P F of </t>
    </r>
    <r>
      <rPr>
        <b/>
        <sz val="14"/>
        <rFont val="Calibri"/>
        <family val="2"/>
      </rPr>
      <t>Coffee Counter</t>
    </r>
    <r>
      <rPr>
        <sz val="14"/>
        <rFont val="Calibri"/>
        <family val="2"/>
      </rPr>
      <t xml:space="preserve"> along with Pick-Up Counter with 19mm thick plywood structure (fire retardant plywood, Archid or Kenwood make with pesticide treatment). Counter s working top and fascia with 50mm edges, front and both the sides band with 100mm H x 60mm thick to be finished with 12mm thick Corian (Glacier White - DuPont make, basic rate INR. 10760.00or SM) with complete buffing or polishing up to the mark. Counter top will be having 350mm ht. x 12mm thick toughened glass partition on the 100mm thick band as shown on the details. Counter front fascia will having cove light provision as per details shown. Counter s all the rest surfaces to be finished with 4mm thick selected and approved make veneer as per the detailed patterns (Basic rate INR. 1614.00or SM) in 2 Hrs. fire rated PU polish. Inside of the unit to be finished with 1mm thick laminate (Formica make, basic rate INR. 1315.00 or Sheet). Counter s working side having two nos of open able shutter in 19mm said plywood. Includes 200mm ht. 2mm thick 304 grade SS (with selected and approved black coating finished) skirting on all the two sides. Rate including all necessary hardware fittings as required (like - hinges, locks, handles, wire mangers etc. - branded make) necessary 2 nos of cut out of 150mm dia for dipper well knock box and provision and fixing of SS Sink (Sink cost to be considered separately) on the working counter s top. Complete as per architectural detail drawing site engineer s instruction. Size (2150+625)mm L x 1000mm D x (950+100+350)mm H.</t>
    </r>
  </si>
  <si>
    <r>
      <t xml:space="preserve">P F of </t>
    </r>
    <r>
      <rPr>
        <b/>
        <sz val="14"/>
        <rFont val="Calibri"/>
        <family val="2"/>
      </rPr>
      <t>Condiment Counter</t>
    </r>
    <r>
      <rPr>
        <sz val="14"/>
        <rFont val="Calibri"/>
        <family val="2"/>
      </rPr>
      <t xml:space="preserve"> with 19mm thick plywood structure (fire retardant plywood, Archid or Kenwood make with pesticide treatment). Counter s top and fascia of 50mm thick edges to be
finished with 12mm thick Corian (Glacier White - DuPont make, basic rate INR. 10760.00or SM) with complete buffing or polish up to the mark, counter s all the surfaces to be finished with 4mm thick selected and approved make veneer as per the detailed patterns (Basic rate INR. 1614.00or SM) in 2 Hrs. fire rated PU polish. Inside of the unit to be finished 1mm thick laminate (Formica make, basic rate INR. 1325.00 or Sheet). Counter will be having two nos. of open able shutter on working side of the unit. Counter front fascia will having cove light provision as per details shown.
Includes 200mm ht. 2mm thick 304 grade SS (with selected and approved black coating finished) skirting on all the two sides. Rate inclusive of all the necessary hardware fittings as required (like -
hinges, lock, handle, SS wire managers, etc. branded make) necessary cut out for the services requirement. Complete as per architectural detail drawing site engineer s instruction. Size 900mm L x 500mm D x 950mm H.</t>
    </r>
  </si>
  <si>
    <r>
      <t xml:space="preserve">P F of </t>
    </r>
    <r>
      <rPr>
        <b/>
        <sz val="14"/>
        <rFont val="Calibri"/>
        <family val="2"/>
      </rPr>
      <t>Dispenser box</t>
    </r>
    <r>
      <rPr>
        <sz val="14"/>
        <rFont val="Calibri"/>
        <family val="2"/>
      </rPr>
      <t xml:space="preserve"> with 12mm thick plywood structure (fire retardant plywood, Archid or Kenwood make with pesticide treatment), all surfaces of the dispenser box with 12mm thick
Corian (Glacier White - DuPont make, basic rate INR. 10760.00or SM) with complete buffing or polish up to the mark, having provision of 100mm dia 4 nos. of SS containers, provisions for the
mug container in said Corian finished. Rate including all necessary hardware fittings (branded make) SS containers. Complete as per architectural detail drawing site engineer s instruction. Size 500mm L x 350mm H x 200mm D.</t>
    </r>
  </si>
  <si>
    <t>100% Claimed in RA Bill 1</t>
  </si>
  <si>
    <t>98% Claimed in RA Bill 1</t>
  </si>
  <si>
    <t xml:space="preserve">50% Claimed in RA Bill 1  </t>
  </si>
  <si>
    <t xml:space="preserve">97% Claimed in RA Bill 1 </t>
  </si>
  <si>
    <t xml:space="preserve">96% Claimed in RA Bill 1 </t>
  </si>
  <si>
    <t xml:space="preserve">95% Claimed in RA Bill 1 </t>
  </si>
  <si>
    <t xml:space="preserve">75% Claimed in RA Bill 1 </t>
  </si>
  <si>
    <t>THIRD WAVE COFFEE</t>
  </si>
  <si>
    <t>99% Claimed in RA Bill 1</t>
  </si>
  <si>
    <t>96% Claimed in RA Bill 1</t>
  </si>
  <si>
    <t xml:space="preserve">33% Claimed in RA Bill 1  </t>
  </si>
  <si>
    <t xml:space="preserve">94% Claimed in RA Bill 1 </t>
  </si>
  <si>
    <t xml:space="preserve">90% Claimed in RA Bill 1 </t>
  </si>
  <si>
    <t>Date :- 08-11-2024</t>
  </si>
  <si>
    <t>Date : 08-11-2024</t>
  </si>
  <si>
    <t>Date:- 08-11-2024</t>
  </si>
</sst>
</file>

<file path=xl/styles.xml><?xml version="1.0" encoding="utf-8"?>
<styleSheet xmlns="http://schemas.openxmlformats.org/spreadsheetml/2006/main">
  <numFmts count="6">
    <numFmt numFmtId="43" formatCode="_(* #,##0.00_);_(* \(#,##0.00\);_(* &quot;-&quot;??_);_(@_)"/>
    <numFmt numFmtId="164" formatCode="_ * #,##0.00_ ;_ * \-#,##0.00_ ;_ * &quot;-&quot;??_ ;_ @_ "/>
    <numFmt numFmtId="165" formatCode="0.0"/>
    <numFmt numFmtId="166" formatCode="_(* #,##0.00_);_(* \(#,##0.00\);_(* \-??_);_(@_)"/>
    <numFmt numFmtId="167" formatCode="_(* #,##0_);_(* \(#,##0\);_(* &quot;-&quot;??_);_(@_)"/>
    <numFmt numFmtId="168" formatCode="_(* #,##0.000_);_(* \(#,##0.000\);_(* &quot;-&quot;??_);_(@_)"/>
  </numFmts>
  <fonts count="3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color theme="1"/>
      <name val="Calibri"/>
      <family val="2"/>
      <scheme val="minor"/>
    </font>
    <font>
      <sz val="10"/>
      <name val="Mangal"/>
      <family val="2"/>
    </font>
    <font>
      <sz val="10"/>
      <name val="Arial"/>
      <family val="2"/>
      <charset val="1"/>
    </font>
    <font>
      <sz val="11"/>
      <color indexed="8"/>
      <name val="Calibri"/>
      <family val="2"/>
    </font>
    <font>
      <sz val="10"/>
      <name val="Helv"/>
      <charset val="204"/>
    </font>
    <font>
      <i/>
      <sz val="11"/>
      <color rgb="FF7F7F7F"/>
      <name val="Calibri"/>
      <family val="2"/>
      <charset val="1"/>
    </font>
    <font>
      <sz val="11"/>
      <color indexed="8"/>
      <name val="Times New Roman"/>
      <family val="1"/>
    </font>
    <font>
      <sz val="11"/>
      <color indexed="19"/>
      <name val="Calibri"/>
      <family val="2"/>
    </font>
    <font>
      <sz val="10.5"/>
      <color theme="1"/>
      <name val="Calibri"/>
      <family val="2"/>
      <scheme val="minor"/>
    </font>
    <font>
      <sz val="11"/>
      <color rgb="FF000000"/>
      <name val="Calibri"/>
      <family val="2"/>
    </font>
    <font>
      <sz val="10"/>
      <name val="Verdana"/>
      <family val="2"/>
    </font>
    <font>
      <sz val="8"/>
      <name val="Arial"/>
      <family val="2"/>
    </font>
    <font>
      <b/>
      <sz val="14"/>
      <color theme="1"/>
      <name val="Calibri"/>
      <family val="2"/>
      <scheme val="minor"/>
    </font>
    <font>
      <sz val="14"/>
      <color theme="1"/>
      <name val="Calibri"/>
      <family val="2"/>
      <charset val="1"/>
    </font>
    <font>
      <b/>
      <sz val="14"/>
      <color theme="1"/>
      <name val="Calibri"/>
      <family val="2"/>
    </font>
    <font>
      <sz val="14"/>
      <color theme="1"/>
      <name val="Calibri"/>
      <family val="2"/>
      <scheme val="minor"/>
    </font>
    <font>
      <sz val="14"/>
      <color theme="1"/>
      <name val="Calibri"/>
      <family val="2"/>
    </font>
    <font>
      <sz val="14"/>
      <color theme="1"/>
      <name val="Cambria"/>
      <family val="1"/>
    </font>
    <font>
      <b/>
      <sz val="14"/>
      <color theme="1"/>
      <name val="Cambria"/>
      <family val="1"/>
    </font>
    <font>
      <b/>
      <sz val="14"/>
      <color theme="1"/>
      <name val="Arial"/>
      <family val="2"/>
    </font>
    <font>
      <b/>
      <sz val="14"/>
      <color theme="1"/>
      <name val="Calibri"/>
      <family val="2"/>
      <charset val="1"/>
    </font>
    <font>
      <sz val="14"/>
      <color rgb="FF000000"/>
      <name val="Times New Roman"/>
      <family val="1"/>
    </font>
    <font>
      <sz val="14"/>
      <color rgb="FF000000"/>
      <name val="Calibri Light"/>
      <family val="1"/>
      <scheme val="major"/>
    </font>
    <font>
      <b/>
      <sz val="14"/>
      <name val="Arial"/>
      <family val="2"/>
    </font>
    <font>
      <sz val="14"/>
      <name val="Calibri"/>
      <family val="2"/>
      <scheme val="minor"/>
    </font>
    <font>
      <sz val="14"/>
      <name val="Arial"/>
      <family val="2"/>
    </font>
    <font>
      <sz val="14"/>
      <name val="Calibri Light"/>
      <family val="2"/>
      <scheme val="major"/>
    </font>
    <font>
      <b/>
      <sz val="14"/>
      <name val="Calibri"/>
      <family val="2"/>
      <scheme val="minor"/>
    </font>
    <font>
      <b/>
      <sz val="14"/>
      <name val="Calibri Light"/>
      <family val="2"/>
      <scheme val="major"/>
    </font>
    <font>
      <sz val="14"/>
      <name val="Calibri"/>
      <family val="2"/>
    </font>
    <font>
      <b/>
      <sz val="14"/>
      <name val="Calibr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27">
    <xf numFmtId="0" fontId="0" fillId="0" borderId="0"/>
    <xf numFmtId="164" fontId="1" fillId="0" borderId="0" applyFont="0" applyFill="0" applyBorder="0" applyAlignment="0" applyProtection="0"/>
    <xf numFmtId="0" fontId="3" fillId="0" borderId="0"/>
    <xf numFmtId="165" fontId="5" fillId="0" borderId="0" applyFill="0" applyBorder="0" applyAlignment="0" applyProtection="0"/>
    <xf numFmtId="0" fontId="6" fillId="0" borderId="0"/>
    <xf numFmtId="164" fontId="7" fillId="0" borderId="0" applyFont="0" applyFill="0" applyBorder="0" applyAlignment="0" applyProtection="0"/>
    <xf numFmtId="43" fontId="3" fillId="0" borderId="0" applyFont="0" applyFill="0" applyBorder="0" applyAlignment="0" applyProtection="0"/>
    <xf numFmtId="0" fontId="8" fillId="0" borderId="0"/>
    <xf numFmtId="0" fontId="3" fillId="0" borderId="0"/>
    <xf numFmtId="43" fontId="3" fillId="0" borderId="0" applyFont="0" applyFill="0" applyBorder="0" applyAlignment="0" applyProtection="0"/>
    <xf numFmtId="0" fontId="3" fillId="0" borderId="0"/>
    <xf numFmtId="166" fontId="3" fillId="0" borderId="0" applyFill="0" applyBorder="0" applyAlignment="0" applyProtection="0"/>
    <xf numFmtId="0" fontId="9" fillId="0" borderId="0" applyBorder="0" applyProtection="0"/>
    <xf numFmtId="164" fontId="7" fillId="0" borderId="0" applyFont="0" applyFill="0" applyBorder="0" applyAlignment="0" applyProtection="0"/>
    <xf numFmtId="0" fontId="10" fillId="0" borderId="0" applyBorder="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11" fillId="0" borderId="0" applyNumberFormat="0" applyFill="0" applyBorder="0" applyAlignment="0" applyProtection="0"/>
    <xf numFmtId="0" fontId="3" fillId="0" borderId="0"/>
    <xf numFmtId="0" fontId="1" fillId="0" borderId="0"/>
    <xf numFmtId="164" fontId="14" fillId="0" borderId="0" applyFont="0" applyFill="0" applyBorder="0" applyAlignment="0" applyProtection="0"/>
    <xf numFmtId="0" fontId="1" fillId="0" borderId="0"/>
    <xf numFmtId="0" fontId="13" fillId="0" borderId="0"/>
    <xf numFmtId="0" fontId="15" fillId="0" borderId="0"/>
  </cellStyleXfs>
  <cellXfs count="149">
    <xf numFmtId="0" fontId="0" fillId="0" borderId="0" xfId="0"/>
    <xf numFmtId="0" fontId="4" fillId="0" borderId="1" xfId="0" applyFont="1" applyBorder="1"/>
    <xf numFmtId="0" fontId="0" fillId="0" borderId="0" xfId="0" applyAlignment="1"/>
    <xf numFmtId="0" fontId="1" fillId="0" borderId="0" xfId="22"/>
    <xf numFmtId="0" fontId="12" fillId="0" borderId="1" xfId="22" applyFont="1" applyBorder="1" applyAlignment="1">
      <alignment horizontal="center"/>
    </xf>
    <xf numFmtId="164" fontId="12" fillId="0" borderId="1" xfId="1" applyFont="1" applyFill="1" applyBorder="1"/>
    <xf numFmtId="164" fontId="12" fillId="0" borderId="1" xfId="22" applyNumberFormat="1" applyFont="1" applyBorder="1" applyAlignment="1">
      <alignment horizontal="center"/>
    </xf>
    <xf numFmtId="0" fontId="1" fillId="0" borderId="0" xfId="22" applyAlignment="1">
      <alignment horizontal="left"/>
    </xf>
    <xf numFmtId="0" fontId="1" fillId="2" borderId="1" xfId="22" applyFill="1" applyBorder="1" applyAlignment="1">
      <alignment horizontal="center"/>
    </xf>
    <xf numFmtId="0" fontId="2" fillId="3" borderId="1" xfId="22" applyFont="1" applyFill="1" applyBorder="1" applyAlignment="1">
      <alignment horizontal="center"/>
    </xf>
    <xf numFmtId="164" fontId="2" fillId="3" borderId="1" xfId="22" applyNumberFormat="1" applyFont="1" applyFill="1" applyBorder="1" applyAlignment="1">
      <alignment horizontal="center"/>
    </xf>
    <xf numFmtId="0" fontId="2" fillId="3" borderId="1" xfId="22" applyFont="1" applyFill="1" applyBorder="1" applyAlignment="1">
      <alignment horizontal="right"/>
    </xf>
    <xf numFmtId="0" fontId="0" fillId="0" borderId="0" xfId="22" applyFont="1"/>
    <xf numFmtId="164" fontId="0" fillId="0" borderId="0" xfId="0" applyNumberFormat="1"/>
    <xf numFmtId="0" fontId="19"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top" wrapText="1"/>
    </xf>
    <xf numFmtId="0" fontId="19" fillId="0" borderId="0" xfId="0" applyFont="1"/>
    <xf numFmtId="0" fontId="20" fillId="0" borderId="1" xfId="2" applyFont="1" applyFill="1" applyBorder="1" applyAlignment="1">
      <alignment horizontal="left" vertical="top" wrapText="1"/>
    </xf>
    <xf numFmtId="164" fontId="19" fillId="0" borderId="1" xfId="1" applyFont="1" applyFill="1" applyBorder="1" applyAlignment="1">
      <alignment horizontal="center" vertical="center"/>
    </xf>
    <xf numFmtId="0" fontId="21" fillId="0" borderId="3" xfId="0" applyFont="1" applyBorder="1" applyAlignment="1">
      <alignment horizontal="left" vertical="top" wrapText="1"/>
    </xf>
    <xf numFmtId="164" fontId="25" fillId="0" borderId="7" xfId="1" applyFont="1" applyFill="1" applyBorder="1" applyAlignment="1">
      <alignment horizontal="center" vertical="center" wrapText="1"/>
    </xf>
    <xf numFmtId="164" fontId="16" fillId="0" borderId="1" xfId="1" applyFont="1" applyFill="1" applyBorder="1" applyAlignment="1">
      <alignment horizontal="center" vertical="center"/>
    </xf>
    <xf numFmtId="9" fontId="19" fillId="0" borderId="1" xfId="0" applyNumberFormat="1" applyFont="1" applyFill="1" applyBorder="1" applyAlignment="1">
      <alignment horizontal="center" vertical="center"/>
    </xf>
    <xf numFmtId="43" fontId="19" fillId="0" borderId="1" xfId="0" applyNumberFormat="1" applyFont="1" applyFill="1" applyBorder="1" applyAlignment="1">
      <alignment horizontal="center" vertical="center"/>
    </xf>
    <xf numFmtId="0" fontId="24" fillId="0" borderId="1" xfId="2" applyFont="1" applyFill="1" applyBorder="1" applyAlignment="1">
      <alignment horizontal="left" vertical="center" wrapText="1"/>
    </xf>
    <xf numFmtId="164" fontId="21" fillId="0" borderId="1" xfId="1" applyFont="1" applyFill="1" applyBorder="1" applyAlignment="1">
      <alignment horizontal="center" vertical="center"/>
    </xf>
    <xf numFmtId="0" fontId="21" fillId="0" borderId="1" xfId="0" applyFont="1" applyFill="1" applyBorder="1" applyAlignment="1">
      <alignment horizontal="center" vertical="center"/>
    </xf>
    <xf numFmtId="164" fontId="22" fillId="0" borderId="1" xfId="1" applyFont="1" applyFill="1" applyBorder="1" applyAlignment="1">
      <alignment horizontal="center" vertical="center"/>
    </xf>
    <xf numFmtId="2" fontId="24" fillId="0" borderId="1" xfId="2" applyNumberFormat="1" applyFont="1" applyFill="1" applyBorder="1" applyAlignment="1">
      <alignment horizontal="left" vertical="center" wrapText="1"/>
    </xf>
    <xf numFmtId="0" fontId="17" fillId="0" borderId="1" xfId="2" applyFont="1" applyFill="1" applyBorder="1" applyAlignment="1">
      <alignment horizontal="left" vertical="top" wrapText="1"/>
    </xf>
    <xf numFmtId="43" fontId="26" fillId="0" borderId="7" xfId="1" applyNumberFormat="1" applyFont="1" applyFill="1" applyBorder="1" applyAlignment="1">
      <alignment horizontal="center" vertical="center" wrapText="1"/>
    </xf>
    <xf numFmtId="2" fontId="24" fillId="0" borderId="1" xfId="2" applyNumberFormat="1" applyFont="1" applyFill="1" applyBorder="1" applyAlignment="1">
      <alignment horizontal="center" vertical="center" wrapText="1"/>
    </xf>
    <xf numFmtId="43" fontId="25" fillId="0" borderId="7" xfId="1" applyNumberFormat="1" applyFont="1" applyFill="1" applyBorder="1" applyAlignment="1">
      <alignment horizontal="center" vertical="center" wrapText="1"/>
    </xf>
    <xf numFmtId="0" fontId="17" fillId="0" borderId="1" xfId="2" applyFont="1" applyFill="1" applyBorder="1" applyAlignment="1">
      <alignment horizontal="center" vertical="center"/>
    </xf>
    <xf numFmtId="164" fontId="21" fillId="0" borderId="1" xfId="1" applyFont="1" applyFill="1" applyBorder="1"/>
    <xf numFmtId="0" fontId="21" fillId="0" borderId="1" xfId="0" applyFont="1" applyFill="1" applyBorder="1"/>
    <xf numFmtId="164" fontId="17" fillId="0" borderId="1" xfId="1" applyFont="1" applyFill="1" applyBorder="1" applyAlignment="1">
      <alignment horizontal="center" vertical="center"/>
    </xf>
    <xf numFmtId="0" fontId="2" fillId="4" borderId="1" xfId="22" applyFont="1" applyFill="1" applyBorder="1" applyAlignment="1">
      <alignment horizontal="center"/>
    </xf>
    <xf numFmtId="0" fontId="1" fillId="2" borderId="1" xfId="22" applyFont="1" applyFill="1" applyBorder="1" applyAlignment="1">
      <alignment horizontal="center"/>
    </xf>
    <xf numFmtId="164" fontId="1" fillId="2" borderId="1" xfId="22" applyNumberFormat="1" applyFont="1" applyFill="1" applyBorder="1" applyAlignment="1">
      <alignment horizontal="center"/>
    </xf>
    <xf numFmtId="0" fontId="1" fillId="2" borderId="1" xfId="22" applyFont="1" applyFill="1" applyBorder="1" applyAlignment="1">
      <alignment horizontal="right"/>
    </xf>
    <xf numFmtId="49" fontId="24" fillId="4" borderId="1" xfId="2" applyNumberFormat="1" applyFont="1" applyFill="1" applyBorder="1" applyAlignment="1">
      <alignment horizontal="center" vertical="center" wrapText="1"/>
    </xf>
    <xf numFmtId="167" fontId="22" fillId="4" borderId="1" xfId="1" applyNumberFormat="1" applyFont="1" applyFill="1" applyBorder="1" applyAlignment="1">
      <alignment horizontal="center" vertical="center" wrapText="1"/>
    </xf>
    <xf numFmtId="168" fontId="22" fillId="4" borderId="1" xfId="1" applyNumberFormat="1" applyFont="1" applyFill="1" applyBorder="1" applyAlignment="1">
      <alignment horizontal="center" vertical="center"/>
    </xf>
    <xf numFmtId="0" fontId="28" fillId="0" borderId="0" xfId="0" applyFont="1"/>
    <xf numFmtId="0" fontId="28" fillId="0" borderId="0" xfId="0" applyFont="1" applyAlignment="1">
      <alignment wrapText="1"/>
    </xf>
    <xf numFmtId="0" fontId="29" fillId="0" borderId="0" xfId="20" applyFont="1"/>
    <xf numFmtId="164" fontId="29" fillId="0" borderId="0" xfId="1" applyFont="1" applyBorder="1"/>
    <xf numFmtId="0" fontId="29" fillId="0" borderId="0" xfId="20" applyFont="1" applyAlignment="1">
      <alignment horizontal="center"/>
    </xf>
    <xf numFmtId="0" fontId="29" fillId="0" borderId="0" xfId="0" applyFont="1"/>
    <xf numFmtId="0" fontId="27" fillId="0" borderId="0" xfId="20" applyFont="1" applyAlignment="1">
      <alignment horizontal="left" vertical="center"/>
    </xf>
    <xf numFmtId="0" fontId="27" fillId="0" borderId="0" xfId="20" applyFont="1" applyAlignment="1">
      <alignment horizontal="center"/>
    </xf>
    <xf numFmtId="0" fontId="29" fillId="0" borderId="0" xfId="20" applyFont="1" applyAlignment="1">
      <alignment horizontal="left"/>
    </xf>
    <xf numFmtId="0" fontId="30" fillId="0" borderId="0" xfId="20" applyFont="1"/>
    <xf numFmtId="0" fontId="27" fillId="2" borderId="0" xfId="21" applyFont="1" applyFill="1"/>
    <xf numFmtId="0" fontId="29" fillId="2" borderId="0" xfId="21" applyFont="1" applyFill="1" applyAlignment="1">
      <alignment horizontal="justify"/>
    </xf>
    <xf numFmtId="43" fontId="29" fillId="2" borderId="0" xfId="19" applyFont="1" applyFill="1" applyBorder="1"/>
    <xf numFmtId="164" fontId="29" fillId="2" borderId="0" xfId="1" applyFont="1" applyFill="1" applyBorder="1"/>
    <xf numFmtId="43" fontId="30" fillId="2" borderId="0" xfId="19" applyFont="1" applyFill="1" applyBorder="1"/>
    <xf numFmtId="164" fontId="28" fillId="2" borderId="1" xfId="1" applyFont="1" applyFill="1" applyBorder="1" applyAlignment="1">
      <alignment horizontal="center" vertical="center"/>
    </xf>
    <xf numFmtId="0" fontId="28"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28" fillId="0" borderId="1" xfId="0" applyFont="1" applyFill="1" applyBorder="1" applyAlignment="1">
      <alignment horizontal="left" vertical="top" wrapText="1"/>
    </xf>
    <xf numFmtId="164" fontId="28" fillId="0" borderId="3" xfId="1" applyFont="1" applyFill="1" applyBorder="1" applyAlignment="1">
      <alignment horizontal="center" vertical="center"/>
    </xf>
    <xf numFmtId="164" fontId="33" fillId="0" borderId="1" xfId="1" applyFont="1" applyFill="1" applyBorder="1" applyAlignment="1" applyProtection="1">
      <alignment horizontal="center" vertical="center"/>
    </xf>
    <xf numFmtId="0" fontId="34" fillId="0" borderId="1" xfId="2" applyFont="1" applyFill="1" applyBorder="1" applyAlignment="1">
      <alignment horizontal="left" vertical="center" wrapText="1"/>
    </xf>
    <xf numFmtId="0" fontId="33" fillId="0" borderId="1" xfId="2" applyFont="1" applyFill="1" applyBorder="1" applyAlignment="1">
      <alignment horizontal="left" vertical="top" wrapText="1"/>
    </xf>
    <xf numFmtId="164" fontId="28" fillId="0" borderId="3" xfId="1" applyFont="1" applyFill="1" applyBorder="1" applyAlignment="1">
      <alignment horizontal="center" vertical="center" wrapText="1"/>
    </xf>
    <xf numFmtId="164" fontId="33" fillId="0" borderId="1" xfId="1" applyFont="1" applyFill="1" applyBorder="1" applyAlignment="1">
      <alignment horizontal="center" vertical="center" wrapText="1"/>
    </xf>
    <xf numFmtId="2" fontId="34" fillId="0" borderId="1" xfId="2" applyNumberFormat="1" applyFont="1" applyFill="1" applyBorder="1" applyAlignment="1">
      <alignment horizontal="left" vertical="center" wrapText="1"/>
    </xf>
    <xf numFmtId="164" fontId="28" fillId="0" borderId="1" xfId="1" applyFont="1" applyFill="1" applyBorder="1" applyAlignment="1">
      <alignment horizontal="center" vertical="center"/>
    </xf>
    <xf numFmtId="164" fontId="28" fillId="0" borderId="1" xfId="1" applyFont="1" applyBorder="1" applyAlignment="1">
      <alignment horizontal="center" vertical="center"/>
    </xf>
    <xf numFmtId="2" fontId="34" fillId="0" borderId="1" xfId="2" applyNumberFormat="1" applyFont="1" applyFill="1" applyBorder="1" applyAlignment="1">
      <alignment horizontal="center" vertical="center" wrapText="1"/>
    </xf>
    <xf numFmtId="0" fontId="33" fillId="0" borderId="1" xfId="2" applyFont="1" applyFill="1" applyBorder="1" applyAlignment="1">
      <alignment horizontal="center" vertical="center"/>
    </xf>
    <xf numFmtId="0" fontId="28" fillId="0" borderId="1" xfId="0" applyFont="1" applyBorder="1"/>
    <xf numFmtId="0" fontId="28" fillId="0" borderId="1" xfId="0" applyFont="1" applyBorder="1" applyAlignment="1">
      <alignment wrapText="1"/>
    </xf>
    <xf numFmtId="0" fontId="28" fillId="3" borderId="1" xfId="0" applyFont="1" applyFill="1" applyBorder="1" applyAlignment="1">
      <alignment horizontal="center" vertical="center"/>
    </xf>
    <xf numFmtId="2" fontId="34" fillId="3" borderId="1" xfId="2" applyNumberFormat="1" applyFont="1" applyFill="1" applyBorder="1" applyAlignment="1">
      <alignment horizontal="center" vertical="center" wrapText="1"/>
    </xf>
    <xf numFmtId="0" fontId="33" fillId="3" borderId="1" xfId="2" applyFont="1" applyFill="1" applyBorder="1" applyAlignment="1">
      <alignment horizontal="left" vertical="top" wrapText="1"/>
    </xf>
    <xf numFmtId="164" fontId="31" fillId="3" borderId="1" xfId="0" applyNumberFormat="1" applyFont="1" applyFill="1" applyBorder="1" applyAlignment="1">
      <alignment horizontal="center" vertical="center"/>
    </xf>
    <xf numFmtId="0" fontId="28" fillId="3" borderId="1" xfId="0" applyFont="1" applyFill="1" applyBorder="1"/>
    <xf numFmtId="0" fontId="28" fillId="3" borderId="1" xfId="0" applyFont="1" applyFill="1" applyBorder="1" applyAlignment="1">
      <alignment wrapText="1"/>
    </xf>
    <xf numFmtId="164" fontId="28" fillId="0" borderId="0" xfId="0" applyNumberFormat="1" applyFont="1"/>
    <xf numFmtId="164" fontId="31" fillId="3" borderId="1" xfId="1" applyFont="1" applyFill="1" applyBorder="1" applyAlignment="1">
      <alignment horizontal="center" vertical="center"/>
    </xf>
    <xf numFmtId="164" fontId="28" fillId="3" borderId="1" xfId="1" applyFont="1" applyFill="1" applyBorder="1" applyAlignment="1">
      <alignment horizontal="center" vertical="center"/>
    </xf>
    <xf numFmtId="164" fontId="33" fillId="0" borderId="1" xfId="1" applyFont="1" applyFill="1" applyBorder="1" applyAlignment="1">
      <alignment horizontal="center" vertical="center"/>
    </xf>
    <xf numFmtId="0" fontId="28" fillId="0" borderId="0" xfId="0" applyFont="1" applyFill="1" applyBorder="1" applyAlignment="1">
      <alignment horizontal="center" vertical="center"/>
    </xf>
    <xf numFmtId="2" fontId="34" fillId="0" borderId="0" xfId="2" applyNumberFormat="1" applyFont="1" applyFill="1" applyBorder="1" applyAlignment="1">
      <alignment horizontal="center" vertical="center" wrapText="1"/>
    </xf>
    <xf numFmtId="0" fontId="33" fillId="0" borderId="0" xfId="2" applyFont="1" applyFill="1" applyBorder="1" applyAlignment="1">
      <alignment horizontal="left" vertical="top" wrapText="1"/>
    </xf>
    <xf numFmtId="0" fontId="33" fillId="0" borderId="0" xfId="2" applyFont="1" applyFill="1" applyBorder="1" applyAlignment="1">
      <alignment horizontal="center" vertical="center"/>
    </xf>
    <xf numFmtId="164" fontId="28" fillId="0" borderId="0" xfId="1" applyFont="1" applyFill="1" applyBorder="1" applyAlignment="1">
      <alignment horizontal="center" vertical="center"/>
    </xf>
    <xf numFmtId="0" fontId="28" fillId="0" borderId="0" xfId="0" applyFont="1" applyBorder="1"/>
    <xf numFmtId="0" fontId="28" fillId="0" borderId="0" xfId="0" applyFont="1" applyBorder="1" applyAlignment="1">
      <alignment wrapText="1"/>
    </xf>
    <xf numFmtId="164" fontId="28" fillId="0" borderId="1" xfId="1" applyFont="1" applyBorder="1"/>
    <xf numFmtId="43" fontId="0" fillId="0" borderId="0" xfId="0" applyNumberFormat="1"/>
    <xf numFmtId="164" fontId="28" fillId="3" borderId="1" xfId="1" applyFont="1" applyFill="1" applyBorder="1" applyAlignment="1">
      <alignment horizontal="center" vertical="center" wrapText="1"/>
    </xf>
    <xf numFmtId="164" fontId="0" fillId="0" borderId="0" xfId="0" applyNumberFormat="1" applyAlignment="1"/>
    <xf numFmtId="164" fontId="33" fillId="2" borderId="1" xfId="1" applyFont="1" applyFill="1" applyBorder="1" applyAlignment="1">
      <alignment horizontal="left" vertical="center" wrapText="1"/>
    </xf>
    <xf numFmtId="164" fontId="19" fillId="5" borderId="1" xfId="1" applyFont="1" applyFill="1" applyBorder="1" applyAlignment="1">
      <alignment horizontal="center" vertical="center" wrapText="1"/>
    </xf>
    <xf numFmtId="164" fontId="28" fillId="5" borderId="1" xfId="1" applyFont="1" applyFill="1" applyBorder="1" applyAlignment="1">
      <alignment horizontal="center" vertical="center" wrapText="1"/>
    </xf>
    <xf numFmtId="164" fontId="28" fillId="5" borderId="5" xfId="1" applyFont="1" applyFill="1" applyBorder="1" applyAlignment="1">
      <alignment horizontal="center" vertical="center" wrapText="1"/>
    </xf>
    <xf numFmtId="0" fontId="21" fillId="0" borderId="3" xfId="0" applyFont="1" applyBorder="1" applyAlignment="1">
      <alignment horizontal="left" vertical="center"/>
    </xf>
    <xf numFmtId="0" fontId="0" fillId="0" borderId="0" xfId="0" applyAlignment="1">
      <alignment horizontal="left"/>
    </xf>
    <xf numFmtId="0" fontId="2" fillId="3" borderId="3" xfId="22" applyFont="1" applyFill="1" applyBorder="1" applyAlignment="1">
      <alignment horizontal="right"/>
    </xf>
    <xf numFmtId="0" fontId="2" fillId="3" borderId="5" xfId="22" applyFont="1" applyFill="1" applyBorder="1" applyAlignment="1">
      <alignment horizontal="right"/>
    </xf>
    <xf numFmtId="0" fontId="1" fillId="0" borderId="0" xfId="22" applyAlignment="1">
      <alignment horizontal="left"/>
    </xf>
    <xf numFmtId="0" fontId="0" fillId="0" borderId="0" xfId="22" applyFont="1" applyAlignment="1">
      <alignment horizontal="left"/>
    </xf>
    <xf numFmtId="0" fontId="21" fillId="0" borderId="1" xfId="0" applyFont="1" applyBorder="1" applyAlignment="1">
      <alignment horizontal="left" vertical="top"/>
    </xf>
    <xf numFmtId="0" fontId="18" fillId="3" borderId="3" xfId="2" applyFont="1" applyFill="1" applyBorder="1" applyAlignment="1">
      <alignment horizontal="left" vertical="center" wrapText="1"/>
    </xf>
    <xf numFmtId="0" fontId="18" fillId="3" borderId="4" xfId="2" applyFont="1" applyFill="1" applyBorder="1" applyAlignment="1">
      <alignment horizontal="left" vertical="center" wrapText="1"/>
    </xf>
    <xf numFmtId="0" fontId="18" fillId="3" borderId="5" xfId="2" applyFont="1" applyFill="1" applyBorder="1" applyAlignment="1">
      <alignment horizontal="left" vertical="center" wrapText="1"/>
    </xf>
    <xf numFmtId="0" fontId="31" fillId="3" borderId="3" xfId="0" applyFont="1" applyFill="1" applyBorder="1" applyAlignment="1">
      <alignment horizontal="left" vertical="center" wrapText="1"/>
    </xf>
    <xf numFmtId="0" fontId="31" fillId="3" borderId="4" xfId="0" applyFont="1" applyFill="1" applyBorder="1" applyAlignment="1">
      <alignment horizontal="left" vertical="center" wrapText="1"/>
    </xf>
    <xf numFmtId="0" fontId="31" fillId="3" borderId="5" xfId="0" applyFont="1" applyFill="1" applyBorder="1" applyAlignment="1">
      <alignment horizontal="left"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49" fontId="24" fillId="4" borderId="3" xfId="2" applyNumberFormat="1" applyFont="1" applyFill="1" applyBorder="1" applyAlignment="1">
      <alignment horizontal="center" vertical="center" wrapText="1"/>
    </xf>
    <xf numFmtId="49" fontId="24" fillId="4" borderId="5" xfId="2" applyNumberFormat="1" applyFont="1" applyFill="1" applyBorder="1" applyAlignment="1">
      <alignment horizontal="center" vertical="center" wrapText="1"/>
    </xf>
    <xf numFmtId="168" fontId="22" fillId="4" borderId="6" xfId="0" applyNumberFormat="1" applyFont="1" applyFill="1" applyBorder="1" applyAlignment="1">
      <alignment horizontal="center" vertical="center" wrapText="1"/>
    </xf>
    <xf numFmtId="168" fontId="22" fillId="4" borderId="8" xfId="0" applyNumberFormat="1" applyFont="1" applyFill="1" applyBorder="1" applyAlignment="1">
      <alignment horizontal="center" vertical="center" wrapText="1"/>
    </xf>
    <xf numFmtId="0" fontId="23" fillId="0" borderId="3" xfId="0" applyFont="1" applyBorder="1" applyAlignment="1">
      <alignment horizontal="left" vertical="center"/>
    </xf>
    <xf numFmtId="0" fontId="23" fillId="0" borderId="5" xfId="0" applyFont="1" applyBorder="1" applyAlignment="1">
      <alignment horizontal="left" vertical="center"/>
    </xf>
    <xf numFmtId="0" fontId="21" fillId="0" borderId="3" xfId="0" applyFont="1" applyBorder="1" applyAlignment="1">
      <alignment horizontal="left" vertical="center"/>
    </xf>
    <xf numFmtId="0" fontId="21" fillId="0" borderId="5" xfId="0" applyFont="1" applyBorder="1" applyAlignment="1">
      <alignment horizontal="left" vertical="center"/>
    </xf>
    <xf numFmtId="14" fontId="23" fillId="0" borderId="3" xfId="0" applyNumberFormat="1" applyFont="1" applyBorder="1" applyAlignment="1">
      <alignment horizontal="left" vertical="center"/>
    </xf>
    <xf numFmtId="0" fontId="21" fillId="0" borderId="1" xfId="0" applyFont="1" applyBorder="1" applyAlignment="1">
      <alignment horizontal="left" vertical="top" wrapText="1"/>
    </xf>
    <xf numFmtId="0" fontId="21" fillId="0" borderId="4" xfId="0" applyFont="1" applyBorder="1" applyAlignment="1">
      <alignment horizontal="lef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5" xfId="0" applyFont="1" applyBorder="1" applyAlignment="1">
      <alignment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34" fillId="2" borderId="3" xfId="2" applyFont="1" applyFill="1" applyBorder="1" applyAlignment="1">
      <alignment horizontal="left" vertical="center" wrapText="1"/>
    </xf>
    <xf numFmtId="0" fontId="34" fillId="2" borderId="4" xfId="2" applyFont="1" applyFill="1" applyBorder="1" applyAlignment="1">
      <alignment horizontal="left" vertical="center" wrapText="1"/>
    </xf>
    <xf numFmtId="0" fontId="34" fillId="2" borderId="5" xfId="2" applyFont="1" applyFill="1" applyBorder="1" applyAlignment="1">
      <alignment horizontal="left" vertical="center" wrapText="1"/>
    </xf>
    <xf numFmtId="0" fontId="34" fillId="3" borderId="3" xfId="2" applyFont="1" applyFill="1" applyBorder="1" applyAlignment="1">
      <alignment horizontal="center" vertical="center"/>
    </xf>
    <xf numFmtId="0" fontId="34" fillId="3" borderId="4" xfId="2" applyFont="1" applyFill="1" applyBorder="1" applyAlignment="1">
      <alignment horizontal="center" vertical="center"/>
    </xf>
    <xf numFmtId="0" fontId="34" fillId="3" borderId="5" xfId="2" applyFont="1" applyFill="1" applyBorder="1" applyAlignment="1">
      <alignment horizontal="center" vertical="center"/>
    </xf>
    <xf numFmtId="164" fontId="27" fillId="4" borderId="1" xfId="1" applyFont="1" applyFill="1" applyBorder="1" applyAlignment="1">
      <alignment horizontal="center" vertical="center" wrapText="1"/>
    </xf>
    <xf numFmtId="0" fontId="31" fillId="4" borderId="1" xfId="0" applyFont="1" applyFill="1" applyBorder="1" applyAlignment="1">
      <alignment horizontal="center" vertical="center" wrapText="1"/>
    </xf>
    <xf numFmtId="43" fontId="32" fillId="4" borderId="1" xfId="19" applyFont="1" applyFill="1" applyBorder="1" applyAlignment="1">
      <alignment horizontal="center" vertical="center" wrapText="1"/>
    </xf>
    <xf numFmtId="0" fontId="27" fillId="0" borderId="2" xfId="20" applyFont="1" applyBorder="1" applyAlignment="1">
      <alignment horizontal="center"/>
    </xf>
    <xf numFmtId="0" fontId="27" fillId="0" borderId="0" xfId="20" applyFont="1" applyBorder="1" applyAlignment="1">
      <alignment horizontal="center"/>
    </xf>
    <xf numFmtId="0" fontId="27" fillId="2" borderId="2" xfId="21" applyFont="1" applyFill="1" applyBorder="1" applyAlignment="1">
      <alignment horizontal="center" vertical="center" wrapText="1"/>
    </xf>
    <xf numFmtId="0" fontId="27" fillId="2" borderId="0" xfId="21" applyFont="1" applyFill="1" applyAlignment="1">
      <alignment horizontal="center" vertical="center" wrapText="1"/>
    </xf>
    <xf numFmtId="0" fontId="27" fillId="0" borderId="0" xfId="20" applyFont="1" applyAlignment="1">
      <alignment horizontal="left" vertical="center"/>
    </xf>
  </cellXfs>
  <cellStyles count="27">
    <cellStyle name="Comma" xfId="1" builtinId="3"/>
    <cellStyle name="Comma 10" xfId="6"/>
    <cellStyle name="Comma 10 2" xfId="9"/>
    <cellStyle name="Comma 2" xfId="3"/>
    <cellStyle name="Comma 2 2" xfId="23"/>
    <cellStyle name="Comma 2 2 2 3" xfId="19"/>
    <cellStyle name="Comma 2 2 2 5" xfId="11"/>
    <cellStyle name="Comma 3" xfId="17"/>
    <cellStyle name="Comma 6" xfId="15"/>
    <cellStyle name="Comma 77" xfId="5"/>
    <cellStyle name="Comma 84" xfId="13"/>
    <cellStyle name="Excel Built-in Normal 5" xfId="14"/>
    <cellStyle name="Explanatory Text 3 2" xfId="12"/>
    <cellStyle name="Normal" xfId="0" builtinId="0"/>
    <cellStyle name="Normal - Style1" xfId="18"/>
    <cellStyle name="Normal 10" xfId="16"/>
    <cellStyle name="Normal 11" xfId="10"/>
    <cellStyle name="Normal 2" xfId="2"/>
    <cellStyle name="Normal 2 11 2" xfId="20"/>
    <cellStyle name="Normal 2 2" xfId="4"/>
    <cellStyle name="Normal 2 2 2 2" xfId="21"/>
    <cellStyle name="Normal 2 2 3" xfId="8"/>
    <cellStyle name="Normal 200" xfId="26"/>
    <cellStyle name="Normal 4" xfId="24"/>
    <cellStyle name="Normal 6" xfId="25"/>
    <cellStyle name="Normal 76" xfId="22"/>
    <cellStyle name="Style 1" xfId="7"/>
  </cellStyles>
  <dxfs count="0"/>
  <tableStyles count="0" defaultTableStyle="TableStyleMedium2" defaultPivotStyle="PivotStyleLight16"/>
  <colors>
    <mruColors>
      <color rgb="FFE0D9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608180</xdr:colOff>
      <xdr:row>0</xdr:row>
      <xdr:rowOff>0</xdr:rowOff>
    </xdr:from>
    <xdr:to>
      <xdr:col>13</xdr:col>
      <xdr:colOff>185768</xdr:colOff>
      <xdr:row>27</xdr:row>
      <xdr:rowOff>40822</xdr:rowOff>
    </xdr:to>
    <xdr:pic>
      <xdr:nvPicPr>
        <xdr:cNvPr id="2" name="Picture 1"/>
        <xdr:cNvPicPr>
          <a:picLocks noChangeAspect="1"/>
        </xdr:cNvPicPr>
      </xdr:nvPicPr>
      <xdr:blipFill rotWithShape="1">
        <a:blip xmlns:r="http://schemas.openxmlformats.org/officeDocument/2006/relationships" r:embed="rId1"/>
        <a:srcRect l="5730" t="27794" r="11485" b="29679"/>
        <a:stretch/>
      </xdr:blipFill>
      <xdr:spPr>
        <a:xfrm>
          <a:off x="2446919" y="0"/>
          <a:ext cx="5706719" cy="51843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295275</xdr:colOff>
      <xdr:row>326</xdr:row>
      <xdr:rowOff>0</xdr:rowOff>
    </xdr:from>
    <xdr:ext cx="184731" cy="264560"/>
    <xdr:sp macro="" textlink="">
      <xdr:nvSpPr>
        <xdr:cNvPr id="10" name="TextBox 9"/>
        <xdr:cNvSpPr txBox="1"/>
      </xdr:nvSpPr>
      <xdr:spPr>
        <a:xfrm>
          <a:off x="6781800" y="21015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326</xdr:row>
      <xdr:rowOff>0</xdr:rowOff>
    </xdr:from>
    <xdr:ext cx="184731" cy="264560"/>
    <xdr:sp macro="" textlink="">
      <xdr:nvSpPr>
        <xdr:cNvPr id="11" name="TextBox 10"/>
        <xdr:cNvSpPr txBox="1"/>
      </xdr:nvSpPr>
      <xdr:spPr>
        <a:xfrm>
          <a:off x="6781800" y="21015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326</xdr:row>
      <xdr:rowOff>0</xdr:rowOff>
    </xdr:from>
    <xdr:ext cx="184731" cy="264560"/>
    <xdr:sp macro="" textlink="">
      <xdr:nvSpPr>
        <xdr:cNvPr id="12" name="TextBox 11"/>
        <xdr:cNvSpPr txBox="1"/>
      </xdr:nvSpPr>
      <xdr:spPr>
        <a:xfrm>
          <a:off x="6781800" y="21015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320</xdr:row>
      <xdr:rowOff>0</xdr:rowOff>
    </xdr:from>
    <xdr:ext cx="184731" cy="264560"/>
    <xdr:sp macro="" textlink="">
      <xdr:nvSpPr>
        <xdr:cNvPr id="13" name="TextBox 12"/>
        <xdr:cNvSpPr txBox="1"/>
      </xdr:nvSpPr>
      <xdr:spPr>
        <a:xfrm>
          <a:off x="6781800" y="20844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320</xdr:row>
      <xdr:rowOff>0</xdr:rowOff>
    </xdr:from>
    <xdr:ext cx="184731" cy="264560"/>
    <xdr:sp macro="" textlink="">
      <xdr:nvSpPr>
        <xdr:cNvPr id="14" name="TextBox 13"/>
        <xdr:cNvSpPr txBox="1"/>
      </xdr:nvSpPr>
      <xdr:spPr>
        <a:xfrm>
          <a:off x="6781800" y="20844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320</xdr:row>
      <xdr:rowOff>0</xdr:rowOff>
    </xdr:from>
    <xdr:ext cx="184731" cy="264560"/>
    <xdr:sp macro="" textlink="">
      <xdr:nvSpPr>
        <xdr:cNvPr id="15" name="TextBox 14"/>
        <xdr:cNvSpPr txBox="1"/>
      </xdr:nvSpPr>
      <xdr:spPr>
        <a:xfrm>
          <a:off x="6781800" y="20844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21"/>
  <sheetViews>
    <sheetView tabSelected="1" workbookViewId="0">
      <selection activeCell="H15" sqref="H15"/>
    </sheetView>
  </sheetViews>
  <sheetFormatPr defaultRowHeight="15"/>
  <cols>
    <col min="1" max="1" width="9.28515625" bestFit="1" customWidth="1"/>
    <col min="2" max="2" width="29.5703125" customWidth="1"/>
    <col min="3" max="3" width="14.42578125" customWidth="1"/>
    <col min="4" max="4" width="19.85546875" bestFit="1" customWidth="1"/>
    <col min="5" max="5" width="24.140625" customWidth="1"/>
    <col min="6" max="6" width="19.42578125" bestFit="1" customWidth="1"/>
    <col min="7" max="7" width="19" customWidth="1"/>
    <col min="8" max="8" width="23.28515625" style="2" bestFit="1" customWidth="1"/>
    <col min="9" max="9" width="27.28515625" bestFit="1" customWidth="1"/>
    <col min="10" max="10" width="20.5703125" bestFit="1" customWidth="1"/>
  </cols>
  <sheetData>
    <row r="1" spans="1:9">
      <c r="A1" s="103" t="s">
        <v>124</v>
      </c>
      <c r="B1" s="103"/>
      <c r="C1" s="103"/>
    </row>
    <row r="2" spans="1:9">
      <c r="A2" s="106" t="s">
        <v>13</v>
      </c>
      <c r="B2" s="106"/>
      <c r="C2" s="7"/>
      <c r="D2" s="3"/>
      <c r="E2" s="3"/>
      <c r="F2" s="12"/>
      <c r="G2" s="12" t="s">
        <v>174</v>
      </c>
    </row>
    <row r="3" spans="1:9">
      <c r="A3" s="107" t="s">
        <v>57</v>
      </c>
      <c r="B3" s="107"/>
      <c r="C3" s="107"/>
      <c r="D3" s="3"/>
      <c r="E3" s="3"/>
      <c r="F3" s="3"/>
      <c r="G3" s="3"/>
    </row>
    <row r="4" spans="1:9">
      <c r="A4" s="107" t="s">
        <v>125</v>
      </c>
      <c r="B4" s="107"/>
      <c r="C4" s="107"/>
      <c r="D4" s="3"/>
      <c r="E4" s="3"/>
      <c r="F4" s="3"/>
      <c r="G4" s="3"/>
    </row>
    <row r="6" spans="1:9">
      <c r="A6" s="38" t="s">
        <v>14</v>
      </c>
      <c r="B6" s="38" t="s">
        <v>15</v>
      </c>
      <c r="C6" s="38" t="s">
        <v>16</v>
      </c>
      <c r="D6" s="38" t="s">
        <v>17</v>
      </c>
      <c r="E6" s="38" t="s">
        <v>73</v>
      </c>
      <c r="F6" s="38" t="s">
        <v>18</v>
      </c>
      <c r="G6" s="38" t="s">
        <v>19</v>
      </c>
    </row>
    <row r="7" spans="1:9" ht="15.75">
      <c r="A7" s="4">
        <v>1</v>
      </c>
      <c r="B7" s="1" t="s">
        <v>106</v>
      </c>
      <c r="C7" s="5">
        <f>'Abstract Sheet'!G23</f>
        <v>1420573.1175999998</v>
      </c>
      <c r="D7" s="4">
        <v>0</v>
      </c>
      <c r="E7" s="5">
        <f>'Abstract Sheet'!I23</f>
        <v>1184662.4349150001</v>
      </c>
      <c r="F7" s="5">
        <f>D7+E7</f>
        <v>1184662.4349150001</v>
      </c>
      <c r="G7" s="6">
        <f>C7-F7</f>
        <v>235910.68268499966</v>
      </c>
    </row>
    <row r="8" spans="1:9" ht="15.75">
      <c r="A8" s="4">
        <v>2</v>
      </c>
      <c r="B8" s="1" t="s">
        <v>6</v>
      </c>
      <c r="C8" s="5">
        <f>'Abstract Sheet'!G37</f>
        <v>50379.13</v>
      </c>
      <c r="D8" s="4">
        <v>0</v>
      </c>
      <c r="E8" s="5">
        <f>'Abstract Sheet'!I37</f>
        <v>20295.489999999998</v>
      </c>
      <c r="F8" s="5">
        <f t="shared" ref="F8:F9" si="0">D8+E8</f>
        <v>20295.489999999998</v>
      </c>
      <c r="G8" s="6">
        <f t="shared" ref="G8:G9" si="1">C8-F8</f>
        <v>30083.64</v>
      </c>
    </row>
    <row r="9" spans="1:9" ht="15.75">
      <c r="A9" s="4">
        <v>3</v>
      </c>
      <c r="B9" s="1" t="s">
        <v>123</v>
      </c>
      <c r="C9" s="5">
        <f>'Abstract Sheet'!G73</f>
        <v>215647.53999999998</v>
      </c>
      <c r="D9" s="4">
        <v>0</v>
      </c>
      <c r="E9" s="5">
        <f>'Abstract Sheet'!I73</f>
        <v>205354.86750000005</v>
      </c>
      <c r="F9" s="5">
        <f t="shared" si="0"/>
        <v>205354.86750000005</v>
      </c>
      <c r="G9" s="6">
        <f t="shared" si="1"/>
        <v>10292.672499999928</v>
      </c>
    </row>
    <row r="10" spans="1:9" ht="15.75">
      <c r="A10" s="4"/>
      <c r="B10" s="1"/>
      <c r="C10" s="5"/>
      <c r="D10" s="4"/>
      <c r="E10" s="5"/>
      <c r="F10" s="5"/>
      <c r="G10" s="6"/>
    </row>
    <row r="11" spans="1:9">
      <c r="A11" s="9"/>
      <c r="B11" s="11" t="s">
        <v>72</v>
      </c>
      <c r="C11" s="10">
        <f>SUM(C7:C10)</f>
        <v>1686599.7875999997</v>
      </c>
      <c r="D11" s="9"/>
      <c r="E11" s="10">
        <f>SUM(E7:E10)</f>
        <v>1410312.792415</v>
      </c>
      <c r="F11" s="10">
        <f>SUM(F7:F10)</f>
        <v>1410312.792415</v>
      </c>
      <c r="G11" s="10">
        <f>SUM(G7:G10)</f>
        <v>276286.9951849996</v>
      </c>
    </row>
    <row r="12" spans="1:9">
      <c r="A12" s="8"/>
      <c r="B12" s="41" t="s">
        <v>20</v>
      </c>
      <c r="C12" s="40">
        <f>C11*18%</f>
        <v>303587.96176799992</v>
      </c>
      <c r="D12" s="39"/>
      <c r="E12" s="40">
        <f>E11*18%</f>
        <v>253856.3026347</v>
      </c>
      <c r="F12" s="40">
        <f>F11*18%</f>
        <v>253856.3026347</v>
      </c>
      <c r="G12" s="40">
        <f>G11*18%</f>
        <v>49731.659133299923</v>
      </c>
      <c r="I12" s="95"/>
    </row>
    <row r="13" spans="1:9">
      <c r="A13" s="104" t="s">
        <v>135</v>
      </c>
      <c r="B13" s="105"/>
      <c r="C13" s="10">
        <f>SUM(C11:C12)</f>
        <v>1990187.7493679996</v>
      </c>
      <c r="D13" s="9"/>
      <c r="E13" s="10">
        <f>SUM(E11:E12)</f>
        <v>1664169.0950497</v>
      </c>
      <c r="F13" s="10">
        <f>SUM(F11:F12)</f>
        <v>1664169.0950497</v>
      </c>
      <c r="G13" s="10">
        <f>SUM(G11:G12)</f>
        <v>326018.65431829949</v>
      </c>
    </row>
    <row r="14" spans="1:9">
      <c r="F14" s="13"/>
    </row>
    <row r="15" spans="1:9">
      <c r="H15" s="97"/>
    </row>
    <row r="17" spans="6:8">
      <c r="F17" s="13"/>
    </row>
    <row r="18" spans="6:8">
      <c r="F18" s="13"/>
    </row>
    <row r="19" spans="6:8">
      <c r="F19" s="13"/>
    </row>
    <row r="20" spans="6:8">
      <c r="H20" s="97"/>
    </row>
    <row r="21" spans="6:8">
      <c r="F21" s="13"/>
    </row>
  </sheetData>
  <mergeCells count="5">
    <mergeCell ref="A1:C1"/>
    <mergeCell ref="A13:B13"/>
    <mergeCell ref="A2:B2"/>
    <mergeCell ref="A3:C3"/>
    <mergeCell ref="A4:C4"/>
  </mergeCells>
  <printOptions horizontalCentered="1"/>
  <pageMargins left="0.33" right="0.17" top="0.6" bottom="0.35433070866141703" header="0.31496062992126" footer="0.31496062992126"/>
  <pageSetup paperSize="9" scale="103" orientation="landscape" r:id="rId1"/>
</worksheet>
</file>

<file path=xl/worksheets/sheet2.xml><?xml version="1.0" encoding="utf-8"?>
<worksheet xmlns="http://schemas.openxmlformats.org/spreadsheetml/2006/main" xmlns:r="http://schemas.openxmlformats.org/officeDocument/2006/relationships">
  <dimension ref="A1:L69"/>
  <sheetViews>
    <sheetView zoomScale="66" zoomScaleNormal="66" zoomScaleSheetLayoutView="17" workbookViewId="0">
      <selection activeCell="D5" sqref="D5:L5"/>
    </sheetView>
  </sheetViews>
  <sheetFormatPr defaultRowHeight="18.75"/>
  <cols>
    <col min="1" max="1" width="15" style="17" customWidth="1"/>
    <col min="2" max="2" width="17.28515625" style="17" customWidth="1"/>
    <col min="3" max="3" width="118.28515625" style="17" customWidth="1"/>
    <col min="4" max="4" width="16.28515625" style="17" customWidth="1"/>
    <col min="5" max="5" width="11.85546875" style="17" customWidth="1"/>
    <col min="6" max="6" width="11" style="17" customWidth="1"/>
    <col min="7" max="7" width="15.5703125" style="17" customWidth="1"/>
    <col min="8" max="8" width="13" style="17" customWidth="1"/>
    <col min="9" max="9" width="13.7109375" style="17" customWidth="1"/>
    <col min="10" max="10" width="13.85546875" style="17" customWidth="1"/>
    <col min="11" max="11" width="15.7109375" style="17" customWidth="1"/>
    <col min="12" max="12" width="15.85546875" style="17" customWidth="1"/>
    <col min="13" max="16384" width="9.140625" style="17"/>
  </cols>
  <sheetData>
    <row r="1" spans="1:12">
      <c r="A1" s="102" t="s">
        <v>21</v>
      </c>
      <c r="B1" s="124">
        <v>1</v>
      </c>
      <c r="C1" s="125"/>
      <c r="D1" s="124" t="s">
        <v>22</v>
      </c>
      <c r="E1" s="128"/>
      <c r="F1" s="128"/>
      <c r="G1" s="128"/>
      <c r="H1" s="128"/>
      <c r="I1" s="125"/>
      <c r="J1" s="129" t="s">
        <v>23</v>
      </c>
      <c r="K1" s="130"/>
      <c r="L1" s="131"/>
    </row>
    <row r="2" spans="1:12">
      <c r="A2" s="102" t="s">
        <v>24</v>
      </c>
      <c r="B2" s="122" t="s">
        <v>126</v>
      </c>
      <c r="C2" s="123"/>
      <c r="D2" s="124" t="s">
        <v>25</v>
      </c>
      <c r="E2" s="128"/>
      <c r="F2" s="128"/>
      <c r="G2" s="128"/>
      <c r="H2" s="128"/>
      <c r="I2" s="125"/>
      <c r="J2" s="124" t="s">
        <v>139</v>
      </c>
      <c r="K2" s="128"/>
      <c r="L2" s="125"/>
    </row>
    <row r="3" spans="1:12">
      <c r="A3" s="102" t="s">
        <v>26</v>
      </c>
      <c r="B3" s="126" t="s">
        <v>70</v>
      </c>
      <c r="C3" s="123"/>
      <c r="D3" s="124" t="s">
        <v>175</v>
      </c>
      <c r="E3" s="128"/>
      <c r="F3" s="128"/>
      <c r="G3" s="128"/>
      <c r="H3" s="128"/>
      <c r="I3" s="125"/>
      <c r="J3" s="132"/>
      <c r="K3" s="133"/>
      <c r="L3" s="134"/>
    </row>
    <row r="4" spans="1:12" ht="36">
      <c r="A4" s="20" t="s">
        <v>27</v>
      </c>
      <c r="B4" s="122"/>
      <c r="C4" s="123"/>
      <c r="D4" s="127" t="s">
        <v>132</v>
      </c>
      <c r="E4" s="127"/>
      <c r="F4" s="127"/>
      <c r="G4" s="127"/>
      <c r="H4" s="127"/>
      <c r="I4" s="127"/>
      <c r="J4" s="127"/>
      <c r="K4" s="127"/>
      <c r="L4" s="127"/>
    </row>
    <row r="5" spans="1:12" ht="76.5" customHeight="1">
      <c r="A5" s="20" t="s">
        <v>28</v>
      </c>
      <c r="B5" s="122">
        <v>1</v>
      </c>
      <c r="C5" s="123"/>
      <c r="D5" s="108" t="s">
        <v>71</v>
      </c>
      <c r="E5" s="108"/>
      <c r="F5" s="108"/>
      <c r="G5" s="108"/>
      <c r="H5" s="108"/>
      <c r="I5" s="108"/>
      <c r="J5" s="108"/>
      <c r="K5" s="108"/>
      <c r="L5" s="108"/>
    </row>
    <row r="6" spans="1:12" ht="37.5">
      <c r="A6" s="115" t="s">
        <v>168</v>
      </c>
      <c r="B6" s="116"/>
      <c r="C6" s="117"/>
      <c r="D6" s="115" t="s">
        <v>137</v>
      </c>
      <c r="E6" s="116"/>
      <c r="F6" s="116"/>
      <c r="G6" s="116"/>
      <c r="H6" s="116"/>
      <c r="I6" s="117"/>
      <c r="J6" s="120" t="s">
        <v>33</v>
      </c>
      <c r="K6" s="42" t="s">
        <v>7</v>
      </c>
      <c r="L6" s="42" t="s">
        <v>8</v>
      </c>
    </row>
    <row r="7" spans="1:12" ht="24" customHeight="1">
      <c r="A7" s="42" t="s">
        <v>0</v>
      </c>
      <c r="B7" s="42" t="s">
        <v>1</v>
      </c>
      <c r="C7" s="42" t="s">
        <v>2</v>
      </c>
      <c r="D7" s="42" t="s">
        <v>3</v>
      </c>
      <c r="E7" s="42" t="s">
        <v>138</v>
      </c>
      <c r="F7" s="43" t="s">
        <v>4</v>
      </c>
      <c r="G7" s="44" t="s">
        <v>34</v>
      </c>
      <c r="H7" s="44" t="s">
        <v>35</v>
      </c>
      <c r="I7" s="44" t="s">
        <v>36</v>
      </c>
      <c r="J7" s="121"/>
      <c r="K7" s="118" t="s">
        <v>136</v>
      </c>
      <c r="L7" s="119"/>
    </row>
    <row r="8" spans="1:12" ht="24" customHeight="1">
      <c r="A8" s="112" t="s">
        <v>74</v>
      </c>
      <c r="B8" s="113"/>
      <c r="C8" s="113"/>
      <c r="D8" s="113"/>
      <c r="E8" s="113"/>
      <c r="F8" s="113"/>
      <c r="G8" s="113"/>
      <c r="H8" s="113"/>
      <c r="I8" s="113"/>
      <c r="J8" s="113"/>
      <c r="K8" s="113"/>
      <c r="L8" s="114"/>
    </row>
    <row r="9" spans="1:12" ht="187.5">
      <c r="A9" s="14">
        <v>1</v>
      </c>
      <c r="B9" s="15"/>
      <c r="C9" s="16" t="s">
        <v>107</v>
      </c>
      <c r="D9" s="14" t="s">
        <v>103</v>
      </c>
      <c r="E9" s="64">
        <v>0.95</v>
      </c>
      <c r="F9" s="21">
        <v>1</v>
      </c>
      <c r="G9" s="21">
        <v>990</v>
      </c>
      <c r="H9" s="21"/>
      <c r="I9" s="21">
        <v>950</v>
      </c>
      <c r="J9" s="22">
        <f>F9*G9*I9/1000000</f>
        <v>0.9405</v>
      </c>
      <c r="K9" s="23">
        <f>J9/E9</f>
        <v>0.9900000000000001</v>
      </c>
      <c r="L9" s="24">
        <f>K9*E9</f>
        <v>0.9405</v>
      </c>
    </row>
    <row r="10" spans="1:12" ht="131.25">
      <c r="A10" s="14">
        <v>2</v>
      </c>
      <c r="B10" s="25"/>
      <c r="C10" s="18" t="s">
        <v>108</v>
      </c>
      <c r="D10" s="14" t="s">
        <v>103</v>
      </c>
      <c r="E10" s="68">
        <v>0.27</v>
      </c>
      <c r="F10" s="26"/>
      <c r="G10" s="26"/>
      <c r="H10" s="27"/>
      <c r="I10" s="27"/>
      <c r="J10" s="22">
        <f>F10*G10*I10/1000000</f>
        <v>0</v>
      </c>
      <c r="K10" s="23">
        <f>J10/E10</f>
        <v>0</v>
      </c>
      <c r="L10" s="24">
        <f>K10*E10</f>
        <v>0</v>
      </c>
    </row>
    <row r="11" spans="1:12" ht="262.5">
      <c r="A11" s="14">
        <v>3</v>
      </c>
      <c r="B11" s="29"/>
      <c r="C11" s="30" t="s">
        <v>109</v>
      </c>
      <c r="D11" s="14" t="s">
        <v>103</v>
      </c>
      <c r="E11" s="64">
        <v>0.56999999999999995</v>
      </c>
      <c r="F11" s="31">
        <v>1</v>
      </c>
      <c r="G11" s="31">
        <v>600</v>
      </c>
      <c r="H11" s="31"/>
      <c r="I11" s="31">
        <v>950</v>
      </c>
      <c r="J11" s="28">
        <f>F11*G11*I11/1000000</f>
        <v>0.56999999999999995</v>
      </c>
      <c r="K11" s="23">
        <f t="shared" ref="K11:K20" si="0">J11/E11</f>
        <v>1</v>
      </c>
      <c r="L11" s="24">
        <f t="shared" ref="L11:L20" si="1">K11*E11</f>
        <v>0.56999999999999995</v>
      </c>
    </row>
    <row r="12" spans="1:12" ht="225">
      <c r="A12" s="14">
        <v>4</v>
      </c>
      <c r="B12" s="29"/>
      <c r="C12" s="30" t="s">
        <v>140</v>
      </c>
      <c r="D12" s="14" t="s">
        <v>103</v>
      </c>
      <c r="E12" s="71">
        <v>3.89</v>
      </c>
      <c r="F12" s="21">
        <v>1</v>
      </c>
      <c r="G12" s="21">
        <v>2760</v>
      </c>
      <c r="H12" s="21"/>
      <c r="I12" s="21">
        <v>1400</v>
      </c>
      <c r="J12" s="28">
        <f>F12*G12*I12/1000000</f>
        <v>3.8639999999999999</v>
      </c>
      <c r="K12" s="23">
        <f t="shared" si="0"/>
        <v>0.99331619537275062</v>
      </c>
      <c r="L12" s="24">
        <f t="shared" si="1"/>
        <v>3.8639999999999999</v>
      </c>
    </row>
    <row r="13" spans="1:12" ht="243.75">
      <c r="A13" s="14">
        <v>5</v>
      </c>
      <c r="B13" s="29"/>
      <c r="C13" s="30" t="s">
        <v>110</v>
      </c>
      <c r="D13" s="14" t="s">
        <v>103</v>
      </c>
      <c r="E13" s="71">
        <v>0.86</v>
      </c>
      <c r="F13" s="26">
        <v>0</v>
      </c>
      <c r="G13" s="27"/>
      <c r="H13" s="27"/>
      <c r="I13" s="27"/>
      <c r="J13" s="28">
        <f>F13</f>
        <v>0</v>
      </c>
      <c r="K13" s="23">
        <f t="shared" si="0"/>
        <v>0</v>
      </c>
      <c r="L13" s="24">
        <f t="shared" si="1"/>
        <v>0</v>
      </c>
    </row>
    <row r="14" spans="1:12" ht="131.25">
      <c r="A14" s="14">
        <v>6</v>
      </c>
      <c r="B14" s="29"/>
      <c r="C14" s="30" t="s">
        <v>111</v>
      </c>
      <c r="D14" s="14" t="s">
        <v>103</v>
      </c>
      <c r="E14" s="71">
        <v>0.18</v>
      </c>
      <c r="F14" s="26">
        <v>0</v>
      </c>
      <c r="G14" s="26"/>
      <c r="H14" s="27"/>
      <c r="I14" s="27"/>
      <c r="J14" s="28">
        <f>F14</f>
        <v>0</v>
      </c>
      <c r="K14" s="23">
        <f>J14/E14</f>
        <v>0</v>
      </c>
      <c r="L14" s="24">
        <f t="shared" si="1"/>
        <v>0</v>
      </c>
    </row>
    <row r="15" spans="1:12" ht="225">
      <c r="A15" s="14">
        <v>7</v>
      </c>
      <c r="B15" s="32"/>
      <c r="C15" s="30" t="s">
        <v>112</v>
      </c>
      <c r="D15" s="14" t="s">
        <v>103</v>
      </c>
      <c r="E15" s="71">
        <v>5.52</v>
      </c>
      <c r="F15" s="33">
        <v>1</v>
      </c>
      <c r="G15" s="33">
        <v>4750</v>
      </c>
      <c r="H15" s="33"/>
      <c r="I15" s="33">
        <v>1150</v>
      </c>
      <c r="J15" s="28">
        <f>F15*G15*I15/1000000</f>
        <v>5.4625000000000004</v>
      </c>
      <c r="K15" s="23">
        <f t="shared" si="0"/>
        <v>0.98958333333333348</v>
      </c>
      <c r="L15" s="24">
        <f t="shared" si="1"/>
        <v>5.4625000000000004</v>
      </c>
    </row>
    <row r="16" spans="1:12" ht="225">
      <c r="A16" s="14">
        <v>8</v>
      </c>
      <c r="B16" s="32"/>
      <c r="C16" s="30" t="s">
        <v>113</v>
      </c>
      <c r="D16" s="14" t="s">
        <v>103</v>
      </c>
      <c r="E16" s="71">
        <v>4.37</v>
      </c>
      <c r="F16" s="33">
        <v>1</v>
      </c>
      <c r="G16" s="33">
        <v>3780</v>
      </c>
      <c r="H16" s="33"/>
      <c r="I16" s="33">
        <v>1150</v>
      </c>
      <c r="J16" s="28">
        <f>F16*G16*I16/1000000</f>
        <v>4.3470000000000004</v>
      </c>
      <c r="K16" s="23">
        <f t="shared" si="0"/>
        <v>0.99473684210526325</v>
      </c>
      <c r="L16" s="24">
        <f t="shared" si="1"/>
        <v>4.3470000000000004</v>
      </c>
    </row>
    <row r="17" spans="1:12" ht="168.75">
      <c r="A17" s="14">
        <v>9</v>
      </c>
      <c r="B17" s="32"/>
      <c r="C17" s="30" t="s">
        <v>114</v>
      </c>
      <c r="D17" s="14" t="s">
        <v>103</v>
      </c>
      <c r="E17" s="71">
        <v>0.76</v>
      </c>
      <c r="F17" s="33">
        <v>1</v>
      </c>
      <c r="G17" s="33">
        <v>800</v>
      </c>
      <c r="H17" s="33"/>
      <c r="I17" s="33">
        <v>950</v>
      </c>
      <c r="J17" s="28">
        <f>F17*G17*I17/1000000</f>
        <v>0.76</v>
      </c>
      <c r="K17" s="23">
        <f t="shared" si="0"/>
        <v>1</v>
      </c>
      <c r="L17" s="24">
        <f t="shared" si="1"/>
        <v>0.76</v>
      </c>
    </row>
    <row r="18" spans="1:12" ht="225">
      <c r="A18" s="14">
        <v>10</v>
      </c>
      <c r="B18" s="32"/>
      <c r="C18" s="30" t="s">
        <v>115</v>
      </c>
      <c r="D18" s="14" t="s">
        <v>103</v>
      </c>
      <c r="E18" s="71">
        <v>19.87</v>
      </c>
      <c r="F18" s="33">
        <v>1</v>
      </c>
      <c r="G18" s="33">
        <v>5300</v>
      </c>
      <c r="H18" s="33"/>
      <c r="I18" s="33">
        <v>3680</v>
      </c>
      <c r="J18" s="28">
        <f>F18*G18*I18/1000000</f>
        <v>19.504000000000001</v>
      </c>
      <c r="K18" s="23">
        <f t="shared" si="0"/>
        <v>0.9815802717664821</v>
      </c>
      <c r="L18" s="24">
        <f t="shared" si="1"/>
        <v>19.504000000000001</v>
      </c>
    </row>
    <row r="19" spans="1:12" ht="150">
      <c r="A19" s="14">
        <v>11</v>
      </c>
      <c r="B19" s="32"/>
      <c r="C19" s="30" t="s">
        <v>116</v>
      </c>
      <c r="D19" s="14" t="s">
        <v>103</v>
      </c>
      <c r="E19" s="71">
        <v>10.17</v>
      </c>
      <c r="F19" s="26">
        <v>1</v>
      </c>
      <c r="G19" s="26">
        <v>10250</v>
      </c>
      <c r="H19" s="26">
        <v>950</v>
      </c>
      <c r="I19" s="26"/>
      <c r="J19" s="28">
        <f>F19*G19*H19/1000000</f>
        <v>9.7375000000000007</v>
      </c>
      <c r="K19" s="23">
        <f t="shared" si="0"/>
        <v>0.95747295968534918</v>
      </c>
      <c r="L19" s="24">
        <f t="shared" si="1"/>
        <v>9.7375000000000007</v>
      </c>
    </row>
    <row r="20" spans="1:12" ht="112.5">
      <c r="A20" s="14">
        <v>12</v>
      </c>
      <c r="B20" s="32"/>
      <c r="C20" s="30" t="s">
        <v>117</v>
      </c>
      <c r="D20" s="14" t="s">
        <v>103</v>
      </c>
      <c r="E20" s="71">
        <v>60</v>
      </c>
      <c r="F20" s="26">
        <v>0</v>
      </c>
      <c r="G20" s="27"/>
      <c r="H20" s="27"/>
      <c r="I20" s="27"/>
      <c r="J20" s="28">
        <f>F20</f>
        <v>0</v>
      </c>
      <c r="K20" s="23">
        <f t="shared" si="0"/>
        <v>0</v>
      </c>
      <c r="L20" s="24">
        <f t="shared" si="1"/>
        <v>0</v>
      </c>
    </row>
    <row r="21" spans="1:12">
      <c r="A21" s="14"/>
      <c r="B21" s="32"/>
      <c r="C21" s="30"/>
      <c r="D21" s="34"/>
      <c r="E21" s="34"/>
      <c r="F21" s="27"/>
      <c r="G21" s="27"/>
      <c r="H21" s="27"/>
      <c r="I21" s="27"/>
      <c r="J21" s="28"/>
      <c r="K21" s="14"/>
      <c r="L21" s="14"/>
    </row>
    <row r="22" spans="1:12" ht="22.5" customHeight="1">
      <c r="A22" s="109" t="s">
        <v>75</v>
      </c>
      <c r="B22" s="110"/>
      <c r="C22" s="110"/>
      <c r="D22" s="110"/>
      <c r="E22" s="110"/>
      <c r="F22" s="110"/>
      <c r="G22" s="110"/>
      <c r="H22" s="110"/>
      <c r="I22" s="110"/>
      <c r="J22" s="110"/>
      <c r="K22" s="110"/>
      <c r="L22" s="111"/>
    </row>
    <row r="23" spans="1:12" ht="168.75">
      <c r="A23" s="14">
        <v>13</v>
      </c>
      <c r="B23" s="32"/>
      <c r="C23" s="30" t="s">
        <v>118</v>
      </c>
      <c r="D23" s="34" t="s">
        <v>104</v>
      </c>
      <c r="E23" s="64">
        <v>6</v>
      </c>
      <c r="F23" s="26">
        <v>1</v>
      </c>
      <c r="G23" s="26">
        <v>6</v>
      </c>
      <c r="H23" s="35"/>
      <c r="I23" s="26"/>
      <c r="J23" s="28">
        <f>F23*G23</f>
        <v>6</v>
      </c>
      <c r="K23" s="23">
        <f t="shared" ref="K23" si="2">J23/E23</f>
        <v>1</v>
      </c>
      <c r="L23" s="24">
        <f t="shared" ref="L23" si="3">K23*E23</f>
        <v>6</v>
      </c>
    </row>
    <row r="24" spans="1:12" ht="37.5">
      <c r="A24" s="14">
        <v>14</v>
      </c>
      <c r="B24" s="32"/>
      <c r="C24" s="30" t="s">
        <v>119</v>
      </c>
      <c r="D24" s="34" t="s">
        <v>4</v>
      </c>
      <c r="E24" s="64">
        <v>1</v>
      </c>
      <c r="F24" s="26">
        <v>1</v>
      </c>
      <c r="G24" s="26"/>
      <c r="H24" s="35"/>
      <c r="I24" s="26"/>
      <c r="J24" s="28">
        <f>F24</f>
        <v>1</v>
      </c>
      <c r="K24" s="23">
        <f t="shared" ref="K24:K33" si="4">J24/E24</f>
        <v>1</v>
      </c>
      <c r="L24" s="24">
        <f t="shared" ref="L24:L33" si="5">K24*E24</f>
        <v>1</v>
      </c>
    </row>
    <row r="25" spans="1:12" ht="56.25">
      <c r="A25" s="14">
        <v>15</v>
      </c>
      <c r="B25" s="32"/>
      <c r="C25" s="30" t="s">
        <v>120</v>
      </c>
      <c r="D25" s="34" t="s">
        <v>104</v>
      </c>
      <c r="E25" s="64">
        <v>3</v>
      </c>
      <c r="F25" s="26">
        <v>1</v>
      </c>
      <c r="G25" s="26">
        <v>3</v>
      </c>
      <c r="H25" s="35"/>
      <c r="I25" s="26"/>
      <c r="J25" s="28">
        <f>F25*G25</f>
        <v>3</v>
      </c>
      <c r="K25" s="23">
        <f t="shared" si="4"/>
        <v>1</v>
      </c>
      <c r="L25" s="24">
        <f t="shared" si="5"/>
        <v>3</v>
      </c>
    </row>
    <row r="26" spans="1:12">
      <c r="A26" s="14">
        <v>16</v>
      </c>
      <c r="B26" s="32"/>
      <c r="C26" s="30" t="s">
        <v>76</v>
      </c>
      <c r="D26" s="34"/>
      <c r="E26" s="64">
        <v>0</v>
      </c>
      <c r="F26" s="26"/>
      <c r="G26" s="26"/>
      <c r="H26" s="35"/>
      <c r="I26" s="26"/>
      <c r="J26" s="28"/>
      <c r="K26" s="23"/>
      <c r="L26" s="24"/>
    </row>
    <row r="27" spans="1:12" ht="37.5">
      <c r="A27" s="14">
        <v>17</v>
      </c>
      <c r="B27" s="32"/>
      <c r="C27" s="30" t="s">
        <v>121</v>
      </c>
      <c r="D27" s="34" t="s">
        <v>4</v>
      </c>
      <c r="E27" s="64">
        <v>2</v>
      </c>
      <c r="F27" s="26">
        <v>2</v>
      </c>
      <c r="G27" s="26"/>
      <c r="H27" s="35"/>
      <c r="I27" s="26"/>
      <c r="J27" s="28">
        <f t="shared" ref="J27:J33" si="6">F27</f>
        <v>2</v>
      </c>
      <c r="K27" s="23">
        <f t="shared" si="4"/>
        <v>1</v>
      </c>
      <c r="L27" s="24">
        <f t="shared" si="5"/>
        <v>2</v>
      </c>
    </row>
    <row r="28" spans="1:12" ht="37.5">
      <c r="A28" s="14">
        <v>18</v>
      </c>
      <c r="B28" s="32"/>
      <c r="C28" s="30" t="s">
        <v>122</v>
      </c>
      <c r="D28" s="34" t="s">
        <v>4</v>
      </c>
      <c r="E28" s="64">
        <v>2</v>
      </c>
      <c r="F28" s="26">
        <v>1</v>
      </c>
      <c r="G28" s="26"/>
      <c r="H28" s="35"/>
      <c r="I28" s="26"/>
      <c r="J28" s="28">
        <f t="shared" si="6"/>
        <v>1</v>
      </c>
      <c r="K28" s="23">
        <f t="shared" si="4"/>
        <v>0.5</v>
      </c>
      <c r="L28" s="24">
        <f t="shared" si="5"/>
        <v>1</v>
      </c>
    </row>
    <row r="29" spans="1:12" ht="37.5">
      <c r="A29" s="14">
        <v>19</v>
      </c>
      <c r="B29" s="32"/>
      <c r="C29" s="30" t="s">
        <v>77</v>
      </c>
      <c r="D29" s="34" t="s">
        <v>4</v>
      </c>
      <c r="E29" s="64">
        <v>4</v>
      </c>
      <c r="F29" s="26">
        <v>2</v>
      </c>
      <c r="G29" s="26"/>
      <c r="H29" s="35"/>
      <c r="I29" s="26"/>
      <c r="J29" s="28">
        <f t="shared" si="6"/>
        <v>2</v>
      </c>
      <c r="K29" s="23">
        <f t="shared" si="4"/>
        <v>0.5</v>
      </c>
      <c r="L29" s="24">
        <f t="shared" si="5"/>
        <v>2</v>
      </c>
    </row>
    <row r="30" spans="1:12">
      <c r="A30" s="14">
        <v>20</v>
      </c>
      <c r="B30" s="32"/>
      <c r="C30" s="30" t="s">
        <v>78</v>
      </c>
      <c r="D30" s="34" t="s">
        <v>4</v>
      </c>
      <c r="E30" s="64">
        <v>2</v>
      </c>
      <c r="F30" s="26">
        <v>1</v>
      </c>
      <c r="G30" s="26"/>
      <c r="H30" s="35"/>
      <c r="I30" s="26"/>
      <c r="J30" s="28">
        <f t="shared" si="6"/>
        <v>1</v>
      </c>
      <c r="K30" s="23">
        <f t="shared" si="4"/>
        <v>0.5</v>
      </c>
      <c r="L30" s="24">
        <f t="shared" si="5"/>
        <v>1</v>
      </c>
    </row>
    <row r="31" spans="1:12">
      <c r="A31" s="14">
        <v>21</v>
      </c>
      <c r="B31" s="32"/>
      <c r="C31" s="30" t="s">
        <v>79</v>
      </c>
      <c r="D31" s="34" t="s">
        <v>4</v>
      </c>
      <c r="E31" s="64">
        <v>3</v>
      </c>
      <c r="F31" s="26">
        <v>1</v>
      </c>
      <c r="G31" s="26"/>
      <c r="H31" s="35"/>
      <c r="I31" s="26"/>
      <c r="J31" s="28">
        <f t="shared" si="6"/>
        <v>1</v>
      </c>
      <c r="K31" s="23">
        <f t="shared" si="4"/>
        <v>0.33333333333333331</v>
      </c>
      <c r="L31" s="24">
        <f t="shared" si="5"/>
        <v>1</v>
      </c>
    </row>
    <row r="32" spans="1:12">
      <c r="A32" s="14">
        <v>22</v>
      </c>
      <c r="B32" s="32"/>
      <c r="C32" s="30" t="s">
        <v>80</v>
      </c>
      <c r="D32" s="34" t="s">
        <v>4</v>
      </c>
      <c r="E32" s="64">
        <v>1</v>
      </c>
      <c r="F32" s="26">
        <v>0</v>
      </c>
      <c r="G32" s="26"/>
      <c r="H32" s="35"/>
      <c r="I32" s="26"/>
      <c r="J32" s="28">
        <f t="shared" si="6"/>
        <v>0</v>
      </c>
      <c r="K32" s="23">
        <f t="shared" si="4"/>
        <v>0</v>
      </c>
      <c r="L32" s="24">
        <f t="shared" si="5"/>
        <v>0</v>
      </c>
    </row>
    <row r="33" spans="1:12" ht="37.5">
      <c r="A33" s="14">
        <v>23</v>
      </c>
      <c r="B33" s="32"/>
      <c r="C33" s="30" t="s">
        <v>81</v>
      </c>
      <c r="D33" s="34" t="s">
        <v>4</v>
      </c>
      <c r="E33" s="64">
        <v>1</v>
      </c>
      <c r="F33" s="26">
        <v>0</v>
      </c>
      <c r="G33" s="26"/>
      <c r="H33" s="35"/>
      <c r="I33" s="26"/>
      <c r="J33" s="28">
        <f t="shared" si="6"/>
        <v>0</v>
      </c>
      <c r="K33" s="23">
        <f t="shared" si="4"/>
        <v>0</v>
      </c>
      <c r="L33" s="24">
        <f t="shared" si="5"/>
        <v>0</v>
      </c>
    </row>
    <row r="34" spans="1:12">
      <c r="A34" s="14"/>
      <c r="B34" s="32"/>
      <c r="C34" s="30"/>
      <c r="D34" s="34"/>
      <c r="E34" s="34"/>
      <c r="F34" s="27"/>
      <c r="G34" s="27"/>
      <c r="H34" s="36"/>
      <c r="I34" s="27"/>
      <c r="J34" s="28"/>
      <c r="K34" s="14"/>
      <c r="L34" s="14"/>
    </row>
    <row r="35" spans="1:12" ht="22.5" customHeight="1">
      <c r="A35" s="109" t="s">
        <v>58</v>
      </c>
      <c r="B35" s="110"/>
      <c r="C35" s="110"/>
      <c r="D35" s="110"/>
      <c r="E35" s="110"/>
      <c r="F35" s="110"/>
      <c r="G35" s="110"/>
      <c r="H35" s="110"/>
      <c r="I35" s="110"/>
      <c r="J35" s="110"/>
      <c r="K35" s="110"/>
      <c r="L35" s="111"/>
    </row>
    <row r="36" spans="1:12" ht="225">
      <c r="A36" s="14">
        <v>24</v>
      </c>
      <c r="B36" s="32"/>
      <c r="C36" s="30" t="s">
        <v>84</v>
      </c>
      <c r="D36" s="34" t="s">
        <v>4</v>
      </c>
      <c r="E36" s="71">
        <v>1</v>
      </c>
      <c r="F36" s="26">
        <v>1</v>
      </c>
      <c r="G36" s="26"/>
      <c r="H36" s="35"/>
      <c r="I36" s="26"/>
      <c r="J36" s="28">
        <f>F36</f>
        <v>1</v>
      </c>
      <c r="K36" s="23">
        <f t="shared" ref="K36" si="7">J36/E36</f>
        <v>1</v>
      </c>
      <c r="L36" s="24">
        <f t="shared" ref="L36" si="8">K36*E36</f>
        <v>1</v>
      </c>
    </row>
    <row r="37" spans="1:12">
      <c r="A37" s="14">
        <v>25</v>
      </c>
      <c r="B37" s="32"/>
      <c r="C37" s="30" t="s">
        <v>85</v>
      </c>
      <c r="D37" s="37">
        <v>0</v>
      </c>
      <c r="E37" s="71">
        <v>0</v>
      </c>
      <c r="F37" s="26"/>
      <c r="G37" s="26"/>
      <c r="H37" s="35"/>
      <c r="I37" s="26"/>
      <c r="J37" s="28"/>
      <c r="K37" s="23"/>
      <c r="L37" s="24"/>
    </row>
    <row r="38" spans="1:12" ht="37.5">
      <c r="A38" s="14">
        <v>26</v>
      </c>
      <c r="B38" s="32"/>
      <c r="C38" s="30" t="s">
        <v>86</v>
      </c>
      <c r="D38" s="34" t="s">
        <v>4</v>
      </c>
      <c r="E38" s="71">
        <v>2</v>
      </c>
      <c r="F38" s="26">
        <v>2</v>
      </c>
      <c r="G38" s="26"/>
      <c r="H38" s="35"/>
      <c r="I38" s="26"/>
      <c r="J38" s="28">
        <f>F38</f>
        <v>2</v>
      </c>
      <c r="K38" s="23">
        <f t="shared" ref="K38" si="9">J38/E38</f>
        <v>1</v>
      </c>
      <c r="L38" s="24">
        <f t="shared" ref="L38" si="10">K38*E38</f>
        <v>2</v>
      </c>
    </row>
    <row r="39" spans="1:12" ht="37.5">
      <c r="A39" s="14">
        <v>27</v>
      </c>
      <c r="B39" s="32"/>
      <c r="C39" s="30" t="s">
        <v>87</v>
      </c>
      <c r="D39" s="34" t="s">
        <v>4</v>
      </c>
      <c r="E39" s="71">
        <v>1</v>
      </c>
      <c r="F39" s="26">
        <v>1</v>
      </c>
      <c r="G39" s="26"/>
      <c r="H39" s="35"/>
      <c r="I39" s="26"/>
      <c r="J39" s="28">
        <f t="shared" ref="J39:J43" si="11">F39</f>
        <v>1</v>
      </c>
      <c r="K39" s="23">
        <f t="shared" ref="K39" si="12">J39/E39</f>
        <v>1</v>
      </c>
      <c r="L39" s="24">
        <f t="shared" ref="L39" si="13">K39*E39</f>
        <v>1</v>
      </c>
    </row>
    <row r="40" spans="1:12" ht="37.5">
      <c r="A40" s="14">
        <v>28</v>
      </c>
      <c r="B40" s="32"/>
      <c r="C40" s="30" t="s">
        <v>88</v>
      </c>
      <c r="D40" s="34" t="s">
        <v>4</v>
      </c>
      <c r="E40" s="71">
        <v>4</v>
      </c>
      <c r="F40" s="26">
        <v>4</v>
      </c>
      <c r="G40" s="26"/>
      <c r="H40" s="35"/>
      <c r="I40" s="26"/>
      <c r="J40" s="28">
        <f t="shared" si="11"/>
        <v>4</v>
      </c>
      <c r="K40" s="23">
        <f t="shared" ref="K40" si="14">J40/E40</f>
        <v>1</v>
      </c>
      <c r="L40" s="24">
        <f t="shared" ref="L40" si="15">K40*E40</f>
        <v>4</v>
      </c>
    </row>
    <row r="41" spans="1:12">
      <c r="A41" s="14">
        <v>29</v>
      </c>
      <c r="B41" s="32"/>
      <c r="C41" s="30" t="s">
        <v>89</v>
      </c>
      <c r="D41" s="34" t="s">
        <v>4</v>
      </c>
      <c r="E41" s="71">
        <v>15</v>
      </c>
      <c r="F41" s="26">
        <v>15</v>
      </c>
      <c r="G41" s="26"/>
      <c r="H41" s="35"/>
      <c r="I41" s="26"/>
      <c r="J41" s="28">
        <f t="shared" si="11"/>
        <v>15</v>
      </c>
      <c r="K41" s="23">
        <f t="shared" ref="K41" si="16">J41/E41</f>
        <v>1</v>
      </c>
      <c r="L41" s="24">
        <f t="shared" ref="L41" si="17">K41*E41</f>
        <v>15</v>
      </c>
    </row>
    <row r="42" spans="1:12" ht="112.5">
      <c r="A42" s="14">
        <v>30</v>
      </c>
      <c r="B42" s="32"/>
      <c r="C42" s="30" t="s">
        <v>90</v>
      </c>
      <c r="D42" s="34" t="s">
        <v>69</v>
      </c>
      <c r="E42" s="71">
        <v>15</v>
      </c>
      <c r="F42" s="26">
        <v>1</v>
      </c>
      <c r="G42" s="26">
        <v>14.25</v>
      </c>
      <c r="H42" s="35"/>
      <c r="I42" s="26"/>
      <c r="J42" s="28">
        <f>F42*G42</f>
        <v>14.25</v>
      </c>
      <c r="K42" s="23">
        <f t="shared" ref="K42:K43" si="18">J42/E42</f>
        <v>0.95</v>
      </c>
      <c r="L42" s="24">
        <f t="shared" ref="L42:L43" si="19">K42*E42</f>
        <v>14.25</v>
      </c>
    </row>
    <row r="43" spans="1:12" ht="37.5">
      <c r="A43" s="14">
        <v>31</v>
      </c>
      <c r="B43" s="32"/>
      <c r="C43" s="30" t="s">
        <v>91</v>
      </c>
      <c r="D43" s="34" t="s">
        <v>4</v>
      </c>
      <c r="E43" s="71">
        <v>2</v>
      </c>
      <c r="F43" s="26">
        <v>2</v>
      </c>
      <c r="G43" s="26"/>
      <c r="H43" s="35"/>
      <c r="I43" s="26"/>
      <c r="J43" s="28">
        <f t="shared" si="11"/>
        <v>2</v>
      </c>
      <c r="K43" s="23">
        <f t="shared" si="18"/>
        <v>1</v>
      </c>
      <c r="L43" s="24">
        <f t="shared" si="19"/>
        <v>2</v>
      </c>
    </row>
    <row r="44" spans="1:12" ht="393.75">
      <c r="A44" s="14">
        <v>32</v>
      </c>
      <c r="B44" s="32"/>
      <c r="C44" s="30" t="s">
        <v>92</v>
      </c>
      <c r="D44" s="37">
        <v>0</v>
      </c>
      <c r="E44" s="71">
        <v>0</v>
      </c>
      <c r="F44" s="26"/>
      <c r="G44" s="26"/>
      <c r="H44" s="35"/>
      <c r="I44" s="26"/>
      <c r="J44" s="28"/>
      <c r="K44" s="23"/>
      <c r="L44" s="19"/>
    </row>
    <row r="45" spans="1:12" ht="112.5">
      <c r="A45" s="14">
        <v>33</v>
      </c>
      <c r="B45" s="32"/>
      <c r="C45" s="30" t="s">
        <v>93</v>
      </c>
      <c r="D45" s="37">
        <v>0</v>
      </c>
      <c r="E45" s="71">
        <v>0</v>
      </c>
      <c r="F45" s="26"/>
      <c r="G45" s="26"/>
      <c r="H45" s="35"/>
      <c r="I45" s="26"/>
      <c r="J45" s="28"/>
      <c r="K45" s="23"/>
      <c r="L45" s="24"/>
    </row>
    <row r="46" spans="1:12">
      <c r="A46" s="14">
        <v>34</v>
      </c>
      <c r="B46" s="32"/>
      <c r="C46" s="30" t="s">
        <v>59</v>
      </c>
      <c r="D46" s="34" t="s">
        <v>4</v>
      </c>
      <c r="E46" s="71">
        <v>4</v>
      </c>
      <c r="F46" s="26">
        <v>4</v>
      </c>
      <c r="G46" s="26"/>
      <c r="H46" s="35"/>
      <c r="I46" s="26"/>
      <c r="J46" s="28">
        <f>F46</f>
        <v>4</v>
      </c>
      <c r="K46" s="23">
        <f t="shared" ref="K46" si="20">J46/E46</f>
        <v>1</v>
      </c>
      <c r="L46" s="24">
        <f t="shared" ref="L46" si="21">K46*E46</f>
        <v>4</v>
      </c>
    </row>
    <row r="47" spans="1:12">
      <c r="A47" s="14">
        <v>35</v>
      </c>
      <c r="B47" s="32"/>
      <c r="C47" s="30" t="s">
        <v>94</v>
      </c>
      <c r="D47" s="34" t="s">
        <v>4</v>
      </c>
      <c r="E47" s="71">
        <v>9</v>
      </c>
      <c r="F47" s="26">
        <v>9</v>
      </c>
      <c r="G47" s="26"/>
      <c r="H47" s="35"/>
      <c r="I47" s="26"/>
      <c r="J47" s="28">
        <f>F47</f>
        <v>9</v>
      </c>
      <c r="K47" s="23">
        <f t="shared" ref="K47:K53" si="22">J47/E47</f>
        <v>1</v>
      </c>
      <c r="L47" s="24">
        <f t="shared" ref="L47:L53" si="23">K47*E47</f>
        <v>9</v>
      </c>
    </row>
    <row r="48" spans="1:12" ht="150">
      <c r="A48" s="14">
        <v>36</v>
      </c>
      <c r="B48" s="32"/>
      <c r="C48" s="30" t="s">
        <v>95</v>
      </c>
      <c r="D48" s="34"/>
      <c r="E48" s="71">
        <v>0</v>
      </c>
      <c r="F48" s="26"/>
      <c r="G48" s="26"/>
      <c r="H48" s="35"/>
      <c r="I48" s="26"/>
      <c r="J48" s="28"/>
      <c r="K48" s="23"/>
      <c r="L48" s="24"/>
    </row>
    <row r="49" spans="1:12">
      <c r="A49" s="14">
        <v>37</v>
      </c>
      <c r="B49" s="32"/>
      <c r="C49" s="30" t="s">
        <v>60</v>
      </c>
      <c r="D49" s="34" t="s">
        <v>4</v>
      </c>
      <c r="E49" s="71">
        <v>1</v>
      </c>
      <c r="F49" s="26">
        <v>1</v>
      </c>
      <c r="G49" s="26"/>
      <c r="H49" s="35"/>
      <c r="I49" s="26"/>
      <c r="J49" s="28">
        <f>F49</f>
        <v>1</v>
      </c>
      <c r="K49" s="23">
        <f t="shared" si="22"/>
        <v>1</v>
      </c>
      <c r="L49" s="24">
        <f t="shared" si="23"/>
        <v>1</v>
      </c>
    </row>
    <row r="50" spans="1:12">
      <c r="A50" s="14">
        <v>38</v>
      </c>
      <c r="B50" s="32"/>
      <c r="C50" s="30" t="s">
        <v>61</v>
      </c>
      <c r="D50" s="34" t="s">
        <v>4</v>
      </c>
      <c r="E50" s="71">
        <v>1</v>
      </c>
      <c r="F50" s="26">
        <v>1</v>
      </c>
      <c r="G50" s="26"/>
      <c r="H50" s="35"/>
      <c r="I50" s="26"/>
      <c r="J50" s="28">
        <f>F50</f>
        <v>1</v>
      </c>
      <c r="K50" s="23">
        <f t="shared" si="22"/>
        <v>1</v>
      </c>
      <c r="L50" s="24">
        <f t="shared" si="23"/>
        <v>1</v>
      </c>
    </row>
    <row r="51" spans="1:12" ht="112.5">
      <c r="A51" s="14">
        <v>39</v>
      </c>
      <c r="B51" s="32"/>
      <c r="C51" s="30" t="s">
        <v>96</v>
      </c>
      <c r="D51" s="34"/>
      <c r="E51" s="71">
        <v>0</v>
      </c>
      <c r="F51" s="26"/>
      <c r="G51" s="26"/>
      <c r="H51" s="35"/>
      <c r="I51" s="26"/>
      <c r="J51" s="28"/>
      <c r="K51" s="23"/>
      <c r="L51" s="24"/>
    </row>
    <row r="52" spans="1:12">
      <c r="A52" s="14">
        <v>40</v>
      </c>
      <c r="B52" s="32"/>
      <c r="C52" s="30" t="s">
        <v>60</v>
      </c>
      <c r="D52" s="34" t="s">
        <v>4</v>
      </c>
      <c r="E52" s="71">
        <v>4</v>
      </c>
      <c r="F52" s="26">
        <v>4</v>
      </c>
      <c r="G52" s="26"/>
      <c r="H52" s="35"/>
      <c r="I52" s="26"/>
      <c r="J52" s="28">
        <f>F52</f>
        <v>4</v>
      </c>
      <c r="K52" s="23">
        <f t="shared" si="22"/>
        <v>1</v>
      </c>
      <c r="L52" s="24">
        <f t="shared" si="23"/>
        <v>4</v>
      </c>
    </row>
    <row r="53" spans="1:12">
      <c r="A53" s="14">
        <v>41</v>
      </c>
      <c r="B53" s="32"/>
      <c r="C53" s="30" t="s">
        <v>61</v>
      </c>
      <c r="D53" s="34" t="s">
        <v>4</v>
      </c>
      <c r="E53" s="71">
        <v>8</v>
      </c>
      <c r="F53" s="26">
        <v>8</v>
      </c>
      <c r="G53" s="26"/>
      <c r="H53" s="35"/>
      <c r="I53" s="26"/>
      <c r="J53" s="28">
        <f>F53</f>
        <v>8</v>
      </c>
      <c r="K53" s="23">
        <f t="shared" si="22"/>
        <v>1</v>
      </c>
      <c r="L53" s="24">
        <f t="shared" si="23"/>
        <v>8</v>
      </c>
    </row>
    <row r="54" spans="1:12" ht="56.25">
      <c r="A54" s="14">
        <v>42</v>
      </c>
      <c r="B54" s="32"/>
      <c r="C54" s="30" t="s">
        <v>97</v>
      </c>
      <c r="D54" s="34"/>
      <c r="E54" s="71">
        <v>0</v>
      </c>
      <c r="F54" s="26"/>
      <c r="G54" s="26"/>
      <c r="H54" s="35"/>
      <c r="I54" s="26"/>
      <c r="J54" s="28"/>
      <c r="K54" s="23"/>
      <c r="L54" s="24"/>
    </row>
    <row r="55" spans="1:12">
      <c r="A55" s="14">
        <v>43</v>
      </c>
      <c r="B55" s="32"/>
      <c r="C55" s="30" t="s">
        <v>62</v>
      </c>
      <c r="D55" s="34" t="s">
        <v>69</v>
      </c>
      <c r="E55" s="71">
        <v>100</v>
      </c>
      <c r="F55" s="26">
        <v>1</v>
      </c>
      <c r="G55" s="26">
        <v>97</v>
      </c>
      <c r="H55" s="35"/>
      <c r="I55" s="26"/>
      <c r="J55" s="28">
        <f>F55*G55</f>
        <v>97</v>
      </c>
      <c r="K55" s="23">
        <f t="shared" ref="K55:K68" si="24">J55/E55</f>
        <v>0.97</v>
      </c>
      <c r="L55" s="24">
        <f t="shared" ref="L55:L68" si="25">K55*E55</f>
        <v>97</v>
      </c>
    </row>
    <row r="56" spans="1:12">
      <c r="A56" s="14">
        <v>44</v>
      </c>
      <c r="B56" s="32"/>
      <c r="C56" s="30" t="s">
        <v>63</v>
      </c>
      <c r="D56" s="34" t="s">
        <v>69</v>
      </c>
      <c r="E56" s="71">
        <v>50</v>
      </c>
      <c r="F56" s="26">
        <v>1</v>
      </c>
      <c r="G56" s="26">
        <v>48</v>
      </c>
      <c r="H56" s="35"/>
      <c r="I56" s="26"/>
      <c r="J56" s="28">
        <f>F56*G56</f>
        <v>48</v>
      </c>
      <c r="K56" s="23">
        <f t="shared" si="24"/>
        <v>0.96</v>
      </c>
      <c r="L56" s="24">
        <f t="shared" si="25"/>
        <v>48</v>
      </c>
    </row>
    <row r="57" spans="1:12" ht="37.5">
      <c r="A57" s="14">
        <v>45</v>
      </c>
      <c r="B57" s="32"/>
      <c r="C57" s="30" t="s">
        <v>98</v>
      </c>
      <c r="D57" s="34"/>
      <c r="E57" s="71"/>
      <c r="F57" s="26"/>
      <c r="G57" s="26"/>
      <c r="H57" s="35"/>
      <c r="I57" s="26"/>
      <c r="J57" s="28"/>
      <c r="K57" s="23"/>
      <c r="L57" s="24"/>
    </row>
    <row r="58" spans="1:12">
      <c r="A58" s="14">
        <v>46</v>
      </c>
      <c r="B58" s="32"/>
      <c r="C58" s="30" t="s">
        <v>82</v>
      </c>
      <c r="D58" s="34" t="s">
        <v>69</v>
      </c>
      <c r="E58" s="71">
        <v>100</v>
      </c>
      <c r="F58" s="26">
        <v>1</v>
      </c>
      <c r="G58" s="26">
        <v>94</v>
      </c>
      <c r="H58" s="35"/>
      <c r="I58" s="26"/>
      <c r="J58" s="28">
        <f>F58*G58</f>
        <v>94</v>
      </c>
      <c r="K58" s="23">
        <f t="shared" si="24"/>
        <v>0.94</v>
      </c>
      <c r="L58" s="24">
        <f t="shared" si="25"/>
        <v>94</v>
      </c>
    </row>
    <row r="59" spans="1:12">
      <c r="A59" s="14">
        <v>47</v>
      </c>
      <c r="B59" s="32"/>
      <c r="C59" s="30" t="s">
        <v>83</v>
      </c>
      <c r="D59" s="34" t="s">
        <v>69</v>
      </c>
      <c r="E59" s="71">
        <v>20</v>
      </c>
      <c r="F59" s="26">
        <v>1</v>
      </c>
      <c r="G59" s="26">
        <v>18.5</v>
      </c>
      <c r="H59" s="35"/>
      <c r="I59" s="26"/>
      <c r="J59" s="28">
        <f>F59*G59</f>
        <v>18.5</v>
      </c>
      <c r="K59" s="23">
        <f t="shared" si="24"/>
        <v>0.92500000000000004</v>
      </c>
      <c r="L59" s="24">
        <f t="shared" si="25"/>
        <v>18.5</v>
      </c>
    </row>
    <row r="60" spans="1:12" ht="56.25">
      <c r="A60" s="14">
        <v>48</v>
      </c>
      <c r="B60" s="32"/>
      <c r="C60" s="18" t="s">
        <v>99</v>
      </c>
      <c r="D60" s="34" t="s">
        <v>69</v>
      </c>
      <c r="E60" s="71">
        <v>20</v>
      </c>
      <c r="F60" s="26">
        <v>0</v>
      </c>
      <c r="G60" s="26"/>
      <c r="H60" s="35"/>
      <c r="I60" s="26"/>
      <c r="J60" s="28">
        <f>F60</f>
        <v>0</v>
      </c>
      <c r="K60" s="23">
        <f t="shared" si="24"/>
        <v>0</v>
      </c>
      <c r="L60" s="24">
        <f t="shared" si="25"/>
        <v>0</v>
      </c>
    </row>
    <row r="61" spans="1:12" ht="37.5">
      <c r="A61" s="14">
        <v>49</v>
      </c>
      <c r="B61" s="32"/>
      <c r="C61" s="18" t="s">
        <v>100</v>
      </c>
      <c r="D61" s="34"/>
      <c r="E61" s="71">
        <v>0</v>
      </c>
      <c r="F61" s="26"/>
      <c r="G61" s="26"/>
      <c r="H61" s="35"/>
      <c r="I61" s="26"/>
      <c r="J61" s="28"/>
      <c r="K61" s="23"/>
      <c r="L61" s="24"/>
    </row>
    <row r="62" spans="1:12">
      <c r="A62" s="14">
        <v>50</v>
      </c>
      <c r="B62" s="32"/>
      <c r="C62" s="18" t="s">
        <v>64</v>
      </c>
      <c r="D62" s="34" t="s">
        <v>4</v>
      </c>
      <c r="E62" s="71">
        <v>2</v>
      </c>
      <c r="F62" s="26">
        <v>1</v>
      </c>
      <c r="G62" s="26"/>
      <c r="H62" s="35"/>
      <c r="I62" s="26"/>
      <c r="J62" s="28">
        <f>F62</f>
        <v>1</v>
      </c>
      <c r="K62" s="23">
        <f t="shared" si="24"/>
        <v>0.5</v>
      </c>
      <c r="L62" s="24">
        <f t="shared" si="25"/>
        <v>1</v>
      </c>
    </row>
    <row r="63" spans="1:12">
      <c r="A63" s="14">
        <v>51</v>
      </c>
      <c r="B63" s="32"/>
      <c r="C63" s="18" t="s">
        <v>65</v>
      </c>
      <c r="D63" s="34" t="s">
        <v>4</v>
      </c>
      <c r="E63" s="71">
        <v>12</v>
      </c>
      <c r="F63" s="26">
        <v>11</v>
      </c>
      <c r="G63" s="26"/>
      <c r="H63" s="35"/>
      <c r="I63" s="26"/>
      <c r="J63" s="28">
        <f t="shared" ref="J63:J67" si="26">F63</f>
        <v>11</v>
      </c>
      <c r="K63" s="23">
        <f t="shared" si="24"/>
        <v>0.91666666666666663</v>
      </c>
      <c r="L63" s="24">
        <f t="shared" si="25"/>
        <v>11</v>
      </c>
    </row>
    <row r="64" spans="1:12">
      <c r="A64" s="14">
        <v>52</v>
      </c>
      <c r="B64" s="32"/>
      <c r="C64" s="18" t="s">
        <v>66</v>
      </c>
      <c r="D64" s="34" t="s">
        <v>4</v>
      </c>
      <c r="E64" s="71">
        <v>2</v>
      </c>
      <c r="F64" s="26">
        <v>2</v>
      </c>
      <c r="G64" s="26"/>
      <c r="H64" s="35"/>
      <c r="I64" s="26"/>
      <c r="J64" s="28">
        <f t="shared" si="26"/>
        <v>2</v>
      </c>
      <c r="K64" s="23">
        <f t="shared" si="24"/>
        <v>1</v>
      </c>
      <c r="L64" s="24">
        <f t="shared" si="25"/>
        <v>2</v>
      </c>
    </row>
    <row r="65" spans="1:12">
      <c r="A65" s="14">
        <v>53</v>
      </c>
      <c r="B65" s="32"/>
      <c r="C65" s="18" t="s">
        <v>67</v>
      </c>
      <c r="D65" s="34" t="s">
        <v>4</v>
      </c>
      <c r="E65" s="71">
        <v>4</v>
      </c>
      <c r="F65" s="26">
        <v>3</v>
      </c>
      <c r="G65" s="26"/>
      <c r="H65" s="35"/>
      <c r="I65" s="26"/>
      <c r="J65" s="28">
        <f t="shared" si="26"/>
        <v>3</v>
      </c>
      <c r="K65" s="23">
        <f t="shared" si="24"/>
        <v>0.75</v>
      </c>
      <c r="L65" s="24">
        <f t="shared" si="25"/>
        <v>3</v>
      </c>
    </row>
    <row r="66" spans="1:12">
      <c r="A66" s="14">
        <v>54</v>
      </c>
      <c r="B66" s="32"/>
      <c r="C66" s="18" t="s">
        <v>68</v>
      </c>
      <c r="D66" s="34" t="s">
        <v>4</v>
      </c>
      <c r="E66" s="71">
        <v>1</v>
      </c>
      <c r="F66" s="26">
        <v>1</v>
      </c>
      <c r="G66" s="26"/>
      <c r="H66" s="35"/>
      <c r="I66" s="26"/>
      <c r="J66" s="28">
        <f t="shared" si="26"/>
        <v>1</v>
      </c>
      <c r="K66" s="23">
        <f t="shared" si="24"/>
        <v>1</v>
      </c>
      <c r="L66" s="24">
        <f t="shared" si="25"/>
        <v>1</v>
      </c>
    </row>
    <row r="67" spans="1:12" ht="93.75">
      <c r="A67" s="14">
        <v>55</v>
      </c>
      <c r="B67" s="32"/>
      <c r="C67" s="18" t="s">
        <v>101</v>
      </c>
      <c r="D67" s="34" t="s">
        <v>5</v>
      </c>
      <c r="E67" s="71">
        <v>1</v>
      </c>
      <c r="F67" s="26">
        <v>1</v>
      </c>
      <c r="G67" s="26"/>
      <c r="H67" s="35"/>
      <c r="I67" s="26"/>
      <c r="J67" s="28">
        <f t="shared" si="26"/>
        <v>1</v>
      </c>
      <c r="K67" s="23">
        <f t="shared" si="24"/>
        <v>1</v>
      </c>
      <c r="L67" s="24">
        <f t="shared" si="25"/>
        <v>1</v>
      </c>
    </row>
    <row r="68" spans="1:12">
      <c r="A68" s="14">
        <v>56</v>
      </c>
      <c r="B68" s="32"/>
      <c r="C68" s="18" t="s">
        <v>102</v>
      </c>
      <c r="D68" s="34" t="s">
        <v>69</v>
      </c>
      <c r="E68" s="71">
        <v>50</v>
      </c>
      <c r="F68" s="26">
        <v>1</v>
      </c>
      <c r="G68" s="26">
        <v>45</v>
      </c>
      <c r="H68" s="35"/>
      <c r="I68" s="26"/>
      <c r="J68" s="28">
        <f>F68*G68</f>
        <v>45</v>
      </c>
      <c r="K68" s="23">
        <f t="shared" si="24"/>
        <v>0.9</v>
      </c>
      <c r="L68" s="24">
        <f t="shared" si="25"/>
        <v>45</v>
      </c>
    </row>
    <row r="69" spans="1:12">
      <c r="A69" s="14"/>
      <c r="B69" s="32"/>
      <c r="C69" s="18"/>
      <c r="D69" s="34"/>
      <c r="E69" s="34"/>
      <c r="F69" s="27"/>
      <c r="G69" s="27"/>
      <c r="H69" s="36"/>
      <c r="I69" s="27"/>
      <c r="J69" s="28"/>
      <c r="K69" s="23"/>
      <c r="L69" s="14"/>
    </row>
  </sheetData>
  <mergeCells count="20">
    <mergeCell ref="B1:C1"/>
    <mergeCell ref="B2:C2"/>
    <mergeCell ref="B3:C3"/>
    <mergeCell ref="B4:C4"/>
    <mergeCell ref="D4:L4"/>
    <mergeCell ref="D1:I1"/>
    <mergeCell ref="D2:I2"/>
    <mergeCell ref="D3:I3"/>
    <mergeCell ref="J1:L1"/>
    <mergeCell ref="J2:L2"/>
    <mergeCell ref="J3:L3"/>
    <mergeCell ref="D5:L5"/>
    <mergeCell ref="A22:L22"/>
    <mergeCell ref="A8:L8"/>
    <mergeCell ref="A6:C6"/>
    <mergeCell ref="A35:L35"/>
    <mergeCell ref="D6:I6"/>
    <mergeCell ref="K7:L7"/>
    <mergeCell ref="J6:J7"/>
    <mergeCell ref="B5:C5"/>
  </mergeCells>
  <pageMargins left="0.4" right="0.06" top="0.6" bottom="0.32" header="0.09" footer="0.16"/>
  <pageSetup paperSize="9" scale="51" orientation="landscape" r:id="rId1"/>
  <headerFooter>
    <oddFooter>Page &amp;P of &amp;N</oddFooter>
  </headerFooter>
  <rowBreaks count="5" manualBreakCount="5">
    <brk id="11" max="11" man="1"/>
    <brk id="15" max="11" man="1"/>
    <brk id="21" max="11" man="1"/>
    <brk id="41" max="11" man="1"/>
    <brk id="47" max="11" man="1"/>
  </rowBreak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1"/>
  <sheetViews>
    <sheetView zoomScale="115" zoomScaleNormal="115" workbookViewId="0">
      <selection activeCell="D1" sqref="D1"/>
    </sheetView>
  </sheetViews>
  <sheetFormatPr defaultRowHeight="15"/>
  <sheetData>
    <row r="1" spans="1:1">
      <c r="A1" t="s">
        <v>37</v>
      </c>
    </row>
    <row r="2" spans="1:1">
      <c r="A2" t="s">
        <v>38</v>
      </c>
    </row>
    <row r="3" spans="1:1">
      <c r="A3" t="s">
        <v>39</v>
      </c>
    </row>
    <row r="4" spans="1:1">
      <c r="A4" t="s">
        <v>40</v>
      </c>
    </row>
    <row r="5" spans="1:1">
      <c r="A5" t="s">
        <v>41</v>
      </c>
    </row>
    <row r="6" spans="1:1">
      <c r="A6" t="s">
        <v>42</v>
      </c>
    </row>
    <row r="7" spans="1:1">
      <c r="A7" t="s">
        <v>43</v>
      </c>
    </row>
    <row r="8" spans="1:1">
      <c r="A8" t="s">
        <v>44</v>
      </c>
    </row>
    <row r="9" spans="1:1">
      <c r="A9" t="s">
        <v>45</v>
      </c>
    </row>
    <row r="11" spans="1:1">
      <c r="A11" t="s">
        <v>46</v>
      </c>
    </row>
    <row r="12" spans="1:1">
      <c r="A12" t="s">
        <v>47</v>
      </c>
    </row>
    <row r="13" spans="1:1">
      <c r="A13" t="s">
        <v>48</v>
      </c>
    </row>
    <row r="14" spans="1:1">
      <c r="A14" t="s">
        <v>49</v>
      </c>
    </row>
    <row r="15" spans="1:1">
      <c r="A15" t="s">
        <v>50</v>
      </c>
    </row>
    <row r="16" spans="1:1">
      <c r="A16" t="s">
        <v>51</v>
      </c>
    </row>
    <row r="17" spans="1:1">
      <c r="A17" t="s">
        <v>52</v>
      </c>
    </row>
    <row r="18" spans="1:1">
      <c r="A18" t="s">
        <v>53</v>
      </c>
    </row>
    <row r="19" spans="1:1">
      <c r="A19" t="s">
        <v>54</v>
      </c>
    </row>
    <row r="20" spans="1:1">
      <c r="A20" t="s">
        <v>55</v>
      </c>
    </row>
    <row r="21" spans="1:1">
      <c r="A21" t="s">
        <v>56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N77"/>
  <sheetViews>
    <sheetView zoomScale="50" zoomScaleNormal="50" zoomScaleSheetLayoutView="11" workbookViewId="0">
      <selection activeCell="P10" sqref="P10"/>
    </sheetView>
  </sheetViews>
  <sheetFormatPr defaultRowHeight="18.75"/>
  <cols>
    <col min="1" max="1" width="10.5703125" style="45" bestFit="1" customWidth="1"/>
    <col min="2" max="2" width="20.5703125" style="45" customWidth="1"/>
    <col min="3" max="3" width="108.5703125" style="45" customWidth="1"/>
    <col min="4" max="4" width="9.140625" style="45"/>
    <col min="5" max="5" width="12.28515625" style="45" customWidth="1"/>
    <col min="6" max="6" width="15.28515625" style="45" customWidth="1"/>
    <col min="7" max="7" width="20.42578125" style="45" customWidth="1"/>
    <col min="8" max="8" width="11.42578125" style="45" customWidth="1"/>
    <col min="9" max="9" width="19.28515625" style="45" customWidth="1"/>
    <col min="10" max="10" width="12" style="45" customWidth="1"/>
    <col min="11" max="11" width="19.5703125" style="45" customWidth="1"/>
    <col min="12" max="12" width="17" style="46" customWidth="1"/>
    <col min="13" max="13" width="9.140625" style="45"/>
    <col min="14" max="14" width="18.5703125" style="45" customWidth="1"/>
    <col min="15" max="16384" width="9.140625" style="45"/>
  </cols>
  <sheetData>
    <row r="1" spans="1:12">
      <c r="A1" s="144" t="s">
        <v>12</v>
      </c>
      <c r="B1" s="145"/>
      <c r="C1" s="145"/>
      <c r="D1" s="145"/>
      <c r="E1" s="145"/>
      <c r="F1" s="145"/>
      <c r="G1" s="145"/>
      <c r="H1" s="145"/>
      <c r="I1" s="145"/>
      <c r="J1" s="145"/>
    </row>
    <row r="2" spans="1:12" ht="15.75" customHeight="1">
      <c r="A2" s="148" t="s">
        <v>129</v>
      </c>
      <c r="B2" s="148"/>
      <c r="C2" s="148"/>
      <c r="D2" s="47"/>
      <c r="E2" s="47"/>
      <c r="F2" s="47"/>
      <c r="G2" s="48"/>
      <c r="H2" s="49" t="s">
        <v>176</v>
      </c>
      <c r="I2" s="50"/>
      <c r="J2" s="50"/>
    </row>
    <row r="3" spans="1:12" ht="15.75" customHeight="1">
      <c r="A3" s="51"/>
      <c r="B3" s="52"/>
      <c r="C3" s="53"/>
      <c r="D3" s="47"/>
      <c r="E3" s="47"/>
      <c r="F3" s="47"/>
      <c r="G3" s="48"/>
      <c r="H3" s="54"/>
      <c r="I3" s="50"/>
      <c r="J3" s="50"/>
    </row>
    <row r="4" spans="1:12">
      <c r="A4" s="146" t="s">
        <v>128</v>
      </c>
      <c r="B4" s="147"/>
      <c r="C4" s="147"/>
      <c r="D4" s="147"/>
      <c r="E4" s="147"/>
      <c r="F4" s="147"/>
      <c r="G4" s="147"/>
      <c r="H4" s="147"/>
      <c r="I4" s="147"/>
      <c r="J4" s="147"/>
    </row>
    <row r="5" spans="1:12">
      <c r="A5" s="55"/>
      <c r="B5" s="56"/>
      <c r="C5" s="56"/>
      <c r="D5" s="57"/>
      <c r="E5" s="57"/>
      <c r="F5" s="57"/>
      <c r="G5" s="58"/>
      <c r="H5" s="59"/>
      <c r="I5" s="50"/>
      <c r="J5" s="50"/>
    </row>
    <row r="6" spans="1:12" ht="49.5" customHeight="1">
      <c r="A6" s="142" t="s">
        <v>127</v>
      </c>
      <c r="B6" s="142"/>
      <c r="C6" s="142"/>
      <c r="D6" s="142"/>
      <c r="E6" s="142"/>
      <c r="F6" s="142"/>
      <c r="G6" s="142"/>
      <c r="H6" s="141" t="s">
        <v>9</v>
      </c>
      <c r="I6" s="141"/>
      <c r="J6" s="141" t="s">
        <v>29</v>
      </c>
      <c r="K6" s="141"/>
      <c r="L6" s="142" t="s">
        <v>30</v>
      </c>
    </row>
    <row r="7" spans="1:12">
      <c r="A7" s="141" t="s">
        <v>0</v>
      </c>
      <c r="B7" s="141" t="s">
        <v>1</v>
      </c>
      <c r="C7" s="141" t="s">
        <v>2</v>
      </c>
      <c r="D7" s="141" t="s">
        <v>3</v>
      </c>
      <c r="E7" s="141" t="s">
        <v>141</v>
      </c>
      <c r="F7" s="141" t="s">
        <v>142</v>
      </c>
      <c r="G7" s="141" t="s">
        <v>143</v>
      </c>
      <c r="H7" s="141" t="s">
        <v>10</v>
      </c>
      <c r="I7" s="143" t="s">
        <v>11</v>
      </c>
      <c r="J7" s="141" t="s">
        <v>10</v>
      </c>
      <c r="K7" s="143" t="s">
        <v>11</v>
      </c>
      <c r="L7" s="142"/>
    </row>
    <row r="8" spans="1:12">
      <c r="A8" s="141"/>
      <c r="B8" s="141"/>
      <c r="C8" s="141"/>
      <c r="D8" s="141"/>
      <c r="E8" s="141"/>
      <c r="F8" s="141"/>
      <c r="G8" s="141"/>
      <c r="H8" s="141"/>
      <c r="I8" s="143"/>
      <c r="J8" s="141"/>
      <c r="K8" s="143"/>
      <c r="L8" s="142"/>
    </row>
    <row r="9" spans="1:12">
      <c r="A9" s="112" t="s">
        <v>74</v>
      </c>
      <c r="B9" s="113"/>
      <c r="C9" s="113"/>
      <c r="D9" s="113"/>
      <c r="E9" s="113"/>
      <c r="F9" s="113"/>
      <c r="G9" s="113"/>
      <c r="H9" s="113"/>
      <c r="I9" s="113"/>
      <c r="J9" s="113"/>
      <c r="K9" s="113"/>
      <c r="L9" s="114"/>
    </row>
    <row r="10" spans="1:12" ht="243.75">
      <c r="A10" s="61">
        <v>1</v>
      </c>
      <c r="B10" s="62"/>
      <c r="C10" s="63" t="s">
        <v>144</v>
      </c>
      <c r="D10" s="61" t="s">
        <v>103</v>
      </c>
      <c r="E10" s="64">
        <v>0.95</v>
      </c>
      <c r="F10" s="65">
        <v>6329.1</v>
      </c>
      <c r="G10" s="65">
        <f>E10*F10</f>
        <v>6012.6450000000004</v>
      </c>
      <c r="H10" s="60">
        <f>'Measurement Sheet'!L9</f>
        <v>0.9405</v>
      </c>
      <c r="I10" s="60">
        <f>H10*F10</f>
        <v>5952.5185500000007</v>
      </c>
      <c r="J10" s="60">
        <f>H10-E10</f>
        <v>-9.4999999999999529E-3</v>
      </c>
      <c r="K10" s="60">
        <f>J10*F10</f>
        <v>-60.126449999999707</v>
      </c>
      <c r="L10" s="99" t="s">
        <v>169</v>
      </c>
    </row>
    <row r="11" spans="1:12" ht="131.25">
      <c r="A11" s="61">
        <v>2</v>
      </c>
      <c r="B11" s="66"/>
      <c r="C11" s="67" t="s">
        <v>145</v>
      </c>
      <c r="D11" s="61" t="s">
        <v>103</v>
      </c>
      <c r="E11" s="68">
        <v>0.27</v>
      </c>
      <c r="F11" s="69">
        <v>10367.94</v>
      </c>
      <c r="G11" s="65">
        <f t="shared" ref="G11:G21" si="0">E11*F11</f>
        <v>2799.3438000000001</v>
      </c>
      <c r="H11" s="60">
        <f>'Measurement Sheet'!L10</f>
        <v>0</v>
      </c>
      <c r="I11" s="60">
        <f t="shared" ref="I11:I21" si="1">H11*F11</f>
        <v>0</v>
      </c>
      <c r="J11" s="60">
        <f t="shared" ref="J11:J21" si="2">H11-E11</f>
        <v>-0.27</v>
      </c>
      <c r="K11" s="60">
        <f t="shared" ref="K11:K21" si="3">J11*F11</f>
        <v>-2799.3438000000001</v>
      </c>
      <c r="L11" s="99" t="s">
        <v>32</v>
      </c>
    </row>
    <row r="12" spans="1:12" ht="318.75">
      <c r="A12" s="61">
        <v>3</v>
      </c>
      <c r="B12" s="70"/>
      <c r="C12" s="67" t="s">
        <v>146</v>
      </c>
      <c r="D12" s="61" t="s">
        <v>103</v>
      </c>
      <c r="E12" s="64">
        <v>0.56999999999999995</v>
      </c>
      <c r="F12" s="65">
        <v>57410.54</v>
      </c>
      <c r="G12" s="65">
        <f t="shared" si="0"/>
        <v>32724.007799999999</v>
      </c>
      <c r="H12" s="60">
        <f>'Measurement Sheet'!L10</f>
        <v>0</v>
      </c>
      <c r="I12" s="60">
        <f t="shared" si="1"/>
        <v>0</v>
      </c>
      <c r="J12" s="60">
        <f t="shared" si="2"/>
        <v>-0.56999999999999995</v>
      </c>
      <c r="K12" s="60">
        <f t="shared" si="3"/>
        <v>-32724.007799999999</v>
      </c>
      <c r="L12" s="99" t="s">
        <v>161</v>
      </c>
    </row>
    <row r="13" spans="1:12" ht="243.75">
      <c r="A13" s="61">
        <v>4</v>
      </c>
      <c r="B13" s="70"/>
      <c r="C13" s="67" t="s">
        <v>158</v>
      </c>
      <c r="D13" s="61" t="s">
        <v>103</v>
      </c>
      <c r="E13" s="71">
        <v>3.89</v>
      </c>
      <c r="F13" s="72">
        <v>57410.54</v>
      </c>
      <c r="G13" s="65">
        <f t="shared" si="0"/>
        <v>223327.0006</v>
      </c>
      <c r="H13" s="72">
        <f>'Measurement Sheet'!L12</f>
        <v>3.8639999999999999</v>
      </c>
      <c r="I13" s="60">
        <f t="shared" si="1"/>
        <v>221834.32655999999</v>
      </c>
      <c r="J13" s="60">
        <f t="shared" si="2"/>
        <v>-2.6000000000000245E-2</v>
      </c>
      <c r="K13" s="60">
        <f t="shared" si="3"/>
        <v>-1492.6740400000142</v>
      </c>
      <c r="L13" s="100" t="s">
        <v>169</v>
      </c>
    </row>
    <row r="14" spans="1:12" ht="281.25">
      <c r="A14" s="61">
        <v>5</v>
      </c>
      <c r="B14" s="70"/>
      <c r="C14" s="67" t="s">
        <v>159</v>
      </c>
      <c r="D14" s="61" t="s">
        <v>103</v>
      </c>
      <c r="E14" s="71">
        <v>0.86</v>
      </c>
      <c r="F14" s="72">
        <v>56172.57</v>
      </c>
      <c r="G14" s="65">
        <f t="shared" si="0"/>
        <v>48308.410199999998</v>
      </c>
      <c r="H14" s="72">
        <f>'Measurement Sheet'!L13</f>
        <v>0</v>
      </c>
      <c r="I14" s="60">
        <f t="shared" si="1"/>
        <v>0</v>
      </c>
      <c r="J14" s="60">
        <f t="shared" si="2"/>
        <v>-0.86</v>
      </c>
      <c r="K14" s="60">
        <f t="shared" si="3"/>
        <v>-48308.410199999998</v>
      </c>
      <c r="L14" s="100" t="s">
        <v>32</v>
      </c>
    </row>
    <row r="15" spans="1:12" ht="150">
      <c r="A15" s="61">
        <v>6</v>
      </c>
      <c r="B15" s="70"/>
      <c r="C15" s="67" t="s">
        <v>160</v>
      </c>
      <c r="D15" s="61" t="s">
        <v>103</v>
      </c>
      <c r="E15" s="71">
        <v>0.18</v>
      </c>
      <c r="F15" s="72">
        <v>77372.69</v>
      </c>
      <c r="G15" s="65">
        <f t="shared" si="0"/>
        <v>13927.084199999999</v>
      </c>
      <c r="H15" s="72">
        <f>'Measurement Sheet'!L14</f>
        <v>0</v>
      </c>
      <c r="I15" s="60">
        <f t="shared" si="1"/>
        <v>0</v>
      </c>
      <c r="J15" s="60">
        <f t="shared" si="2"/>
        <v>-0.18</v>
      </c>
      <c r="K15" s="60">
        <f t="shared" si="3"/>
        <v>-13927.084199999999</v>
      </c>
      <c r="L15" s="100" t="s">
        <v>32</v>
      </c>
    </row>
    <row r="16" spans="1:12" ht="243.75">
      <c r="A16" s="61">
        <v>7</v>
      </c>
      <c r="B16" s="73"/>
      <c r="C16" s="67" t="s">
        <v>147</v>
      </c>
      <c r="D16" s="61" t="s">
        <v>103</v>
      </c>
      <c r="E16" s="71">
        <v>5.52</v>
      </c>
      <c r="F16" s="72">
        <v>51220.72</v>
      </c>
      <c r="G16" s="65">
        <f t="shared" si="0"/>
        <v>282738.37439999997</v>
      </c>
      <c r="H16" s="72">
        <f>'Measurement Sheet'!L15</f>
        <v>5.4625000000000004</v>
      </c>
      <c r="I16" s="60">
        <f t="shared" si="1"/>
        <v>279793.18300000002</v>
      </c>
      <c r="J16" s="60">
        <f t="shared" si="2"/>
        <v>-5.7499999999999218E-2</v>
      </c>
      <c r="K16" s="60">
        <f t="shared" si="3"/>
        <v>-2945.1913999999601</v>
      </c>
      <c r="L16" s="100" t="s">
        <v>169</v>
      </c>
    </row>
    <row r="17" spans="1:14" ht="243.75">
      <c r="A17" s="61">
        <v>8</v>
      </c>
      <c r="B17" s="73"/>
      <c r="C17" s="67" t="s">
        <v>148</v>
      </c>
      <c r="D17" s="61" t="s">
        <v>103</v>
      </c>
      <c r="E17" s="71">
        <v>4.37</v>
      </c>
      <c r="F17" s="72">
        <v>30175.35</v>
      </c>
      <c r="G17" s="65">
        <f t="shared" si="0"/>
        <v>131866.2795</v>
      </c>
      <c r="H17" s="72">
        <f>'Measurement Sheet'!L16</f>
        <v>4.3470000000000004</v>
      </c>
      <c r="I17" s="60">
        <f t="shared" si="1"/>
        <v>131172.24645000001</v>
      </c>
      <c r="J17" s="60">
        <f t="shared" si="2"/>
        <v>-2.2999999999999687E-2</v>
      </c>
      <c r="K17" s="60">
        <f t="shared" si="3"/>
        <v>-694.03304999999057</v>
      </c>
      <c r="L17" s="100" t="s">
        <v>169</v>
      </c>
    </row>
    <row r="18" spans="1:14" ht="187.5">
      <c r="A18" s="61">
        <v>9</v>
      </c>
      <c r="B18" s="73"/>
      <c r="C18" s="67" t="s">
        <v>149</v>
      </c>
      <c r="D18" s="61" t="s">
        <v>103</v>
      </c>
      <c r="E18" s="71">
        <v>0.76</v>
      </c>
      <c r="F18" s="72">
        <v>18724.189999999999</v>
      </c>
      <c r="G18" s="65">
        <f t="shared" si="0"/>
        <v>14230.384399999999</v>
      </c>
      <c r="H18" s="72">
        <f>'Measurement Sheet'!L17</f>
        <v>0.76</v>
      </c>
      <c r="I18" s="60">
        <f t="shared" si="1"/>
        <v>14230.384399999999</v>
      </c>
      <c r="J18" s="60">
        <f t="shared" si="2"/>
        <v>0</v>
      </c>
      <c r="K18" s="60">
        <f t="shared" si="3"/>
        <v>0</v>
      </c>
      <c r="L18" s="100" t="s">
        <v>161</v>
      </c>
    </row>
    <row r="19" spans="1:14" ht="300">
      <c r="A19" s="61">
        <v>10</v>
      </c>
      <c r="B19" s="73"/>
      <c r="C19" s="67" t="s">
        <v>150</v>
      </c>
      <c r="D19" s="61" t="s">
        <v>103</v>
      </c>
      <c r="E19" s="71">
        <v>19.87</v>
      </c>
      <c r="F19" s="72">
        <v>24555.52</v>
      </c>
      <c r="G19" s="65">
        <f t="shared" si="0"/>
        <v>487918.18240000005</v>
      </c>
      <c r="H19" s="72">
        <f>'Measurement Sheet'!L18</f>
        <v>19.504000000000001</v>
      </c>
      <c r="I19" s="60">
        <f t="shared" si="1"/>
        <v>478930.86208000005</v>
      </c>
      <c r="J19" s="60">
        <f t="shared" si="2"/>
        <v>-0.36599999999999966</v>
      </c>
      <c r="K19" s="60">
        <f t="shared" si="3"/>
        <v>-8987.3203199999916</v>
      </c>
      <c r="L19" s="100" t="s">
        <v>162</v>
      </c>
    </row>
    <row r="20" spans="1:14" ht="168.75">
      <c r="A20" s="61">
        <v>11</v>
      </c>
      <c r="B20" s="73"/>
      <c r="C20" s="67" t="s">
        <v>151</v>
      </c>
      <c r="D20" s="61" t="s">
        <v>103</v>
      </c>
      <c r="E20" s="71">
        <v>10.17</v>
      </c>
      <c r="F20" s="72">
        <v>5417.09</v>
      </c>
      <c r="G20" s="65">
        <f t="shared" si="0"/>
        <v>55091.8053</v>
      </c>
      <c r="H20" s="72">
        <f>'Measurement Sheet'!L19</f>
        <v>9.7375000000000007</v>
      </c>
      <c r="I20" s="60">
        <f t="shared" si="1"/>
        <v>52748.913875000006</v>
      </c>
      <c r="J20" s="60">
        <f t="shared" si="2"/>
        <v>-0.43249999999999922</v>
      </c>
      <c r="K20" s="60">
        <f t="shared" si="3"/>
        <v>-2342.8914249999957</v>
      </c>
      <c r="L20" s="100" t="s">
        <v>170</v>
      </c>
    </row>
    <row r="21" spans="1:14" ht="131.25">
      <c r="A21" s="61">
        <v>12</v>
      </c>
      <c r="B21" s="73"/>
      <c r="C21" s="67" t="s">
        <v>152</v>
      </c>
      <c r="D21" s="61" t="s">
        <v>103</v>
      </c>
      <c r="E21" s="71">
        <v>60</v>
      </c>
      <c r="F21" s="72">
        <v>2027.16</v>
      </c>
      <c r="G21" s="65">
        <f t="shared" si="0"/>
        <v>121629.6</v>
      </c>
      <c r="H21" s="72">
        <f>'Measurement Sheet'!L20</f>
        <v>0</v>
      </c>
      <c r="I21" s="60">
        <f t="shared" si="1"/>
        <v>0</v>
      </c>
      <c r="J21" s="60">
        <f t="shared" si="2"/>
        <v>-60</v>
      </c>
      <c r="K21" s="60">
        <f t="shared" si="3"/>
        <v>-121629.6</v>
      </c>
      <c r="L21" s="100" t="s">
        <v>32</v>
      </c>
    </row>
    <row r="22" spans="1:14">
      <c r="A22" s="61"/>
      <c r="B22" s="73"/>
      <c r="C22" s="67"/>
      <c r="D22" s="74"/>
      <c r="E22" s="71"/>
      <c r="F22" s="75"/>
      <c r="G22" s="75"/>
      <c r="H22" s="75"/>
      <c r="I22" s="75"/>
      <c r="J22" s="75"/>
      <c r="K22" s="94"/>
      <c r="L22" s="76"/>
    </row>
    <row r="23" spans="1:14">
      <c r="A23" s="77"/>
      <c r="B23" s="78"/>
      <c r="C23" s="79"/>
      <c r="D23" s="138" t="s">
        <v>105</v>
      </c>
      <c r="E23" s="139"/>
      <c r="F23" s="140"/>
      <c r="G23" s="80">
        <f>SUM(G10:G22)</f>
        <v>1420573.1175999998</v>
      </c>
      <c r="H23" s="81"/>
      <c r="I23" s="80">
        <f>SUM(I10:I22)</f>
        <v>1184662.4349150001</v>
      </c>
      <c r="J23" s="81"/>
      <c r="K23" s="84">
        <f>SUM(K10:K22)</f>
        <v>-235910.68268499995</v>
      </c>
      <c r="L23" s="82"/>
    </row>
    <row r="24" spans="1:14">
      <c r="A24" s="135" t="s">
        <v>75</v>
      </c>
      <c r="B24" s="136"/>
      <c r="C24" s="136"/>
      <c r="D24" s="136"/>
      <c r="E24" s="136"/>
      <c r="F24" s="136"/>
      <c r="G24" s="136"/>
      <c r="H24" s="136"/>
      <c r="I24" s="136"/>
      <c r="J24" s="136"/>
      <c r="K24" s="136"/>
      <c r="L24" s="137"/>
    </row>
    <row r="25" spans="1:14" ht="168.75">
      <c r="A25" s="61">
        <v>13</v>
      </c>
      <c r="B25" s="73"/>
      <c r="C25" s="67" t="s">
        <v>153</v>
      </c>
      <c r="D25" s="74" t="s">
        <v>104</v>
      </c>
      <c r="E25" s="64">
        <v>6</v>
      </c>
      <c r="F25" s="72">
        <v>707.85</v>
      </c>
      <c r="G25" s="72">
        <f>E25*F25</f>
        <v>4247.1000000000004</v>
      </c>
      <c r="H25" s="72">
        <f>'Measurement Sheet'!L23</f>
        <v>6</v>
      </c>
      <c r="I25" s="72">
        <f>H25*F25</f>
        <v>4247.1000000000004</v>
      </c>
      <c r="J25" s="72">
        <f>H25-E25</f>
        <v>0</v>
      </c>
      <c r="K25" s="72">
        <f>J25*F25</f>
        <v>0</v>
      </c>
      <c r="L25" s="100" t="s">
        <v>161</v>
      </c>
      <c r="N25" s="83"/>
    </row>
    <row r="26" spans="1:14" ht="56.25">
      <c r="A26" s="61">
        <v>14</v>
      </c>
      <c r="B26" s="73"/>
      <c r="C26" s="67" t="s">
        <v>154</v>
      </c>
      <c r="D26" s="74" t="s">
        <v>4</v>
      </c>
      <c r="E26" s="64">
        <v>1</v>
      </c>
      <c r="F26" s="72">
        <v>2784.21</v>
      </c>
      <c r="G26" s="72">
        <f t="shared" ref="G26:G35" si="4">E26*F26</f>
        <v>2784.21</v>
      </c>
      <c r="H26" s="72">
        <f>'Measurement Sheet'!L24</f>
        <v>1</v>
      </c>
      <c r="I26" s="72">
        <f t="shared" ref="I26:I35" si="5">H26*F26</f>
        <v>2784.21</v>
      </c>
      <c r="J26" s="72">
        <f t="shared" ref="J26:J35" si="6">H26-E26</f>
        <v>0</v>
      </c>
      <c r="K26" s="72">
        <f t="shared" ref="K26:K35" si="7">J26*F26</f>
        <v>0</v>
      </c>
      <c r="L26" s="100" t="s">
        <v>161</v>
      </c>
    </row>
    <row r="27" spans="1:14" ht="75">
      <c r="A27" s="61">
        <v>15</v>
      </c>
      <c r="B27" s="73"/>
      <c r="C27" s="67" t="s">
        <v>155</v>
      </c>
      <c r="D27" s="74" t="s">
        <v>104</v>
      </c>
      <c r="E27" s="64">
        <v>3</v>
      </c>
      <c r="F27" s="72">
        <v>866.41</v>
      </c>
      <c r="G27" s="72">
        <f t="shared" si="4"/>
        <v>2599.23</v>
      </c>
      <c r="H27" s="72">
        <f>'Measurement Sheet'!L25</f>
        <v>3</v>
      </c>
      <c r="I27" s="72">
        <f t="shared" si="5"/>
        <v>2599.23</v>
      </c>
      <c r="J27" s="72">
        <f t="shared" si="6"/>
        <v>0</v>
      </c>
      <c r="K27" s="72">
        <f t="shared" si="7"/>
        <v>0</v>
      </c>
      <c r="L27" s="100" t="s">
        <v>161</v>
      </c>
    </row>
    <row r="28" spans="1:14">
      <c r="A28" s="61">
        <v>16</v>
      </c>
      <c r="B28" s="73"/>
      <c r="C28" s="67" t="s">
        <v>76</v>
      </c>
      <c r="D28" s="74"/>
      <c r="E28" s="64">
        <v>0</v>
      </c>
      <c r="F28" s="72"/>
      <c r="G28" s="72">
        <f t="shared" si="4"/>
        <v>0</v>
      </c>
      <c r="H28" s="72">
        <f>'Measurement Sheet'!L26</f>
        <v>0</v>
      </c>
      <c r="I28" s="72">
        <f t="shared" si="5"/>
        <v>0</v>
      </c>
      <c r="J28" s="72">
        <f t="shared" si="6"/>
        <v>0</v>
      </c>
      <c r="K28" s="72">
        <f t="shared" si="7"/>
        <v>0</v>
      </c>
      <c r="L28" s="100"/>
    </row>
    <row r="29" spans="1:14" ht="56.25">
      <c r="A29" s="61">
        <v>17</v>
      </c>
      <c r="B29" s="73"/>
      <c r="C29" s="67" t="s">
        <v>156</v>
      </c>
      <c r="D29" s="74" t="s">
        <v>4</v>
      </c>
      <c r="E29" s="64">
        <v>2</v>
      </c>
      <c r="F29" s="72">
        <v>2595.4499999999998</v>
      </c>
      <c r="G29" s="72">
        <f t="shared" si="4"/>
        <v>5190.8999999999996</v>
      </c>
      <c r="H29" s="72">
        <f>'Measurement Sheet'!L27</f>
        <v>2</v>
      </c>
      <c r="I29" s="72">
        <f t="shared" si="5"/>
        <v>5190.8999999999996</v>
      </c>
      <c r="J29" s="72">
        <f t="shared" si="6"/>
        <v>0</v>
      </c>
      <c r="K29" s="72">
        <f t="shared" si="7"/>
        <v>0</v>
      </c>
      <c r="L29" s="100" t="s">
        <v>161</v>
      </c>
    </row>
    <row r="30" spans="1:14" ht="37.5">
      <c r="A30" s="61">
        <v>18</v>
      </c>
      <c r="B30" s="73"/>
      <c r="C30" s="67" t="s">
        <v>157</v>
      </c>
      <c r="D30" s="74" t="s">
        <v>4</v>
      </c>
      <c r="E30" s="64">
        <v>2</v>
      </c>
      <c r="F30" s="72">
        <v>1769.63</v>
      </c>
      <c r="G30" s="72">
        <f t="shared" si="4"/>
        <v>3539.26</v>
      </c>
      <c r="H30" s="72">
        <f>'Measurement Sheet'!L28</f>
        <v>1</v>
      </c>
      <c r="I30" s="72">
        <f t="shared" si="5"/>
        <v>1769.63</v>
      </c>
      <c r="J30" s="72">
        <f t="shared" si="6"/>
        <v>-1</v>
      </c>
      <c r="K30" s="72">
        <f t="shared" si="7"/>
        <v>-1769.63</v>
      </c>
      <c r="L30" s="100" t="s">
        <v>163</v>
      </c>
    </row>
    <row r="31" spans="1:14" ht="37.5">
      <c r="A31" s="61">
        <v>19</v>
      </c>
      <c r="B31" s="73"/>
      <c r="C31" s="67" t="s">
        <v>77</v>
      </c>
      <c r="D31" s="74" t="s">
        <v>4</v>
      </c>
      <c r="E31" s="64">
        <v>4</v>
      </c>
      <c r="F31" s="72">
        <v>896.61</v>
      </c>
      <c r="G31" s="72">
        <f t="shared" si="4"/>
        <v>3586.44</v>
      </c>
      <c r="H31" s="72">
        <f>'Measurement Sheet'!L29</f>
        <v>2</v>
      </c>
      <c r="I31" s="72">
        <f t="shared" si="5"/>
        <v>1793.22</v>
      </c>
      <c r="J31" s="72">
        <f t="shared" si="6"/>
        <v>-2</v>
      </c>
      <c r="K31" s="72">
        <f t="shared" si="7"/>
        <v>-1793.22</v>
      </c>
      <c r="L31" s="100" t="s">
        <v>163</v>
      </c>
    </row>
    <row r="32" spans="1:14" ht="37.5">
      <c r="A32" s="61">
        <v>20</v>
      </c>
      <c r="B32" s="73"/>
      <c r="C32" s="67" t="s">
        <v>78</v>
      </c>
      <c r="D32" s="74" t="s">
        <v>4</v>
      </c>
      <c r="E32" s="64">
        <v>2</v>
      </c>
      <c r="F32" s="72">
        <v>1368.51</v>
      </c>
      <c r="G32" s="72">
        <f t="shared" si="4"/>
        <v>2737.02</v>
      </c>
      <c r="H32" s="72">
        <f>'Measurement Sheet'!L30</f>
        <v>1</v>
      </c>
      <c r="I32" s="72">
        <f t="shared" si="5"/>
        <v>1368.51</v>
      </c>
      <c r="J32" s="72">
        <f t="shared" si="6"/>
        <v>-1</v>
      </c>
      <c r="K32" s="72">
        <f t="shared" si="7"/>
        <v>-1368.51</v>
      </c>
      <c r="L32" s="100" t="s">
        <v>163</v>
      </c>
    </row>
    <row r="33" spans="1:14" ht="37.5">
      <c r="A33" s="61">
        <v>21</v>
      </c>
      <c r="B33" s="73"/>
      <c r="C33" s="67" t="s">
        <v>79</v>
      </c>
      <c r="D33" s="74" t="s">
        <v>4</v>
      </c>
      <c r="E33" s="64">
        <v>3</v>
      </c>
      <c r="F33" s="72">
        <v>542.69000000000005</v>
      </c>
      <c r="G33" s="72">
        <f t="shared" si="4"/>
        <v>1628.0700000000002</v>
      </c>
      <c r="H33" s="72">
        <f>'Measurement Sheet'!L31</f>
        <v>1</v>
      </c>
      <c r="I33" s="72">
        <f t="shared" si="5"/>
        <v>542.69000000000005</v>
      </c>
      <c r="J33" s="72">
        <f t="shared" si="6"/>
        <v>-2</v>
      </c>
      <c r="K33" s="72">
        <f t="shared" si="7"/>
        <v>-1085.3800000000001</v>
      </c>
      <c r="L33" s="100" t="s">
        <v>171</v>
      </c>
    </row>
    <row r="34" spans="1:14" ht="37.5">
      <c r="A34" s="61">
        <v>22</v>
      </c>
      <c r="B34" s="73"/>
      <c r="C34" s="67" t="s">
        <v>80</v>
      </c>
      <c r="D34" s="74" t="s">
        <v>4</v>
      </c>
      <c r="E34" s="64">
        <v>1</v>
      </c>
      <c r="F34" s="72">
        <v>13921.05</v>
      </c>
      <c r="G34" s="72">
        <f t="shared" si="4"/>
        <v>13921.05</v>
      </c>
      <c r="H34" s="72">
        <f>'Measurement Sheet'!L32</f>
        <v>0</v>
      </c>
      <c r="I34" s="72">
        <f t="shared" si="5"/>
        <v>0</v>
      </c>
      <c r="J34" s="72">
        <f t="shared" si="6"/>
        <v>-1</v>
      </c>
      <c r="K34" s="72">
        <f t="shared" si="7"/>
        <v>-13921.05</v>
      </c>
      <c r="L34" s="100" t="s">
        <v>32</v>
      </c>
    </row>
    <row r="35" spans="1:14" ht="37.5">
      <c r="A35" s="61">
        <v>23</v>
      </c>
      <c r="B35" s="73"/>
      <c r="C35" s="67" t="s">
        <v>81</v>
      </c>
      <c r="D35" s="74" t="s">
        <v>4</v>
      </c>
      <c r="E35" s="64">
        <v>1</v>
      </c>
      <c r="F35" s="72">
        <v>10145.85</v>
      </c>
      <c r="G35" s="72">
        <f t="shared" si="4"/>
        <v>10145.85</v>
      </c>
      <c r="H35" s="72">
        <f>'Measurement Sheet'!L33</f>
        <v>0</v>
      </c>
      <c r="I35" s="72">
        <f t="shared" si="5"/>
        <v>0</v>
      </c>
      <c r="J35" s="72">
        <f t="shared" si="6"/>
        <v>-1</v>
      </c>
      <c r="K35" s="72">
        <f t="shared" si="7"/>
        <v>-10145.85</v>
      </c>
      <c r="L35" s="100" t="s">
        <v>32</v>
      </c>
    </row>
    <row r="36" spans="1:14" ht="21.75" customHeight="1">
      <c r="A36" s="61"/>
      <c r="B36" s="73"/>
      <c r="C36" s="67"/>
      <c r="D36" s="74"/>
      <c r="E36" s="64"/>
      <c r="F36" s="72"/>
      <c r="G36" s="72"/>
      <c r="H36" s="72"/>
      <c r="I36" s="72"/>
      <c r="J36" s="72"/>
      <c r="K36" s="72"/>
      <c r="L36" s="100"/>
    </row>
    <row r="37" spans="1:14">
      <c r="A37" s="77"/>
      <c r="B37" s="78"/>
      <c r="C37" s="79"/>
      <c r="D37" s="138" t="s">
        <v>105</v>
      </c>
      <c r="E37" s="139"/>
      <c r="F37" s="140"/>
      <c r="G37" s="84">
        <f>SUM(G25:G36)</f>
        <v>50379.13</v>
      </c>
      <c r="H37" s="85"/>
      <c r="I37" s="84">
        <f>SUM(I25:I36)</f>
        <v>20295.489999999998</v>
      </c>
      <c r="J37" s="85"/>
      <c r="K37" s="85">
        <f>SUM(K29:K36)</f>
        <v>-30083.64</v>
      </c>
      <c r="L37" s="96"/>
    </row>
    <row r="38" spans="1:14">
      <c r="A38" s="135" t="s">
        <v>58</v>
      </c>
      <c r="B38" s="136"/>
      <c r="C38" s="136"/>
      <c r="D38" s="136"/>
      <c r="E38" s="136"/>
      <c r="F38" s="136"/>
      <c r="G38" s="136"/>
      <c r="H38" s="136"/>
      <c r="I38" s="136"/>
      <c r="J38" s="136"/>
      <c r="K38" s="136"/>
      <c r="L38" s="137"/>
    </row>
    <row r="39" spans="1:14" ht="225">
      <c r="A39" s="61">
        <v>24</v>
      </c>
      <c r="B39" s="73"/>
      <c r="C39" s="67" t="s">
        <v>84</v>
      </c>
      <c r="D39" s="74" t="s">
        <v>4</v>
      </c>
      <c r="E39" s="71">
        <v>1</v>
      </c>
      <c r="F39" s="72">
        <v>35863</v>
      </c>
      <c r="G39" s="72">
        <f>E39*F39</f>
        <v>35863</v>
      </c>
      <c r="H39" s="72">
        <f>'Measurement Sheet'!L36</f>
        <v>1</v>
      </c>
      <c r="I39" s="72">
        <f>H39*F39</f>
        <v>35863</v>
      </c>
      <c r="J39" s="72">
        <f>H39-E39</f>
        <v>0</v>
      </c>
      <c r="K39" s="98">
        <f>J39*F39</f>
        <v>0</v>
      </c>
      <c r="L39" s="101" t="s">
        <v>130</v>
      </c>
      <c r="N39" s="83"/>
    </row>
    <row r="40" spans="1:14">
      <c r="A40" s="61">
        <v>25</v>
      </c>
      <c r="B40" s="73"/>
      <c r="C40" s="67" t="s">
        <v>85</v>
      </c>
      <c r="D40" s="86">
        <v>0</v>
      </c>
      <c r="E40" s="71">
        <v>0</v>
      </c>
      <c r="F40" s="72">
        <v>0</v>
      </c>
      <c r="G40" s="72"/>
      <c r="H40" s="72">
        <f>'Measurement Sheet'!L37</f>
        <v>0</v>
      </c>
      <c r="I40" s="72">
        <f t="shared" ref="I40:I71" si="8">H40*F40</f>
        <v>0</v>
      </c>
      <c r="J40" s="72">
        <f t="shared" ref="J40:J71" si="9">H40-E40</f>
        <v>0</v>
      </c>
      <c r="K40" s="98">
        <f t="shared" ref="K40:K71" si="10">J40*F40</f>
        <v>0</v>
      </c>
      <c r="L40" s="101">
        <v>0</v>
      </c>
    </row>
    <row r="41" spans="1:14" ht="56.25">
      <c r="A41" s="61">
        <v>26</v>
      </c>
      <c r="B41" s="73"/>
      <c r="C41" s="67" t="s">
        <v>86</v>
      </c>
      <c r="D41" s="74" t="s">
        <v>4</v>
      </c>
      <c r="E41" s="71">
        <v>2</v>
      </c>
      <c r="F41" s="72">
        <v>3368.96</v>
      </c>
      <c r="G41" s="72">
        <f t="shared" ref="G41:G71" si="11">E41*F41</f>
        <v>6737.92</v>
      </c>
      <c r="H41" s="72">
        <f>'Measurement Sheet'!L38</f>
        <v>2</v>
      </c>
      <c r="I41" s="72">
        <f t="shared" si="8"/>
        <v>6737.92</v>
      </c>
      <c r="J41" s="72">
        <f t="shared" si="9"/>
        <v>0</v>
      </c>
      <c r="K41" s="98">
        <f t="shared" si="10"/>
        <v>0</v>
      </c>
      <c r="L41" s="101" t="s">
        <v>130</v>
      </c>
    </row>
    <row r="42" spans="1:14" ht="56.25">
      <c r="A42" s="61">
        <v>27</v>
      </c>
      <c r="B42" s="73"/>
      <c r="C42" s="67" t="s">
        <v>87</v>
      </c>
      <c r="D42" s="74" t="s">
        <v>4</v>
      </c>
      <c r="E42" s="71">
        <v>1</v>
      </c>
      <c r="F42" s="72">
        <v>3441.41</v>
      </c>
      <c r="G42" s="72">
        <f t="shared" si="11"/>
        <v>3441.41</v>
      </c>
      <c r="H42" s="72">
        <f>'Measurement Sheet'!L39</f>
        <v>1</v>
      </c>
      <c r="I42" s="72">
        <f t="shared" si="8"/>
        <v>3441.41</v>
      </c>
      <c r="J42" s="72">
        <f t="shared" si="9"/>
        <v>0</v>
      </c>
      <c r="K42" s="98">
        <f t="shared" si="10"/>
        <v>0</v>
      </c>
      <c r="L42" s="101" t="s">
        <v>130</v>
      </c>
    </row>
    <row r="43" spans="1:14" ht="56.25">
      <c r="A43" s="61">
        <v>28</v>
      </c>
      <c r="B43" s="73"/>
      <c r="C43" s="67" t="s">
        <v>88</v>
      </c>
      <c r="D43" s="74" t="s">
        <v>4</v>
      </c>
      <c r="E43" s="71">
        <v>4</v>
      </c>
      <c r="F43" s="72">
        <v>2354.65</v>
      </c>
      <c r="G43" s="72">
        <f t="shared" si="11"/>
        <v>9418.6</v>
      </c>
      <c r="H43" s="72">
        <f>'Measurement Sheet'!L40</f>
        <v>4</v>
      </c>
      <c r="I43" s="72">
        <f t="shared" si="8"/>
        <v>9418.6</v>
      </c>
      <c r="J43" s="72">
        <f t="shared" si="9"/>
        <v>0</v>
      </c>
      <c r="K43" s="98">
        <f t="shared" si="10"/>
        <v>0</v>
      </c>
      <c r="L43" s="101" t="s">
        <v>130</v>
      </c>
    </row>
    <row r="44" spans="1:14" ht="56.25">
      <c r="A44" s="61">
        <v>29</v>
      </c>
      <c r="B44" s="73"/>
      <c r="C44" s="67" t="s">
        <v>89</v>
      </c>
      <c r="D44" s="74" t="s">
        <v>4</v>
      </c>
      <c r="E44" s="71">
        <v>15</v>
      </c>
      <c r="F44" s="72">
        <v>2209.75</v>
      </c>
      <c r="G44" s="72">
        <f t="shared" si="11"/>
        <v>33146.25</v>
      </c>
      <c r="H44" s="72">
        <f>'Measurement Sheet'!L41</f>
        <v>15</v>
      </c>
      <c r="I44" s="72">
        <f t="shared" si="8"/>
        <v>33146.25</v>
      </c>
      <c r="J44" s="72">
        <f t="shared" si="9"/>
        <v>0</v>
      </c>
      <c r="K44" s="98">
        <f t="shared" si="10"/>
        <v>0</v>
      </c>
      <c r="L44" s="101" t="s">
        <v>130</v>
      </c>
    </row>
    <row r="45" spans="1:14" ht="131.25">
      <c r="A45" s="61">
        <v>30</v>
      </c>
      <c r="B45" s="73"/>
      <c r="C45" s="67" t="s">
        <v>90</v>
      </c>
      <c r="D45" s="74" t="s">
        <v>69</v>
      </c>
      <c r="E45" s="71">
        <v>15</v>
      </c>
      <c r="F45" s="72">
        <v>370.95</v>
      </c>
      <c r="G45" s="72">
        <f t="shared" si="11"/>
        <v>5564.25</v>
      </c>
      <c r="H45" s="72">
        <f>'Measurement Sheet'!L42</f>
        <v>14.25</v>
      </c>
      <c r="I45" s="72">
        <f t="shared" si="8"/>
        <v>5286.0374999999995</v>
      </c>
      <c r="J45" s="72">
        <f t="shared" si="9"/>
        <v>-0.75</v>
      </c>
      <c r="K45" s="98">
        <f t="shared" si="10"/>
        <v>-278.21249999999998</v>
      </c>
      <c r="L45" s="101" t="s">
        <v>166</v>
      </c>
    </row>
    <row r="46" spans="1:14" ht="56.25">
      <c r="A46" s="61">
        <v>31</v>
      </c>
      <c r="B46" s="73"/>
      <c r="C46" s="67" t="s">
        <v>91</v>
      </c>
      <c r="D46" s="74" t="s">
        <v>4</v>
      </c>
      <c r="E46" s="71">
        <v>2</v>
      </c>
      <c r="F46" s="72">
        <v>297.05</v>
      </c>
      <c r="G46" s="72">
        <f t="shared" si="11"/>
        <v>594.1</v>
      </c>
      <c r="H46" s="72">
        <f>'Measurement Sheet'!L43</f>
        <v>2</v>
      </c>
      <c r="I46" s="72">
        <f t="shared" si="8"/>
        <v>594.1</v>
      </c>
      <c r="J46" s="72">
        <f t="shared" si="9"/>
        <v>0</v>
      </c>
      <c r="K46" s="98">
        <f t="shared" si="10"/>
        <v>0</v>
      </c>
      <c r="L46" s="101" t="s">
        <v>130</v>
      </c>
    </row>
    <row r="47" spans="1:14" ht="393.75">
      <c r="A47" s="61">
        <v>32</v>
      </c>
      <c r="B47" s="73"/>
      <c r="C47" s="67" t="s">
        <v>92</v>
      </c>
      <c r="D47" s="86">
        <v>0</v>
      </c>
      <c r="E47" s="71">
        <v>0</v>
      </c>
      <c r="F47" s="72">
        <v>0</v>
      </c>
      <c r="G47" s="72">
        <f t="shared" si="11"/>
        <v>0</v>
      </c>
      <c r="H47" s="72">
        <f>'Measurement Sheet'!L44</f>
        <v>0</v>
      </c>
      <c r="I47" s="72">
        <f t="shared" si="8"/>
        <v>0</v>
      </c>
      <c r="J47" s="72">
        <f t="shared" si="9"/>
        <v>0</v>
      </c>
      <c r="K47" s="98">
        <f t="shared" si="10"/>
        <v>0</v>
      </c>
      <c r="L47" s="101"/>
    </row>
    <row r="48" spans="1:14" ht="131.25">
      <c r="A48" s="61">
        <v>33</v>
      </c>
      <c r="B48" s="73"/>
      <c r="C48" s="67" t="s">
        <v>93</v>
      </c>
      <c r="D48" s="86">
        <v>0</v>
      </c>
      <c r="E48" s="71">
        <v>0</v>
      </c>
      <c r="F48" s="72"/>
      <c r="G48" s="72">
        <f t="shared" si="11"/>
        <v>0</v>
      </c>
      <c r="H48" s="72">
        <f>'Measurement Sheet'!L45</f>
        <v>0</v>
      </c>
      <c r="I48" s="72">
        <f t="shared" si="8"/>
        <v>0</v>
      </c>
      <c r="J48" s="72">
        <f t="shared" si="9"/>
        <v>0</v>
      </c>
      <c r="K48" s="98">
        <f t="shared" si="10"/>
        <v>0</v>
      </c>
      <c r="L48" s="101"/>
    </row>
    <row r="49" spans="1:12" ht="56.25">
      <c r="A49" s="61">
        <v>34</v>
      </c>
      <c r="B49" s="73"/>
      <c r="C49" s="67" t="s">
        <v>59</v>
      </c>
      <c r="D49" s="74" t="s">
        <v>4</v>
      </c>
      <c r="E49" s="71">
        <v>4</v>
      </c>
      <c r="F49" s="72">
        <v>1430.9</v>
      </c>
      <c r="G49" s="72">
        <f t="shared" si="11"/>
        <v>5723.6</v>
      </c>
      <c r="H49" s="72">
        <f>'Measurement Sheet'!L46</f>
        <v>4</v>
      </c>
      <c r="I49" s="72">
        <f t="shared" si="8"/>
        <v>5723.6</v>
      </c>
      <c r="J49" s="72">
        <f t="shared" si="9"/>
        <v>0</v>
      </c>
      <c r="K49" s="98">
        <f t="shared" si="10"/>
        <v>0</v>
      </c>
      <c r="L49" s="101" t="s">
        <v>130</v>
      </c>
    </row>
    <row r="50" spans="1:12" ht="56.25">
      <c r="A50" s="61">
        <v>35</v>
      </c>
      <c r="B50" s="73"/>
      <c r="C50" s="67" t="s">
        <v>94</v>
      </c>
      <c r="D50" s="74" t="s">
        <v>4</v>
      </c>
      <c r="E50" s="71">
        <v>9</v>
      </c>
      <c r="F50" s="72">
        <v>978.08</v>
      </c>
      <c r="G50" s="72">
        <f t="shared" si="11"/>
        <v>8802.7200000000012</v>
      </c>
      <c r="H50" s="72">
        <f>'Measurement Sheet'!L47</f>
        <v>9</v>
      </c>
      <c r="I50" s="72">
        <f t="shared" si="8"/>
        <v>8802.7200000000012</v>
      </c>
      <c r="J50" s="72">
        <f t="shared" si="9"/>
        <v>0</v>
      </c>
      <c r="K50" s="98">
        <f t="shared" si="10"/>
        <v>0</v>
      </c>
      <c r="L50" s="101" t="s">
        <v>130</v>
      </c>
    </row>
    <row r="51" spans="1:12" ht="168.75">
      <c r="A51" s="61">
        <v>36</v>
      </c>
      <c r="B51" s="73"/>
      <c r="C51" s="67" t="s">
        <v>95</v>
      </c>
      <c r="D51" s="74"/>
      <c r="E51" s="71">
        <v>0</v>
      </c>
      <c r="F51" s="72"/>
      <c r="G51" s="72">
        <f t="shared" si="11"/>
        <v>0</v>
      </c>
      <c r="H51" s="72">
        <f>'Measurement Sheet'!L48</f>
        <v>0</v>
      </c>
      <c r="I51" s="72">
        <f t="shared" si="8"/>
        <v>0</v>
      </c>
      <c r="J51" s="72">
        <f t="shared" si="9"/>
        <v>0</v>
      </c>
      <c r="K51" s="98">
        <f t="shared" si="10"/>
        <v>0</v>
      </c>
      <c r="L51" s="101">
        <v>0</v>
      </c>
    </row>
    <row r="52" spans="1:12" ht="56.25">
      <c r="A52" s="61">
        <v>37</v>
      </c>
      <c r="B52" s="73"/>
      <c r="C52" s="67" t="s">
        <v>60</v>
      </c>
      <c r="D52" s="74" t="s">
        <v>4</v>
      </c>
      <c r="E52" s="71">
        <v>1</v>
      </c>
      <c r="F52" s="72">
        <v>2318.42</v>
      </c>
      <c r="G52" s="72">
        <f t="shared" si="11"/>
        <v>2318.42</v>
      </c>
      <c r="H52" s="72">
        <f>'Measurement Sheet'!L49</f>
        <v>1</v>
      </c>
      <c r="I52" s="72">
        <f t="shared" si="8"/>
        <v>2318.42</v>
      </c>
      <c r="J52" s="72">
        <f t="shared" si="9"/>
        <v>0</v>
      </c>
      <c r="K52" s="98">
        <f t="shared" si="10"/>
        <v>0</v>
      </c>
      <c r="L52" s="101" t="s">
        <v>130</v>
      </c>
    </row>
    <row r="53" spans="1:12" ht="56.25">
      <c r="A53" s="61">
        <v>38</v>
      </c>
      <c r="B53" s="73"/>
      <c r="C53" s="67" t="s">
        <v>61</v>
      </c>
      <c r="D53" s="74" t="s">
        <v>4</v>
      </c>
      <c r="E53" s="71">
        <v>1</v>
      </c>
      <c r="F53" s="72">
        <v>1956.17</v>
      </c>
      <c r="G53" s="72">
        <f>F53*E53</f>
        <v>1956.17</v>
      </c>
      <c r="H53" s="72">
        <f>'Measurement Sheet'!L50</f>
        <v>1</v>
      </c>
      <c r="I53" s="72">
        <f t="shared" si="8"/>
        <v>1956.17</v>
      </c>
      <c r="J53" s="72">
        <f t="shared" si="9"/>
        <v>0</v>
      </c>
      <c r="K53" s="98">
        <f t="shared" si="10"/>
        <v>0</v>
      </c>
      <c r="L53" s="101" t="s">
        <v>130</v>
      </c>
    </row>
    <row r="54" spans="1:12" ht="112.5">
      <c r="A54" s="61">
        <v>39</v>
      </c>
      <c r="B54" s="73"/>
      <c r="C54" s="67" t="s">
        <v>96</v>
      </c>
      <c r="D54" s="74"/>
      <c r="E54" s="71">
        <v>0</v>
      </c>
      <c r="F54" s="72"/>
      <c r="G54" s="72"/>
      <c r="H54" s="72">
        <f>'Measurement Sheet'!L51</f>
        <v>0</v>
      </c>
      <c r="I54" s="72">
        <f t="shared" si="8"/>
        <v>0</v>
      </c>
      <c r="J54" s="72">
        <f t="shared" si="9"/>
        <v>0</v>
      </c>
      <c r="K54" s="98">
        <f t="shared" si="10"/>
        <v>0</v>
      </c>
      <c r="L54" s="101"/>
    </row>
    <row r="55" spans="1:12" ht="56.25">
      <c r="A55" s="61">
        <v>40</v>
      </c>
      <c r="B55" s="73"/>
      <c r="C55" s="67" t="s">
        <v>60</v>
      </c>
      <c r="D55" s="74" t="s">
        <v>4</v>
      </c>
      <c r="E55" s="71">
        <v>4</v>
      </c>
      <c r="F55" s="72">
        <v>1521.46</v>
      </c>
      <c r="G55" s="72">
        <f t="shared" si="11"/>
        <v>6085.84</v>
      </c>
      <c r="H55" s="72">
        <f>'Measurement Sheet'!L52</f>
        <v>4</v>
      </c>
      <c r="I55" s="72">
        <f t="shared" si="8"/>
        <v>6085.84</v>
      </c>
      <c r="J55" s="72">
        <f t="shared" si="9"/>
        <v>0</v>
      </c>
      <c r="K55" s="98">
        <f t="shared" si="10"/>
        <v>0</v>
      </c>
      <c r="L55" s="101" t="s">
        <v>130</v>
      </c>
    </row>
    <row r="56" spans="1:12" ht="56.25">
      <c r="A56" s="61">
        <v>41</v>
      </c>
      <c r="B56" s="73"/>
      <c r="C56" s="67" t="s">
        <v>61</v>
      </c>
      <c r="D56" s="74" t="s">
        <v>4</v>
      </c>
      <c r="E56" s="71">
        <v>8</v>
      </c>
      <c r="F56" s="72">
        <v>1014.31</v>
      </c>
      <c r="G56" s="72">
        <f>F56*E56</f>
        <v>8114.48</v>
      </c>
      <c r="H56" s="72">
        <f>'Measurement Sheet'!L53</f>
        <v>8</v>
      </c>
      <c r="I56" s="72">
        <f t="shared" si="8"/>
        <v>8114.48</v>
      </c>
      <c r="J56" s="72">
        <f t="shared" si="9"/>
        <v>0</v>
      </c>
      <c r="K56" s="98">
        <f t="shared" si="10"/>
        <v>0</v>
      </c>
      <c r="L56" s="101" t="s">
        <v>130</v>
      </c>
    </row>
    <row r="57" spans="1:12" ht="56.25">
      <c r="A57" s="61">
        <v>42</v>
      </c>
      <c r="B57" s="73"/>
      <c r="C57" s="67" t="s">
        <v>97</v>
      </c>
      <c r="D57" s="74"/>
      <c r="E57" s="71">
        <v>0</v>
      </c>
      <c r="F57" s="72"/>
      <c r="G57" s="72"/>
      <c r="H57" s="72">
        <f>'Measurement Sheet'!L54</f>
        <v>0</v>
      </c>
      <c r="I57" s="72">
        <f t="shared" si="8"/>
        <v>0</v>
      </c>
      <c r="J57" s="72">
        <f t="shared" si="9"/>
        <v>0</v>
      </c>
      <c r="K57" s="98">
        <f t="shared" si="10"/>
        <v>0</v>
      </c>
      <c r="L57" s="101"/>
    </row>
    <row r="58" spans="1:12" ht="37.5">
      <c r="A58" s="61">
        <v>43</v>
      </c>
      <c r="B58" s="73"/>
      <c r="C58" s="67" t="s">
        <v>62</v>
      </c>
      <c r="D58" s="74" t="s">
        <v>69</v>
      </c>
      <c r="E58" s="71">
        <v>100</v>
      </c>
      <c r="F58" s="72">
        <v>215.18</v>
      </c>
      <c r="G58" s="72">
        <f>E58*F58</f>
        <v>21518</v>
      </c>
      <c r="H58" s="72">
        <f>'Measurement Sheet'!L55</f>
        <v>97</v>
      </c>
      <c r="I58" s="72">
        <f t="shared" si="8"/>
        <v>20872.46</v>
      </c>
      <c r="J58" s="72">
        <f t="shared" si="9"/>
        <v>-3</v>
      </c>
      <c r="K58" s="98">
        <f t="shared" si="10"/>
        <v>-645.54</v>
      </c>
      <c r="L58" s="101" t="s">
        <v>164</v>
      </c>
    </row>
    <row r="59" spans="1:12" ht="37.5">
      <c r="A59" s="61">
        <v>44</v>
      </c>
      <c r="B59" s="73"/>
      <c r="C59" s="67" t="s">
        <v>63</v>
      </c>
      <c r="D59" s="74" t="s">
        <v>69</v>
      </c>
      <c r="E59" s="71">
        <v>50</v>
      </c>
      <c r="F59" s="72">
        <v>163.01</v>
      </c>
      <c r="G59" s="72">
        <f t="shared" si="11"/>
        <v>8150.5</v>
      </c>
      <c r="H59" s="72">
        <f>'Measurement Sheet'!L56</f>
        <v>48</v>
      </c>
      <c r="I59" s="72">
        <f t="shared" si="8"/>
        <v>7824.48</v>
      </c>
      <c r="J59" s="72">
        <f t="shared" si="9"/>
        <v>-2</v>
      </c>
      <c r="K59" s="98">
        <f t="shared" si="10"/>
        <v>-326.02</v>
      </c>
      <c r="L59" s="101" t="s">
        <v>165</v>
      </c>
    </row>
    <row r="60" spans="1:12" ht="37.5">
      <c r="A60" s="61">
        <v>45</v>
      </c>
      <c r="B60" s="73"/>
      <c r="C60" s="67" t="s">
        <v>98</v>
      </c>
      <c r="D60" s="74"/>
      <c r="E60" s="71"/>
      <c r="F60" s="72"/>
      <c r="G60" s="72">
        <f t="shared" si="11"/>
        <v>0</v>
      </c>
      <c r="H60" s="72">
        <f>'Measurement Sheet'!L57</f>
        <v>0</v>
      </c>
      <c r="I60" s="72">
        <f t="shared" si="8"/>
        <v>0</v>
      </c>
      <c r="J60" s="72">
        <f t="shared" si="9"/>
        <v>0</v>
      </c>
      <c r="K60" s="98">
        <f t="shared" si="10"/>
        <v>0</v>
      </c>
      <c r="L60" s="101"/>
    </row>
    <row r="61" spans="1:12" ht="37.5">
      <c r="A61" s="61">
        <v>46</v>
      </c>
      <c r="B61" s="73"/>
      <c r="C61" s="67" t="s">
        <v>82</v>
      </c>
      <c r="D61" s="74" t="s">
        <v>69</v>
      </c>
      <c r="E61" s="71">
        <v>100</v>
      </c>
      <c r="F61" s="72">
        <v>215.18</v>
      </c>
      <c r="G61" s="72">
        <f t="shared" si="11"/>
        <v>21518</v>
      </c>
      <c r="H61" s="72">
        <f>'Measurement Sheet'!L58</f>
        <v>94</v>
      </c>
      <c r="I61" s="72">
        <f t="shared" si="8"/>
        <v>20226.920000000002</v>
      </c>
      <c r="J61" s="72">
        <f t="shared" si="9"/>
        <v>-6</v>
      </c>
      <c r="K61" s="98">
        <f t="shared" si="10"/>
        <v>-1291.08</v>
      </c>
      <c r="L61" s="101" t="s">
        <v>172</v>
      </c>
    </row>
    <row r="62" spans="1:12" ht="37.5">
      <c r="A62" s="61">
        <v>47</v>
      </c>
      <c r="B62" s="73"/>
      <c r="C62" s="67" t="s">
        <v>83</v>
      </c>
      <c r="D62" s="74" t="s">
        <v>69</v>
      </c>
      <c r="E62" s="71">
        <v>20</v>
      </c>
      <c r="F62" s="72">
        <v>163.1</v>
      </c>
      <c r="G62" s="72">
        <f t="shared" si="11"/>
        <v>3262</v>
      </c>
      <c r="H62" s="72">
        <f>'Measurement Sheet'!L59</f>
        <v>18.5</v>
      </c>
      <c r="I62" s="72">
        <f t="shared" si="8"/>
        <v>3017.35</v>
      </c>
      <c r="J62" s="72">
        <f t="shared" si="9"/>
        <v>-1.5</v>
      </c>
      <c r="K62" s="98">
        <f t="shared" si="10"/>
        <v>-244.64999999999998</v>
      </c>
      <c r="L62" s="101" t="s">
        <v>133</v>
      </c>
    </row>
    <row r="63" spans="1:12" ht="56.25">
      <c r="A63" s="61">
        <v>48</v>
      </c>
      <c r="B63" s="73"/>
      <c r="C63" s="67" t="s">
        <v>99</v>
      </c>
      <c r="D63" s="74" t="s">
        <v>69</v>
      </c>
      <c r="E63" s="71">
        <v>20</v>
      </c>
      <c r="F63" s="72">
        <v>298.5</v>
      </c>
      <c r="G63" s="72">
        <f t="shared" si="11"/>
        <v>5970</v>
      </c>
      <c r="H63" s="72">
        <f>'Measurement Sheet'!L60</f>
        <v>0</v>
      </c>
      <c r="I63" s="72">
        <f t="shared" si="8"/>
        <v>0</v>
      </c>
      <c r="J63" s="72">
        <f t="shared" si="9"/>
        <v>-20</v>
      </c>
      <c r="K63" s="98">
        <f t="shared" si="10"/>
        <v>-5970</v>
      </c>
      <c r="L63" s="101" t="s">
        <v>131</v>
      </c>
    </row>
    <row r="64" spans="1:12" ht="37.5">
      <c r="A64" s="61">
        <v>49</v>
      </c>
      <c r="B64" s="73"/>
      <c r="C64" s="67" t="s">
        <v>100</v>
      </c>
      <c r="D64" s="74"/>
      <c r="E64" s="71">
        <v>0</v>
      </c>
      <c r="F64" s="72">
        <v>0</v>
      </c>
      <c r="G64" s="72">
        <f t="shared" si="11"/>
        <v>0</v>
      </c>
      <c r="H64" s="72"/>
      <c r="I64" s="72">
        <f t="shared" si="8"/>
        <v>0</v>
      </c>
      <c r="J64" s="72">
        <f t="shared" si="9"/>
        <v>0</v>
      </c>
      <c r="K64" s="98">
        <f t="shared" si="10"/>
        <v>0</v>
      </c>
      <c r="L64" s="100"/>
    </row>
    <row r="65" spans="1:12" ht="37.5">
      <c r="A65" s="61">
        <v>50</v>
      </c>
      <c r="B65" s="73"/>
      <c r="C65" s="67" t="s">
        <v>64</v>
      </c>
      <c r="D65" s="74" t="s">
        <v>4</v>
      </c>
      <c r="E65" s="71">
        <v>2</v>
      </c>
      <c r="F65" s="72">
        <v>489.04</v>
      </c>
      <c r="G65" s="72">
        <f t="shared" si="11"/>
        <v>978.08</v>
      </c>
      <c r="H65" s="72">
        <f>'Measurement Sheet'!L62</f>
        <v>1</v>
      </c>
      <c r="I65" s="72">
        <f t="shared" si="8"/>
        <v>489.04</v>
      </c>
      <c r="J65" s="72">
        <f t="shared" si="9"/>
        <v>-1</v>
      </c>
      <c r="K65" s="98">
        <f t="shared" si="10"/>
        <v>-489.04</v>
      </c>
      <c r="L65" s="100" t="s">
        <v>31</v>
      </c>
    </row>
    <row r="66" spans="1:12" ht="37.5">
      <c r="A66" s="61">
        <v>51</v>
      </c>
      <c r="B66" s="73"/>
      <c r="C66" s="67" t="s">
        <v>65</v>
      </c>
      <c r="D66" s="74" t="s">
        <v>4</v>
      </c>
      <c r="E66" s="71">
        <v>12</v>
      </c>
      <c r="F66" s="72">
        <v>543.38</v>
      </c>
      <c r="G66" s="72">
        <f t="shared" si="11"/>
        <v>6520.5599999999995</v>
      </c>
      <c r="H66" s="72">
        <f>'Measurement Sheet'!L63</f>
        <v>11</v>
      </c>
      <c r="I66" s="72">
        <f t="shared" si="8"/>
        <v>5977.18</v>
      </c>
      <c r="J66" s="72">
        <f t="shared" si="9"/>
        <v>-1</v>
      </c>
      <c r="K66" s="98">
        <f t="shared" si="10"/>
        <v>-543.38</v>
      </c>
      <c r="L66" s="100" t="s">
        <v>134</v>
      </c>
    </row>
    <row r="67" spans="1:12" ht="56.25">
      <c r="A67" s="61">
        <v>52</v>
      </c>
      <c r="B67" s="73"/>
      <c r="C67" s="67" t="s">
        <v>66</v>
      </c>
      <c r="D67" s="74" t="s">
        <v>4</v>
      </c>
      <c r="E67" s="71">
        <v>2</v>
      </c>
      <c r="F67" s="72">
        <v>996.2</v>
      </c>
      <c r="G67" s="72">
        <f t="shared" si="11"/>
        <v>1992.4</v>
      </c>
      <c r="H67" s="72">
        <f>'Measurement Sheet'!L64</f>
        <v>2</v>
      </c>
      <c r="I67" s="72">
        <f t="shared" si="8"/>
        <v>1992.4</v>
      </c>
      <c r="J67" s="72">
        <f t="shared" si="9"/>
        <v>0</v>
      </c>
      <c r="K67" s="98">
        <f t="shared" si="10"/>
        <v>0</v>
      </c>
      <c r="L67" s="100" t="s">
        <v>130</v>
      </c>
    </row>
    <row r="68" spans="1:12" ht="37.5">
      <c r="A68" s="61">
        <v>53</v>
      </c>
      <c r="B68" s="73"/>
      <c r="C68" s="67" t="s">
        <v>67</v>
      </c>
      <c r="D68" s="74" t="s">
        <v>4</v>
      </c>
      <c r="E68" s="71">
        <v>4</v>
      </c>
      <c r="F68" s="72">
        <v>298.5</v>
      </c>
      <c r="G68" s="72">
        <f t="shared" si="11"/>
        <v>1194</v>
      </c>
      <c r="H68" s="72">
        <f>'Measurement Sheet'!L65</f>
        <v>3</v>
      </c>
      <c r="I68" s="72">
        <f t="shared" si="8"/>
        <v>895.5</v>
      </c>
      <c r="J68" s="72">
        <f t="shared" si="9"/>
        <v>-1</v>
      </c>
      <c r="K68" s="98">
        <f t="shared" si="10"/>
        <v>-298.5</v>
      </c>
      <c r="L68" s="100" t="s">
        <v>167</v>
      </c>
    </row>
    <row r="69" spans="1:12" ht="56.25">
      <c r="A69" s="61">
        <v>54</v>
      </c>
      <c r="B69" s="73"/>
      <c r="C69" s="67" t="s">
        <v>68</v>
      </c>
      <c r="D69" s="74" t="s">
        <v>4</v>
      </c>
      <c r="E69" s="71">
        <v>1</v>
      </c>
      <c r="F69" s="72">
        <v>224.6</v>
      </c>
      <c r="G69" s="72">
        <f t="shared" si="11"/>
        <v>224.6</v>
      </c>
      <c r="H69" s="72">
        <f>'Measurement Sheet'!L66</f>
        <v>1</v>
      </c>
      <c r="I69" s="72">
        <f t="shared" si="8"/>
        <v>224.6</v>
      </c>
      <c r="J69" s="72">
        <f t="shared" si="9"/>
        <v>0</v>
      </c>
      <c r="K69" s="98">
        <f t="shared" si="10"/>
        <v>0</v>
      </c>
      <c r="L69" s="100" t="s">
        <v>130</v>
      </c>
    </row>
    <row r="70" spans="1:12" ht="93.75">
      <c r="A70" s="61">
        <v>55</v>
      </c>
      <c r="B70" s="73"/>
      <c r="C70" s="67" t="s">
        <v>101</v>
      </c>
      <c r="D70" s="74" t="s">
        <v>5</v>
      </c>
      <c r="E70" s="71">
        <v>1</v>
      </c>
      <c r="F70" s="72">
        <v>14490.14</v>
      </c>
      <c r="G70" s="72">
        <f t="shared" si="11"/>
        <v>14490.14</v>
      </c>
      <c r="H70" s="72">
        <f>'Measurement Sheet'!L67</f>
        <v>1</v>
      </c>
      <c r="I70" s="72">
        <f t="shared" si="8"/>
        <v>14490.14</v>
      </c>
      <c r="J70" s="72">
        <f t="shared" si="9"/>
        <v>0</v>
      </c>
      <c r="K70" s="98">
        <f t="shared" si="10"/>
        <v>0</v>
      </c>
      <c r="L70" s="100" t="s">
        <v>130</v>
      </c>
    </row>
    <row r="71" spans="1:12" ht="37.5">
      <c r="A71" s="61">
        <v>56</v>
      </c>
      <c r="B71" s="73"/>
      <c r="C71" s="67" t="s">
        <v>102</v>
      </c>
      <c r="D71" s="74" t="s">
        <v>69</v>
      </c>
      <c r="E71" s="71">
        <v>50</v>
      </c>
      <c r="F71" s="72">
        <v>41.25</v>
      </c>
      <c r="G71" s="72">
        <f t="shared" si="11"/>
        <v>2062.5</v>
      </c>
      <c r="H71" s="72">
        <f>'Measurement Sheet'!L68</f>
        <v>45</v>
      </c>
      <c r="I71" s="72">
        <f t="shared" si="8"/>
        <v>1856.25</v>
      </c>
      <c r="J71" s="72">
        <f t="shared" si="9"/>
        <v>-5</v>
      </c>
      <c r="K71" s="98">
        <f t="shared" si="10"/>
        <v>-206.25</v>
      </c>
      <c r="L71" s="100" t="s">
        <v>173</v>
      </c>
    </row>
    <row r="72" spans="1:12">
      <c r="A72" s="61"/>
      <c r="B72" s="73"/>
      <c r="C72" s="67"/>
      <c r="D72" s="74"/>
      <c r="E72" s="71"/>
      <c r="F72" s="72"/>
      <c r="G72" s="72"/>
      <c r="H72" s="72"/>
      <c r="I72" s="72"/>
      <c r="J72" s="72"/>
      <c r="K72" s="72"/>
      <c r="L72" s="76"/>
    </row>
    <row r="73" spans="1:12" ht="19.5" customHeight="1">
      <c r="A73" s="77"/>
      <c r="B73" s="78"/>
      <c r="C73" s="79"/>
      <c r="D73" s="138" t="s">
        <v>105</v>
      </c>
      <c r="E73" s="139"/>
      <c r="F73" s="140"/>
      <c r="G73" s="80">
        <f>SUM(G39:G72)</f>
        <v>215647.53999999998</v>
      </c>
      <c r="H73" s="81"/>
      <c r="I73" s="80">
        <f>SUM(I39:I72)</f>
        <v>205354.86750000005</v>
      </c>
      <c r="J73" s="81"/>
      <c r="K73" s="84">
        <f>SUM(K39:K72)</f>
        <v>-10292.672500000001</v>
      </c>
      <c r="L73" s="82"/>
    </row>
    <row r="74" spans="1:12">
      <c r="A74" s="87"/>
      <c r="B74" s="88"/>
      <c r="C74" s="89"/>
      <c r="D74" s="90"/>
      <c r="E74" s="91"/>
      <c r="F74" s="92"/>
      <c r="G74" s="92"/>
      <c r="H74" s="92"/>
      <c r="I74" s="92"/>
      <c r="J74" s="92"/>
      <c r="K74" s="92"/>
      <c r="L74" s="93"/>
    </row>
    <row r="77" spans="1:12">
      <c r="I77" s="83"/>
    </row>
  </sheetData>
  <mergeCells count="24">
    <mergeCell ref="A1:J1"/>
    <mergeCell ref="A4:J4"/>
    <mergeCell ref="A6:G6"/>
    <mergeCell ref="H6:I6"/>
    <mergeCell ref="J6:K6"/>
    <mergeCell ref="A2:C2"/>
    <mergeCell ref="D7:D8"/>
    <mergeCell ref="L6:L8"/>
    <mergeCell ref="A7:A8"/>
    <mergeCell ref="A24:L24"/>
    <mergeCell ref="B7:B8"/>
    <mergeCell ref="C7:C8"/>
    <mergeCell ref="K7:K8"/>
    <mergeCell ref="E7:E8"/>
    <mergeCell ref="F7:F8"/>
    <mergeCell ref="G7:G8"/>
    <mergeCell ref="H7:H8"/>
    <mergeCell ref="I7:I8"/>
    <mergeCell ref="J7:J8"/>
    <mergeCell ref="A38:L38"/>
    <mergeCell ref="A9:L9"/>
    <mergeCell ref="D37:F37"/>
    <mergeCell ref="D23:F23"/>
    <mergeCell ref="D73:F73"/>
  </mergeCells>
  <pageMargins left="0.28999999999999998" right="0.1" top="0.44" bottom="0.5" header="0.22" footer="0.2"/>
  <pageSetup paperSize="9" scale="52" orientation="landscape"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0DFFFD-EC5D-4428-8179-0BCA56120DC5}"/>
</file>

<file path=customXml/itemProps2.xml><?xml version="1.0" encoding="utf-8"?>
<ds:datastoreItem xmlns:ds="http://schemas.openxmlformats.org/officeDocument/2006/customXml" ds:itemID="{6EC55A16-D2FB-4BD8-9D2D-070F0B36D02C}"/>
</file>

<file path=customXml/itemProps3.xml><?xml version="1.0" encoding="utf-8"?>
<ds:datastoreItem xmlns:ds="http://schemas.openxmlformats.org/officeDocument/2006/customXml" ds:itemID="{720565C4-5FA3-4870-9703-AEC4D785E9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 Sheet</vt:lpstr>
      <vt:lpstr>Measurement Sheet</vt:lpstr>
      <vt:lpstr>Additional</vt:lpstr>
      <vt:lpstr>Sheet1</vt:lpstr>
      <vt:lpstr>Abstract Sheet</vt:lpstr>
      <vt:lpstr>'Abstract Sheet'!Print_Area</vt:lpstr>
      <vt:lpstr>'Measurement Sheet'!Print_Area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INTEL</dc:creator>
  <cp:lastModifiedBy>DELL</cp:lastModifiedBy>
  <cp:lastPrinted>2024-11-07T14:25:22Z</cp:lastPrinted>
  <dcterms:created xsi:type="dcterms:W3CDTF">2024-09-27T08:46:12Z</dcterms:created>
  <dcterms:modified xsi:type="dcterms:W3CDTF">2024-11-08T15:32:38Z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0x010100B2607D605F803F429EC742EC90162634</vt:lpwstr>
  </property>
</Properties>
</file>