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FDT Acc\DESKTOP 106\TFS\Lucknow Cart Masal &amp; Ceffcino\LKO 2 Cart Mashala Kitchen &amp; Cefeccino\Caffecino\"/>
    </mc:Choice>
  </mc:AlternateContent>
  <xr:revisionPtr revIDLastSave="0" documentId="13_ncr:1_{4C328D43-2324-4A63-829E-905A34C009E1}" xr6:coauthVersionLast="36" xr6:coauthVersionMax="47" xr10:uidLastSave="{00000000-0000-0000-0000-000000000000}"/>
  <bookViews>
    <workbookView xWindow="-105" yWindow="-105" windowWidth="23250" windowHeight="12450" xr2:uid="{25B68BEA-59FE-4A57-87F6-57A980E6FDC0}"/>
  </bookViews>
  <sheets>
    <sheet name="RA Bill " sheetId="1" r:id="rId1"/>
    <sheet name="MB Sheet " sheetId="2" r:id="rId2"/>
  </sheets>
  <definedNames>
    <definedName name="_xlnm.Print_Area" localSheetId="1">'MB Sheet '!$A$1:$N$45</definedName>
    <definedName name="_xlnm.Print_Area" localSheetId="0">'RA Bill '!$A$1:$I$33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33" i="1"/>
  <c r="K32" i="1"/>
  <c r="J27" i="1" l="1"/>
  <c r="J31" i="1"/>
  <c r="J30" i="1"/>
  <c r="J29" i="1"/>
  <c r="J28" i="1"/>
  <c r="J26" i="1"/>
  <c r="J25" i="1"/>
  <c r="J24" i="1"/>
  <c r="J23" i="1"/>
  <c r="J22" i="1"/>
  <c r="J21" i="1"/>
  <c r="J20" i="1"/>
  <c r="J19" i="1"/>
  <c r="J18" i="1"/>
  <c r="J17" i="1"/>
  <c r="J16" i="1"/>
  <c r="J15" i="1"/>
  <c r="J14" i="1"/>
  <c r="J12" i="1"/>
  <c r="J13" i="1"/>
  <c r="J11" i="1"/>
  <c r="J10" i="1"/>
  <c r="J9" i="1"/>
  <c r="J8" i="1"/>
  <c r="J7" i="1"/>
  <c r="J6" i="1"/>
  <c r="J5" i="1"/>
  <c r="J4" i="1"/>
  <c r="J3" i="1"/>
  <c r="N44" i="2"/>
  <c r="N35" i="2"/>
  <c r="M36" i="2"/>
  <c r="N36" i="2" s="1"/>
  <c r="L26" i="2"/>
  <c r="L25" i="2"/>
  <c r="M24" i="2" s="1"/>
  <c r="N24" i="2" s="1"/>
  <c r="M23" i="2"/>
  <c r="N23" i="2" s="1"/>
  <c r="L22" i="2"/>
  <c r="M20" i="2" s="1"/>
  <c r="L21" i="2"/>
  <c r="N19" i="2"/>
  <c r="M19" i="2"/>
  <c r="L15" i="2"/>
  <c r="L14" i="2"/>
  <c r="M18" i="2"/>
  <c r="V15" i="2"/>
  <c r="W15" i="2" s="1"/>
  <c r="R15" i="2"/>
  <c r="M12" i="2"/>
  <c r="N12" i="2" s="1"/>
  <c r="N11" i="2"/>
  <c r="M11" i="2"/>
  <c r="M10" i="2"/>
  <c r="M9" i="2"/>
  <c r="N9" i="2" s="1"/>
  <c r="L7" i="2"/>
  <c r="L6" i="2"/>
  <c r="L5" i="2"/>
  <c r="L4" i="2"/>
  <c r="M3" i="2" s="1"/>
  <c r="J17" i="2"/>
  <c r="L17" i="2" s="1"/>
  <c r="I16" i="2"/>
  <c r="L16" i="2" s="1"/>
  <c r="J16" i="2"/>
  <c r="J15" i="2"/>
  <c r="I15" i="2"/>
  <c r="M13" i="2" l="1"/>
  <c r="N13" i="2"/>
  <c r="K8" i="1" s="1"/>
  <c r="K24" i="1"/>
  <c r="K22" i="1"/>
  <c r="K25" i="1"/>
  <c r="K26" i="1"/>
  <c r="K27" i="1"/>
  <c r="K28" i="1"/>
  <c r="K29" i="1"/>
  <c r="K30" i="1"/>
  <c r="K31" i="1"/>
  <c r="K21" i="1"/>
  <c r="K15" i="1"/>
  <c r="K16" i="1"/>
  <c r="K17" i="1"/>
  <c r="K18" i="1"/>
  <c r="K19" i="1"/>
  <c r="K20" i="1"/>
  <c r="K14" i="1"/>
  <c r="K23" i="1"/>
  <c r="K12" i="1"/>
  <c r="K10" i="1"/>
  <c r="N18" i="2"/>
  <c r="K9" i="1" s="1"/>
  <c r="K7" i="1"/>
  <c r="K6" i="1"/>
  <c r="N10" i="2"/>
  <c r="K5" i="1" s="1"/>
  <c r="K4" i="1"/>
  <c r="H36" i="2"/>
  <c r="H24" i="2"/>
  <c r="H10" i="2"/>
  <c r="H9" i="2"/>
  <c r="A9" i="2"/>
  <c r="A10" i="2" s="1"/>
  <c r="A11" i="2" s="1"/>
  <c r="A12" i="2" s="1"/>
  <c r="A13" i="2" s="1"/>
  <c r="A18" i="2" s="1"/>
  <c r="A19" i="2" s="1"/>
  <c r="A20" i="2" s="1"/>
  <c r="A23" i="2" s="1"/>
  <c r="A24" i="2" s="1"/>
  <c r="A27" i="2" s="1"/>
  <c r="A28" i="2" s="1"/>
  <c r="A29" i="2" s="1"/>
  <c r="A30" i="2" s="1"/>
  <c r="A31" i="2" s="1"/>
  <c r="A32" i="2" s="1"/>
  <c r="A33" i="2" s="1"/>
  <c r="A34" i="2" s="1"/>
  <c r="A35" i="2" s="1"/>
  <c r="A36" i="2" s="1"/>
  <c r="A37" i="2" s="1"/>
  <c r="A38" i="2" s="1"/>
  <c r="A39" i="2" s="1"/>
  <c r="A40" i="2" s="1"/>
  <c r="A41" i="2" s="1"/>
  <c r="A42" i="2" s="1"/>
  <c r="A43" i="2" s="1"/>
  <c r="I31" i="1"/>
  <c r="I29" i="1"/>
  <c r="I28" i="1"/>
  <c r="I27" i="1"/>
  <c r="I26" i="1"/>
  <c r="I25" i="1"/>
  <c r="I24" i="1"/>
  <c r="G23" i="1"/>
  <c r="I23" i="1" s="1"/>
  <c r="I22" i="1"/>
  <c r="I21" i="1"/>
  <c r="I20" i="1"/>
  <c r="I19" i="1"/>
  <c r="I18" i="1"/>
  <c r="I17" i="1"/>
  <c r="I16" i="1"/>
  <c r="I15" i="1"/>
  <c r="I14" i="1"/>
  <c r="G13" i="1"/>
  <c r="I13" i="1" s="1"/>
  <c r="I12" i="1"/>
  <c r="I11" i="1"/>
  <c r="I10" i="1"/>
  <c r="I9" i="1"/>
  <c r="I8" i="1"/>
  <c r="I7" i="1"/>
  <c r="I6" i="1"/>
  <c r="G5" i="1"/>
  <c r="I5" i="1" s="1"/>
  <c r="G4" i="1"/>
  <c r="I4"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I3" i="1"/>
  <c r="I32" i="1" l="1"/>
  <c r="K11" i="1"/>
  <c r="K13" i="1"/>
  <c r="K3" i="1" l="1"/>
  <c r="I33" i="1"/>
  <c r="I34" i="1" s="1"/>
</calcChain>
</file>

<file path=xl/sharedStrings.xml><?xml version="1.0" encoding="utf-8"?>
<sst xmlns="http://schemas.openxmlformats.org/spreadsheetml/2006/main" count="279" uniqueCount="129">
  <si>
    <t>Cafeccino</t>
  </si>
  <si>
    <t>BOQ for Cafeccino Cart: 4x 2.6x 3 (mtr.)</t>
  </si>
  <si>
    <t>Lucknow</t>
  </si>
  <si>
    <t>Indoor</t>
  </si>
  <si>
    <t>For PO</t>
  </si>
  <si>
    <t>S.No</t>
  </si>
  <si>
    <t>Head</t>
  </si>
  <si>
    <t>Description</t>
  </si>
  <si>
    <t>Refence Picture</t>
  </si>
  <si>
    <t>Make</t>
  </si>
  <si>
    <t>Size(in mm)</t>
  </si>
  <si>
    <t>Unit</t>
  </si>
  <si>
    <t>Qty</t>
  </si>
  <si>
    <t>Rate</t>
  </si>
  <si>
    <t>Amount (INR)</t>
  </si>
  <si>
    <t>MS Work</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</si>
  <si>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</si>
  <si>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Jindal/Tata</t>
  </si>
  <si>
    <t>Kgs</t>
  </si>
  <si>
    <t>Base &amp; Flooring</t>
  </si>
  <si>
    <t xml:space="preserve">Providing and fixing of 18mm FR Ply with 1.5mm thick aluminium checker sheet finish mounted over MS pipe 50mm SHS , C/C 600x600mm grid, 4mm thick MS Sheet </t>
  </si>
  <si>
    <t>Century Ply, Tata/ Jindal</t>
  </si>
  <si>
    <t>Sqm</t>
  </si>
  <si>
    <t>ACP Work (Ceiling)</t>
  </si>
  <si>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(approved Shade)  (MS Structure cost not included)</t>
    </r>
  </si>
  <si>
    <t xml:space="preserve">Timex Alu decor or equivalent </t>
  </si>
  <si>
    <t xml:space="preserve">Shade for Roof </t>
  </si>
  <si>
    <t>Providing &amp; fixing of of 6mm Semi Transparent/opac sheet with MS Framing fix with self screw with required paint finish. (note : MS Structure is not included in this cost)</t>
  </si>
  <si>
    <t>Rafter's Foof</t>
  </si>
  <si>
    <t>Providing and fixing of Wooden Rafter 12mm HDMR  Laminate cladding with approved shade matt  finish.</t>
  </si>
  <si>
    <t>Century Ply &amp; Veneer</t>
  </si>
  <si>
    <t>Rmt.</t>
  </si>
  <si>
    <t>Plywood Panelling</t>
  </si>
  <si>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</si>
  <si>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Century or equivalent </t>
  </si>
  <si>
    <t>Wall Tile</t>
  </si>
  <si>
    <t>Providing    ,    installing    and    fixing    in    of red brick pattern tile on back wall</t>
  </si>
  <si>
    <t>Customise Make</t>
  </si>
  <si>
    <t>Corian Cladding</t>
  </si>
  <si>
    <t>Providing &amp; fixing of 12mm Acrylic solid surface outside of side partion &amp; front low height partion (Base Rate : 850 Sqft.)</t>
  </si>
  <si>
    <t>LG Hi mac</t>
  </si>
  <si>
    <t>Paint</t>
  </si>
  <si>
    <t>Apply of black duco paint on pillar &amp; side partition left&amp;right</t>
  </si>
  <si>
    <t>Duco Paint</t>
  </si>
  <si>
    <t>Flap Door</t>
  </si>
  <si>
    <t>Providing &amp; Fixing of  Slab &amp; Flap door  made of 18mm FR Ply with solid acrylic suface &amp; inside laminate finish , Hydraulic hinges, SS knob, tower bolt etch.</t>
  </si>
  <si>
    <t>Century Ply, FGV hinges</t>
  </si>
  <si>
    <t>EA</t>
  </si>
  <si>
    <t>Awining/Canvas</t>
  </si>
  <si>
    <t xml:space="preserve">P&amp; F  Awinings on both of side Red &amp; White Colour SRF make  cloths with 40 mm x 40mm x3mm Thick Asian make squire aluminium pipe frame including 02 coat red oxide paint , 02 coat asian make primer, and 02 coat asian make oil paint on Rolling frame. </t>
  </si>
  <si>
    <t>Cavas, HP Latex</t>
  </si>
  <si>
    <t>Kitchen Wooden Counter</t>
  </si>
  <si>
    <t>Providing &amp; Installation of counter made of FR Plywood with approved shade laminate finish, 2 nos soft close drawers, storage, MS pipe support  (As per approved GFC)</t>
  </si>
  <si>
    <t>2325x750x900</t>
  </si>
  <si>
    <t>No.</t>
  </si>
  <si>
    <t>Sink Cabinet</t>
  </si>
  <si>
    <t>Providing and fixing of Sink counter made of 18mm FR Ply with laminate finish, 450x500mm SS 304 sink,  storage,  plumbing fitting etc.(As Per approved GFC)</t>
  </si>
  <si>
    <t>Century/Merino, SS Sink</t>
  </si>
  <si>
    <t>1500x750x900</t>
  </si>
  <si>
    <t>POS Counter</t>
  </si>
  <si>
    <t>Providing and fixing of POS counter made of 18mm FR Ply with solid acryilc surface top finish, Step &amp; inside laminate finish, two drawer, key board tray, storage, wire manager etc. (As per approved GFC)</t>
  </si>
  <si>
    <t>Century/Merino/ FGV</t>
  </si>
  <si>
    <t>825x750x900</t>
  </si>
  <si>
    <t>Chiller Counter</t>
  </si>
  <si>
    <t>2025x750x900</t>
  </si>
  <si>
    <t>Skink New Sensor Tap</t>
  </si>
  <si>
    <t>Providing &amp; Fitting of Sensor Tap as required</t>
  </si>
  <si>
    <t>Euronics</t>
  </si>
  <si>
    <t>Nos.</t>
  </si>
  <si>
    <t>Water Pump</t>
  </si>
  <si>
    <t>Providing &amp; Fitting of Waterpump as required</t>
  </si>
  <si>
    <t>Crompton AQUAGOLD 100-33 Residential Water Pump Self Priming Regenerative 1 HP Single Phase</t>
  </si>
  <si>
    <t>Linear Profile Light</t>
  </si>
  <si>
    <t>Providing &amp; fixing linear profile light consealed in Rafter</t>
  </si>
  <si>
    <t>Custom make</t>
  </si>
  <si>
    <t>1200x1</t>
  </si>
  <si>
    <t>Electrical</t>
  </si>
  <si>
    <t xml:space="preserve">Supply and Laying of 1.5mm, 2.5mm &amp; 4sqmm wiring with PVC conduit , 5amp &amp; 15amp switch socket with box &amp; plate, DB panel, MCB, ELCB, as per requirement or as approved electrical drawing </t>
  </si>
  <si>
    <t>Polycab, Finolex, Roma, Crompton</t>
  </si>
  <si>
    <t>4000x3000</t>
  </si>
  <si>
    <t>industrial Socket</t>
  </si>
  <si>
    <t>Industrial Socket &amp; Panel Box (32amp )</t>
  </si>
  <si>
    <t>Branding</t>
  </si>
  <si>
    <t>Supply and pasting of HP latex printed artwork on grey back LG/Ivory/Pioneer media as per approved design artwork</t>
  </si>
  <si>
    <t>HP Latex, 3M , LG Vinyl or equivalent</t>
  </si>
  <si>
    <t>Signages1</t>
  </si>
  <si>
    <t>Providing and fixing of  backlit channelium raised signages, NGX LED &amp; Osram water proof supply  with all required support structure (1800x500x1 ps)</t>
  </si>
  <si>
    <t>A cast , NGX , Osram</t>
  </si>
  <si>
    <t>Menu Board</t>
  </si>
  <si>
    <t>Providing and fixing of Auto snap channel 32x32 powder coated with acrylic  040 &amp; Clear Acrylic, edge lit LED, Changeable Translite Print.</t>
  </si>
  <si>
    <t>2x 3</t>
  </si>
  <si>
    <t>TV Screen Menu</t>
  </si>
  <si>
    <t>32" LED TV with hanging Stand</t>
  </si>
  <si>
    <t>Samsung/LG</t>
  </si>
  <si>
    <t>If Required</t>
  </si>
  <si>
    <t>CCTV Camera (4 Channel DVR)</t>
  </si>
  <si>
    <t>DVR 5MP, 1 TB, 4 nos. 5MP Camera with Audio, 16" Display Monitor, 90mtr. D Link Wire</t>
  </si>
  <si>
    <t>Hikvision</t>
  </si>
  <si>
    <t>Set</t>
  </si>
  <si>
    <t>Installation</t>
  </si>
  <si>
    <t>Lucknow Airport</t>
  </si>
  <si>
    <t>Transportation</t>
  </si>
  <si>
    <t>Labour Union Charges</t>
  </si>
  <si>
    <t>Extra as on actual</t>
  </si>
  <si>
    <t>Pendant Light</t>
  </si>
  <si>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</si>
  <si>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Havells, Syska or equivalent</t>
  </si>
  <si>
    <t>Missed to Add in last BOQ, Approved Rate</t>
  </si>
  <si>
    <t>TOTAL</t>
  </si>
  <si>
    <t xml:space="preserve">Length </t>
  </si>
  <si>
    <t xml:space="preserve">Width </t>
  </si>
  <si>
    <t xml:space="preserve">Height </t>
  </si>
  <si>
    <t xml:space="preserve">RA BILL </t>
  </si>
  <si>
    <t xml:space="preserve">GST Extra - 18% </t>
  </si>
  <si>
    <t xml:space="preserve">Sub -Total </t>
  </si>
  <si>
    <t xml:space="preserve">Total </t>
  </si>
  <si>
    <t xml:space="preserve">Back Wall </t>
  </si>
  <si>
    <t xml:space="preserve">Front </t>
  </si>
  <si>
    <t xml:space="preserve">Left Wall </t>
  </si>
  <si>
    <t xml:space="preserve">Right </t>
  </si>
  <si>
    <t>PO Qty</t>
  </si>
  <si>
    <t>Actual Measurement Qty.</t>
  </si>
  <si>
    <t>Billing Qty.</t>
  </si>
  <si>
    <t>Apollo/Jindal/Tata</t>
  </si>
  <si>
    <t>Base Structures 50x50x2mm</t>
  </si>
  <si>
    <t>Back Stuctures 40x40x2mm</t>
  </si>
  <si>
    <t>Side Stuctures 40x40x2mm</t>
  </si>
  <si>
    <t>Top Structure 40x40x2mm</t>
  </si>
  <si>
    <t>Nos /Weigth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</si>
</sst>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7" x14ac:knownFonts="1">
    <font>
      <sz val="11"/>
      <color theme="1"/>
      <name val="Calibri"/>
      <family val="2"/>
      <scheme val="minor"/>
    </font>
    <font>
      <sz val="11"/>
      <color theme="1"/>
      <name val="Calibri"/>
      <family val="2"/>
      <scheme val="minor"/>
    </font>
    <font>
      <b/>
      <sz val="11"/>
      <color theme="1"/>
      <name val="Calibri Light"/>
      <family val="2"/>
      <scheme val="major"/>
    </font>
    <font>
      <b/>
      <sz val="14"/>
      <color theme="1"/>
      <name val="Calibri Light"/>
      <family val="2"/>
      <scheme val="major"/>
    </font>
    <font>
      <sz val="11"/>
      <color theme="1"/>
      <name val="Calibri Light"/>
      <family val="2"/>
      <scheme val="major"/>
    </font>
    <font>
      <sz val="11"/>
      <name val="Calibri Light"/>
      <family val="2"/>
      <scheme val="major"/>
    </font>
    <font>
      <b/>
      <u/>
      <sz val="11"/>
      <name val="Calibri Light"/>
      <family val="2"/>
      <scheme val="major"/>
    </font>
    <font>
      <sz val="11"/>
      <color rgb="FFFF0000"/>
      <name val="Calibri Light"/>
      <family val="2"/>
      <scheme val="major"/>
    </font>
    <font>
      <b/>
      <sz val="11"/>
      <name val="Calibri Light"/>
      <family val="2"/>
      <scheme val="major"/>
    </font>
    <font>
      <sz val="12"/>
      <color theme="1"/>
      <name val="Calibri Light"/>
      <family val="2"/>
      <scheme val="major"/>
    </font>
    <font>
      <sz val="10"/>
      <color rgb="FF0F1111"/>
      <name val="Calibri Light"/>
      <family val="2"/>
      <scheme val="major"/>
    </font>
    <font>
      <sz val="10"/>
      <name val="MS Sans Serif"/>
      <family val="2"/>
    </font>
    <font>
      <b/>
      <sz val="11"/>
      <color rgb="FF7030A0"/>
      <name val="Calibri Light"/>
      <family val="2"/>
      <scheme val="major"/>
    </font>
    <font>
      <sz val="10"/>
      <color theme="1"/>
      <name val="Calibri Light"/>
      <family val="2"/>
      <scheme val="major"/>
    </font>
    <font>
      <sz val="10"/>
      <name val="Calibri Light"/>
      <family val="2"/>
      <scheme val="major"/>
    </font>
    <font>
      <b/>
      <sz val="10"/>
      <color theme="1"/>
      <name val="Calibri Light"/>
      <family val="2"/>
      <scheme val="major"/>
    </font>
    <font>
      <b/>
      <sz val="10"/>
      <color rgb="FF7030A0"/>
      <name val="Calibri Light"/>
      <family val="2"/>
      <scheme val="maj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applyProtection="0"/>
  </cellStyleXfs>
  <cellXfs count="92">
    <xf numFmtId="0" fontId="0" fillId="0" borderId="0" xfId="0"/>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4" fillId="0" borderId="0" xfId="0" applyFont="1" applyAlignment="1">
      <alignment horizontal="left" vertical="center"/>
    </xf>
    <xf numFmtId="0" fontId="2" fillId="2" borderId="1" xfId="0" applyFont="1" applyFill="1" applyBorder="1" applyAlignment="1">
      <alignment horizontal="center"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164" fontId="4" fillId="2" borderId="1" xfId="1" applyNumberFormat="1" applyFont="1" applyFill="1" applyBorder="1" applyAlignment="1">
      <alignment horizontal="left" vertical="center"/>
    </xf>
    <xf numFmtId="0" fontId="4" fillId="2" borderId="1" xfId="0" applyFont="1" applyFill="1" applyBorder="1" applyAlignment="1">
      <alignment horizontal="left" vertical="center" wrapText="1"/>
    </xf>
    <xf numFmtId="164" fontId="4" fillId="2" borderId="1" xfId="1" applyNumberFormat="1" applyFont="1" applyFill="1" applyBorder="1" applyAlignment="1">
      <alignment horizontal="left" vertical="center" wrapText="1"/>
    </xf>
    <xf numFmtId="43" fontId="7" fillId="2" borderId="1" xfId="0" applyNumberFormat="1" applyFont="1" applyFill="1" applyBorder="1" applyAlignment="1">
      <alignment horizontal="left" vertical="center"/>
    </xf>
    <xf numFmtId="164" fontId="4" fillId="0" borderId="1" xfId="1" applyNumberFormat="1" applyFont="1" applyBorder="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164" fontId="4" fillId="0" borderId="1" xfId="1" applyNumberFormat="1" applyFont="1" applyFill="1" applyBorder="1" applyAlignment="1">
      <alignment horizontal="left" vertical="center"/>
    </xf>
    <xf numFmtId="0" fontId="9" fillId="2" borderId="1" xfId="0" applyFont="1" applyFill="1" applyBorder="1" applyAlignment="1">
      <alignment horizontal="left" vertical="top" wrapText="1"/>
    </xf>
    <xf numFmtId="164" fontId="4" fillId="0" borderId="1" xfId="1" applyNumberFormat="1" applyFont="1" applyBorder="1" applyAlignment="1">
      <alignment vertical="center" wrapText="1"/>
    </xf>
    <xf numFmtId="0" fontId="10" fillId="0" borderId="1" xfId="0" applyFont="1" applyBorder="1" applyAlignment="1">
      <alignment vertical="center" wrapText="1"/>
    </xf>
    <xf numFmtId="0" fontId="5" fillId="2" borderId="1" xfId="2" applyFont="1" applyFill="1" applyBorder="1" applyAlignment="1" applyProtection="1">
      <alignment horizontal="left" vertical="center" wrapText="1"/>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164" fontId="4" fillId="0" borderId="0" xfId="1" applyNumberFormat="1" applyFont="1" applyAlignment="1">
      <alignment horizontal="left" vertical="center"/>
    </xf>
    <xf numFmtId="0" fontId="4"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left" vertical="center"/>
    </xf>
    <xf numFmtId="164" fontId="2" fillId="3" borderId="1" xfId="1" applyNumberFormat="1"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164" fontId="2" fillId="4" borderId="1" xfId="1" applyNumberFormat="1" applyFont="1" applyFill="1" applyBorder="1" applyAlignment="1">
      <alignment horizontal="left" vertical="center"/>
    </xf>
    <xf numFmtId="164" fontId="4" fillId="0" borderId="1" xfId="0" applyNumberFormat="1" applyFont="1" applyBorder="1" applyAlignment="1">
      <alignment horizontal="left" vertical="center"/>
    </xf>
    <xf numFmtId="43" fontId="4" fillId="0" borderId="1" xfId="0" applyNumberFormat="1" applyFont="1" applyBorder="1" applyAlignment="1">
      <alignment horizontal="left"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164" fontId="2" fillId="5" borderId="1" xfId="1" applyNumberFormat="1" applyFont="1" applyFill="1" applyBorder="1" applyAlignment="1">
      <alignment horizontal="left"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164" fontId="2" fillId="6" borderId="1" xfId="1" applyNumberFormat="1" applyFont="1" applyFill="1" applyBorder="1" applyAlignment="1">
      <alignment horizontal="center" vertical="center"/>
    </xf>
    <xf numFmtId="43" fontId="4" fillId="2" borderId="1" xfId="1" applyFont="1" applyFill="1" applyBorder="1" applyAlignment="1">
      <alignment horizontal="center" vertical="center" wrapText="1"/>
    </xf>
    <xf numFmtId="43" fontId="4" fillId="0" borderId="1" xfId="1" applyFont="1" applyBorder="1" applyAlignment="1">
      <alignment horizontal="left" vertical="center"/>
    </xf>
    <xf numFmtId="43" fontId="4" fillId="0" borderId="1" xfId="1" applyFont="1" applyBorder="1" applyAlignment="1">
      <alignment horizontal="center" vertical="center"/>
    </xf>
    <xf numFmtId="43" fontId="2" fillId="2" borderId="1" xfId="1" applyFont="1" applyFill="1" applyBorder="1" applyAlignment="1">
      <alignment horizontal="center" vertical="center"/>
    </xf>
    <xf numFmtId="43" fontId="4" fillId="0" borderId="0" xfId="1" applyFont="1" applyAlignment="1">
      <alignment horizontal="center" vertical="center"/>
    </xf>
    <xf numFmtId="43" fontId="4" fillId="0" borderId="1" xfId="1" applyFont="1" applyBorder="1" applyAlignment="1">
      <alignment vertical="center"/>
    </xf>
    <xf numFmtId="43" fontId="4" fillId="0" borderId="0" xfId="1" applyFont="1" applyAlignment="1">
      <alignment horizontal="left" vertical="center"/>
    </xf>
    <xf numFmtId="43" fontId="2" fillId="2" borderId="1" xfId="1" applyFont="1" applyFill="1" applyBorder="1" applyAlignment="1">
      <alignment horizontal="left" vertical="center"/>
    </xf>
    <xf numFmtId="43" fontId="4" fillId="0" borderId="1" xfId="1" applyFont="1" applyFill="1" applyBorder="1" applyAlignment="1">
      <alignment horizontal="left" vertical="center"/>
    </xf>
    <xf numFmtId="43" fontId="4" fillId="2" borderId="1" xfId="1" applyFont="1" applyFill="1" applyBorder="1" applyAlignment="1">
      <alignment horizontal="left" vertical="center" wrapText="1"/>
    </xf>
    <xf numFmtId="43" fontId="4" fillId="0" borderId="1" xfId="1" applyFont="1" applyBorder="1" applyAlignment="1">
      <alignment vertical="center" wrapText="1"/>
    </xf>
    <xf numFmtId="43" fontId="4" fillId="2" borderId="1" xfId="1" applyFont="1" applyFill="1" applyBorder="1" applyAlignment="1">
      <alignment horizontal="left" vertical="center"/>
    </xf>
    <xf numFmtId="43" fontId="12" fillId="2" borderId="1" xfId="1" applyFont="1" applyFill="1" applyBorder="1" applyAlignment="1">
      <alignment horizontal="center" vertical="center"/>
    </xf>
    <xf numFmtId="43" fontId="12" fillId="0" borderId="1" xfId="1" applyFont="1" applyBorder="1" applyAlignment="1">
      <alignment horizontal="center" vertical="center"/>
    </xf>
    <xf numFmtId="43" fontId="12" fillId="0" borderId="1" xfId="1" applyFont="1" applyBorder="1" applyAlignment="1">
      <alignment vertical="center"/>
    </xf>
    <xf numFmtId="43" fontId="2" fillId="2" borderId="4" xfId="1" applyFont="1" applyFill="1" applyBorder="1" applyAlignment="1">
      <alignment horizontal="center" vertical="center"/>
    </xf>
    <xf numFmtId="43" fontId="2" fillId="0" borderId="4" xfId="1" applyFont="1" applyBorder="1" applyAlignment="1">
      <alignment horizontal="left" vertical="center"/>
    </xf>
    <xf numFmtId="43" fontId="2" fillId="0" borderId="4" xfId="1" applyFont="1" applyBorder="1" applyAlignment="1">
      <alignment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43" fontId="13" fillId="2" borderId="1" xfId="1" applyFont="1" applyFill="1" applyBorder="1" applyAlignment="1">
      <alignment horizontal="center" vertical="center" wrapText="1"/>
    </xf>
    <xf numFmtId="43" fontId="13" fillId="0" borderId="1" xfId="1" applyFont="1" applyBorder="1" applyAlignment="1">
      <alignment horizontal="center" vertical="center"/>
    </xf>
    <xf numFmtId="43" fontId="13" fillId="0" borderId="1" xfId="1" applyFont="1" applyBorder="1" applyAlignment="1">
      <alignment horizontal="left" vertical="center"/>
    </xf>
    <xf numFmtId="0" fontId="14"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xf>
    <xf numFmtId="43" fontId="13" fillId="0" borderId="1" xfId="1" applyFont="1" applyFill="1" applyBorder="1" applyAlignment="1">
      <alignment horizontal="left" vertical="center"/>
    </xf>
    <xf numFmtId="43" fontId="15" fillId="0" borderId="4" xfId="1" applyFont="1" applyBorder="1" applyAlignment="1">
      <alignment horizontal="left" vertical="center"/>
    </xf>
    <xf numFmtId="43" fontId="16" fillId="0" borderId="1" xfId="1" applyFont="1" applyBorder="1" applyAlignment="1">
      <alignment horizontal="center" vertical="center"/>
    </xf>
    <xf numFmtId="43" fontId="2" fillId="6" borderId="1" xfId="1" applyFont="1" applyFill="1" applyBorder="1" applyAlignment="1">
      <alignment horizontal="center" vertical="center"/>
    </xf>
    <xf numFmtId="43" fontId="4" fillId="4" borderId="1" xfId="1" applyFont="1" applyFill="1" applyBorder="1" applyAlignment="1">
      <alignment horizontal="left" vertical="center"/>
    </xf>
    <xf numFmtId="43" fontId="4" fillId="3" borderId="1" xfId="1" applyFont="1" applyFill="1" applyBorder="1" applyAlignment="1">
      <alignment horizontal="left" vertical="center"/>
    </xf>
    <xf numFmtId="164" fontId="4" fillId="0" borderId="0" xfId="0" applyNumberFormat="1" applyFont="1" applyAlignment="1">
      <alignment horizontal="left" vertical="center"/>
    </xf>
    <xf numFmtId="43" fontId="4" fillId="7" borderId="1" xfId="1" applyFont="1" applyFill="1" applyBorder="1" applyAlignment="1">
      <alignment horizontal="left" vertical="center"/>
    </xf>
    <xf numFmtId="43" fontId="4" fillId="7" borderId="1" xfId="1" applyFont="1" applyFill="1" applyBorder="1" applyAlignment="1">
      <alignment horizontal="center" vertical="center"/>
    </xf>
    <xf numFmtId="43" fontId="2" fillId="7" borderId="4" xfId="1" applyFont="1" applyFill="1" applyBorder="1" applyAlignment="1">
      <alignment horizontal="left" vertical="center"/>
    </xf>
    <xf numFmtId="164" fontId="2" fillId="5" borderId="1" xfId="1" applyNumberFormat="1" applyFont="1" applyFill="1" applyBorder="1" applyAlignment="1">
      <alignment horizontal="center" vertical="center"/>
    </xf>
    <xf numFmtId="0" fontId="2" fillId="5" borderId="1" xfId="0" applyFont="1" applyFill="1" applyBorder="1" applyAlignment="1">
      <alignment horizontal="center" vertical="center"/>
    </xf>
    <xf numFmtId="43" fontId="2" fillId="0" borderId="2" xfId="1" applyFont="1" applyBorder="1" applyAlignment="1">
      <alignment horizontal="center" vertical="center"/>
    </xf>
    <xf numFmtId="43" fontId="2" fillId="0" borderId="3" xfId="1" applyFont="1" applyBorder="1" applyAlignment="1">
      <alignment horizontal="center" vertical="center"/>
    </xf>
  </cellXfs>
  <cellStyles count="3">
    <cellStyle name="Comma" xfId="1" builtinId="3"/>
    <cellStyle name="Normal" xfId="0" builtinId="0"/>
    <cellStyle name="Normal_HDFCPAT" xfId="2" xr:uid="{A2C730AF-9E4C-4596-8915-8E1372F655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8372-F2C5-42EB-84A3-5570C20C4715}">
  <dimension ref="A1:L34"/>
  <sheetViews>
    <sheetView tabSelected="1" topLeftCell="A22" zoomScale="90" zoomScaleNormal="90" zoomScaleSheetLayoutView="81" workbookViewId="0">
      <selection activeCell="Q31" sqref="Q31"/>
    </sheetView>
  </sheetViews>
  <sheetFormatPr defaultColWidth="8.85546875" defaultRowHeight="15" x14ac:dyDescent="0.25"/>
  <cols>
    <col min="1" max="1" width="6.28515625" style="7" bestFit="1" customWidth="1"/>
    <col min="2" max="2" width="25.7109375" style="7" bestFit="1" customWidth="1"/>
    <col min="3" max="3" width="59" style="5" bestFit="1" customWidth="1"/>
    <col min="4" max="4" width="14.42578125" style="5" bestFit="1" customWidth="1"/>
    <col min="5" max="5" width="15.140625" style="27" bestFit="1" customWidth="1"/>
    <col min="6" max="6" width="6" style="5" bestFit="1" customWidth="1"/>
    <col min="7" max="7" width="7.42578125" style="28" bestFit="1" customWidth="1"/>
    <col min="8" max="8" width="11.28515625" style="28" bestFit="1" customWidth="1"/>
    <col min="9" max="9" width="13.7109375" style="28" bestFit="1" customWidth="1"/>
    <col min="10" max="10" width="11.42578125" style="56" customWidth="1"/>
    <col min="11" max="11" width="17.42578125" style="5" customWidth="1"/>
    <col min="12" max="12" width="9.7109375" style="5" bestFit="1" customWidth="1"/>
    <col min="13" max="16384" width="8.85546875" style="5"/>
  </cols>
  <sheetData>
    <row r="1" spans="1:11" ht="18.75" x14ac:dyDescent="0.25">
      <c r="A1" s="42"/>
      <c r="B1" s="43" t="s">
        <v>0</v>
      </c>
      <c r="C1" s="44" t="s">
        <v>1</v>
      </c>
      <c r="D1" s="44" t="s">
        <v>2</v>
      </c>
      <c r="E1" s="45" t="s">
        <v>3</v>
      </c>
      <c r="F1" s="44"/>
      <c r="G1" s="46"/>
      <c r="H1" s="88" t="s">
        <v>4</v>
      </c>
      <c r="I1" s="88"/>
      <c r="J1" s="89" t="s">
        <v>112</v>
      </c>
      <c r="K1" s="89"/>
    </row>
    <row r="2" spans="1:11" s="7" customFormat="1" ht="30" x14ac:dyDescent="0.25">
      <c r="A2" s="47" t="s">
        <v>5</v>
      </c>
      <c r="B2" s="48" t="s">
        <v>6</v>
      </c>
      <c r="C2" s="47" t="s">
        <v>7</v>
      </c>
      <c r="D2" s="48" t="s">
        <v>8</v>
      </c>
      <c r="E2" s="48" t="s">
        <v>9</v>
      </c>
      <c r="F2" s="47" t="s">
        <v>11</v>
      </c>
      <c r="G2" s="49" t="s">
        <v>12</v>
      </c>
      <c r="H2" s="49" t="s">
        <v>13</v>
      </c>
      <c r="I2" s="49" t="s">
        <v>14</v>
      </c>
      <c r="J2" s="81" t="s">
        <v>12</v>
      </c>
      <c r="K2" s="49" t="s">
        <v>14</v>
      </c>
    </row>
    <row r="3" spans="1:11" ht="120" x14ac:dyDescent="0.25">
      <c r="A3" s="8">
        <v>1</v>
      </c>
      <c r="B3" s="9" t="s">
        <v>15</v>
      </c>
      <c r="C3" s="10" t="s">
        <v>16</v>
      </c>
      <c r="D3" s="10"/>
      <c r="E3" s="10" t="s">
        <v>17</v>
      </c>
      <c r="F3" s="11" t="s">
        <v>18</v>
      </c>
      <c r="G3" s="9">
        <v>370</v>
      </c>
      <c r="H3" s="12">
        <v>165</v>
      </c>
      <c r="I3" s="12">
        <f t="shared" ref="I3:I29" si="0">G3*H3</f>
        <v>61050</v>
      </c>
      <c r="J3" s="51">
        <f>'MB Sheet '!N3</f>
        <v>370</v>
      </c>
      <c r="K3" s="40">
        <f t="shared" ref="K3:K13" si="1">H3*J3</f>
        <v>61050</v>
      </c>
    </row>
    <row r="4" spans="1:11" ht="45" x14ac:dyDescent="0.25">
      <c r="A4" s="8">
        <f>A3+1</f>
        <v>2</v>
      </c>
      <c r="B4" s="9" t="s">
        <v>19</v>
      </c>
      <c r="C4" s="13" t="s">
        <v>20</v>
      </c>
      <c r="D4" s="13"/>
      <c r="E4" s="13" t="s">
        <v>21</v>
      </c>
      <c r="F4" s="13" t="s">
        <v>22</v>
      </c>
      <c r="G4" s="9">
        <f>2.4*1.2*3.5</f>
        <v>10.08</v>
      </c>
      <c r="H4" s="14">
        <v>4000</v>
      </c>
      <c r="I4" s="12">
        <f t="shared" si="0"/>
        <v>40320</v>
      </c>
      <c r="J4" s="51">
        <f>'MB Sheet '!N9</f>
        <v>9.6</v>
      </c>
      <c r="K4" s="41">
        <f t="shared" si="1"/>
        <v>38400</v>
      </c>
    </row>
    <row r="5" spans="1:11" ht="195" x14ac:dyDescent="0.25">
      <c r="A5" s="8">
        <f t="shared" ref="A5:A30" si="2">A4+1</f>
        <v>3</v>
      </c>
      <c r="B5" s="9" t="s">
        <v>23</v>
      </c>
      <c r="C5" s="10" t="s">
        <v>24</v>
      </c>
      <c r="D5" s="10"/>
      <c r="E5" s="10" t="s">
        <v>25</v>
      </c>
      <c r="F5" s="13" t="s">
        <v>22</v>
      </c>
      <c r="G5" s="16">
        <f>4*3.6</f>
        <v>14.4</v>
      </c>
      <c r="H5" s="12">
        <v>3500</v>
      </c>
      <c r="I5" s="12">
        <f t="shared" si="0"/>
        <v>50400</v>
      </c>
      <c r="J5" s="51">
        <f>'MB Sheet '!N10</f>
        <v>9.6</v>
      </c>
      <c r="K5" s="41">
        <f t="shared" si="1"/>
        <v>33600</v>
      </c>
    </row>
    <row r="6" spans="1:11" ht="45" x14ac:dyDescent="0.25">
      <c r="A6" s="8">
        <f t="shared" si="2"/>
        <v>4</v>
      </c>
      <c r="B6" s="9" t="s">
        <v>26</v>
      </c>
      <c r="C6" s="10" t="s">
        <v>27</v>
      </c>
      <c r="D6" s="10"/>
      <c r="E6" s="10"/>
      <c r="F6" s="13" t="s">
        <v>22</v>
      </c>
      <c r="G6" s="16">
        <v>16</v>
      </c>
      <c r="H6" s="12">
        <v>1500</v>
      </c>
      <c r="I6" s="12">
        <f t="shared" si="0"/>
        <v>24000</v>
      </c>
      <c r="J6" s="51">
        <f>'MB Sheet '!N11</f>
        <v>16</v>
      </c>
      <c r="K6" s="41">
        <f t="shared" si="1"/>
        <v>24000</v>
      </c>
    </row>
    <row r="7" spans="1:11" ht="30" x14ac:dyDescent="0.25">
      <c r="A7" s="8">
        <f t="shared" si="2"/>
        <v>5</v>
      </c>
      <c r="B7" s="9" t="s">
        <v>28</v>
      </c>
      <c r="C7" s="13" t="s">
        <v>29</v>
      </c>
      <c r="D7" s="13"/>
      <c r="E7" s="13" t="s">
        <v>30</v>
      </c>
      <c r="F7" s="13" t="s">
        <v>31</v>
      </c>
      <c r="G7" s="9">
        <v>12</v>
      </c>
      <c r="H7" s="14">
        <v>1650</v>
      </c>
      <c r="I7" s="12">
        <f t="shared" si="0"/>
        <v>19800</v>
      </c>
      <c r="J7" s="51">
        <f>'MB Sheet '!N12</f>
        <v>12</v>
      </c>
      <c r="K7" s="41">
        <f t="shared" si="1"/>
        <v>19800</v>
      </c>
    </row>
    <row r="8" spans="1:11" ht="75" x14ac:dyDescent="0.25">
      <c r="A8" s="8">
        <f t="shared" si="2"/>
        <v>6</v>
      </c>
      <c r="B8" s="9" t="s">
        <v>32</v>
      </c>
      <c r="C8" s="10" t="s">
        <v>33</v>
      </c>
      <c r="D8" s="10"/>
      <c r="E8" s="10" t="s">
        <v>34</v>
      </c>
      <c r="F8" s="11" t="s">
        <v>22</v>
      </c>
      <c r="G8" s="9">
        <v>40.32</v>
      </c>
      <c r="H8" s="12">
        <v>3200</v>
      </c>
      <c r="I8" s="12">
        <f t="shared" si="0"/>
        <v>129024</v>
      </c>
      <c r="J8" s="51">
        <f>'MB Sheet '!N13</f>
        <v>38.170999999999999</v>
      </c>
      <c r="K8" s="41">
        <f t="shared" si="1"/>
        <v>122147.2</v>
      </c>
    </row>
    <row r="9" spans="1:11" ht="30" x14ac:dyDescent="0.25">
      <c r="A9" s="8">
        <f t="shared" si="2"/>
        <v>7</v>
      </c>
      <c r="B9" s="17" t="s">
        <v>35</v>
      </c>
      <c r="C9" s="18" t="s">
        <v>36</v>
      </c>
      <c r="D9" s="18"/>
      <c r="E9" s="18" t="s">
        <v>37</v>
      </c>
      <c r="F9" s="19" t="s">
        <v>22</v>
      </c>
      <c r="G9" s="20">
        <v>11</v>
      </c>
      <c r="H9" s="20">
        <v>2400</v>
      </c>
      <c r="I9" s="12">
        <f t="shared" si="0"/>
        <v>26400</v>
      </c>
      <c r="J9" s="51">
        <f>'MB Sheet '!N18</f>
        <v>4</v>
      </c>
      <c r="K9" s="41">
        <f t="shared" si="1"/>
        <v>9600</v>
      </c>
    </row>
    <row r="10" spans="1:11" ht="30" x14ac:dyDescent="0.25">
      <c r="A10" s="8">
        <f t="shared" si="2"/>
        <v>8</v>
      </c>
      <c r="B10" s="17" t="s">
        <v>38</v>
      </c>
      <c r="C10" s="18" t="s">
        <v>39</v>
      </c>
      <c r="D10" s="18"/>
      <c r="E10" s="18" t="s">
        <v>40</v>
      </c>
      <c r="F10" s="19" t="s">
        <v>22</v>
      </c>
      <c r="G10" s="20">
        <v>4</v>
      </c>
      <c r="H10" s="20">
        <v>12500</v>
      </c>
      <c r="I10" s="12">
        <f t="shared" si="0"/>
        <v>50000</v>
      </c>
      <c r="J10" s="51">
        <f>'MB Sheet '!N19</f>
        <v>4</v>
      </c>
      <c r="K10" s="41">
        <f t="shared" si="1"/>
        <v>50000</v>
      </c>
    </row>
    <row r="11" spans="1:11" x14ac:dyDescent="0.25">
      <c r="A11" s="8">
        <f t="shared" si="2"/>
        <v>9</v>
      </c>
      <c r="B11" s="17" t="s">
        <v>41</v>
      </c>
      <c r="C11" s="18" t="s">
        <v>42</v>
      </c>
      <c r="D11" s="18"/>
      <c r="E11" s="18" t="s">
        <v>43</v>
      </c>
      <c r="F11" s="19" t="s">
        <v>22</v>
      </c>
      <c r="G11" s="20">
        <v>6</v>
      </c>
      <c r="H11" s="20">
        <v>2400</v>
      </c>
      <c r="I11" s="12">
        <f t="shared" si="0"/>
        <v>14400</v>
      </c>
      <c r="J11" s="51">
        <f>'MB Sheet '!N20</f>
        <v>6</v>
      </c>
      <c r="K11" s="41">
        <f t="shared" si="1"/>
        <v>14400</v>
      </c>
    </row>
    <row r="12" spans="1:11" ht="45" x14ac:dyDescent="0.25">
      <c r="A12" s="8">
        <f t="shared" si="2"/>
        <v>10</v>
      </c>
      <c r="B12" s="9" t="s">
        <v>44</v>
      </c>
      <c r="C12" s="13" t="s">
        <v>45</v>
      </c>
      <c r="D12" s="13"/>
      <c r="E12" s="13" t="s">
        <v>46</v>
      </c>
      <c r="F12" s="13" t="s">
        <v>47</v>
      </c>
      <c r="G12" s="14">
        <v>1</v>
      </c>
      <c r="H12" s="14">
        <v>8800</v>
      </c>
      <c r="I12" s="12">
        <f t="shared" si="0"/>
        <v>8800</v>
      </c>
      <c r="J12" s="51">
        <f>'MB Sheet '!N23</f>
        <v>1</v>
      </c>
      <c r="K12" s="41">
        <f t="shared" si="1"/>
        <v>8800</v>
      </c>
    </row>
    <row r="13" spans="1:11" ht="78.75" x14ac:dyDescent="0.25">
      <c r="A13" s="8">
        <f t="shared" si="2"/>
        <v>11</v>
      </c>
      <c r="B13" s="9" t="s">
        <v>48</v>
      </c>
      <c r="C13" s="21" t="s">
        <v>49</v>
      </c>
      <c r="D13" s="13"/>
      <c r="E13" s="13" t="s">
        <v>50</v>
      </c>
      <c r="F13" s="13" t="s">
        <v>22</v>
      </c>
      <c r="G13" s="22">
        <f>4*1+3*1*2</f>
        <v>10</v>
      </c>
      <c r="H13" s="14">
        <v>3600</v>
      </c>
      <c r="I13" s="12">
        <f t="shared" si="0"/>
        <v>36000</v>
      </c>
      <c r="J13" s="51">
        <f>'MB Sheet '!N24</f>
        <v>10</v>
      </c>
      <c r="K13" s="41">
        <f t="shared" si="1"/>
        <v>36000</v>
      </c>
    </row>
    <row r="14" spans="1:11" ht="45" x14ac:dyDescent="0.25">
      <c r="A14" s="8">
        <f t="shared" si="2"/>
        <v>12</v>
      </c>
      <c r="B14" s="8" t="s">
        <v>51</v>
      </c>
      <c r="C14" s="13" t="s">
        <v>52</v>
      </c>
      <c r="D14" s="13">
        <v>10</v>
      </c>
      <c r="E14" s="13" t="s">
        <v>46</v>
      </c>
      <c r="F14" s="13" t="s">
        <v>54</v>
      </c>
      <c r="G14" s="14">
        <v>1</v>
      </c>
      <c r="H14" s="14">
        <v>52405</v>
      </c>
      <c r="I14" s="12">
        <f t="shared" si="0"/>
        <v>52405</v>
      </c>
      <c r="J14" s="51">
        <f>'MB Sheet '!N27</f>
        <v>1</v>
      </c>
      <c r="K14" s="41">
        <f t="shared" ref="K14:K31" si="3">H14*J14</f>
        <v>52405</v>
      </c>
    </row>
    <row r="15" spans="1:11" ht="45" x14ac:dyDescent="0.25">
      <c r="A15" s="8">
        <f t="shared" si="2"/>
        <v>13</v>
      </c>
      <c r="B15" s="8" t="s">
        <v>55</v>
      </c>
      <c r="C15" s="13" t="s">
        <v>56</v>
      </c>
      <c r="D15" s="13">
        <v>9</v>
      </c>
      <c r="E15" s="13" t="s">
        <v>57</v>
      </c>
      <c r="F15" s="13" t="s">
        <v>54</v>
      </c>
      <c r="G15" s="14">
        <v>1</v>
      </c>
      <c r="H15" s="14">
        <v>44486</v>
      </c>
      <c r="I15" s="12">
        <f t="shared" si="0"/>
        <v>44486</v>
      </c>
      <c r="J15" s="51">
        <f>'MB Sheet '!N28</f>
        <v>1</v>
      </c>
      <c r="K15" s="41">
        <f t="shared" si="3"/>
        <v>44486</v>
      </c>
    </row>
    <row r="16" spans="1:11" ht="60" x14ac:dyDescent="0.25">
      <c r="A16" s="8">
        <f t="shared" si="2"/>
        <v>14</v>
      </c>
      <c r="B16" s="8" t="s">
        <v>59</v>
      </c>
      <c r="C16" s="13" t="s">
        <v>60</v>
      </c>
      <c r="D16" s="13">
        <v>7</v>
      </c>
      <c r="E16" s="13" t="s">
        <v>61</v>
      </c>
      <c r="F16" s="13" t="s">
        <v>54</v>
      </c>
      <c r="G16" s="14">
        <v>1</v>
      </c>
      <c r="H16" s="22">
        <v>42000</v>
      </c>
      <c r="I16" s="12">
        <f t="shared" si="0"/>
        <v>42000</v>
      </c>
      <c r="J16" s="51">
        <f>'MB Sheet '!N29</f>
        <v>1</v>
      </c>
      <c r="K16" s="41">
        <f t="shared" si="3"/>
        <v>42000</v>
      </c>
    </row>
    <row r="17" spans="1:11" ht="45" x14ac:dyDescent="0.25">
      <c r="A17" s="8">
        <f t="shared" si="2"/>
        <v>15</v>
      </c>
      <c r="B17" s="8" t="s">
        <v>63</v>
      </c>
      <c r="C17" s="13" t="s">
        <v>52</v>
      </c>
      <c r="D17" s="13">
        <v>8</v>
      </c>
      <c r="E17" s="13" t="s">
        <v>61</v>
      </c>
      <c r="F17" s="13" t="s">
        <v>54</v>
      </c>
      <c r="G17" s="14">
        <v>1</v>
      </c>
      <c r="H17" s="14">
        <v>48000</v>
      </c>
      <c r="I17" s="12">
        <f t="shared" si="0"/>
        <v>48000</v>
      </c>
      <c r="J17" s="51">
        <f>'MB Sheet '!N30</f>
        <v>1</v>
      </c>
      <c r="K17" s="41">
        <f t="shared" si="3"/>
        <v>48000</v>
      </c>
    </row>
    <row r="18" spans="1:11" x14ac:dyDescent="0.25">
      <c r="A18" s="8">
        <f t="shared" si="2"/>
        <v>16</v>
      </c>
      <c r="B18" s="9" t="s">
        <v>65</v>
      </c>
      <c r="C18" s="11" t="s">
        <v>66</v>
      </c>
      <c r="D18" s="11"/>
      <c r="E18" s="13" t="s">
        <v>67</v>
      </c>
      <c r="F18" s="11" t="s">
        <v>68</v>
      </c>
      <c r="G18" s="12">
        <v>1</v>
      </c>
      <c r="H18" s="12">
        <v>7500</v>
      </c>
      <c r="I18" s="12">
        <f t="shared" si="0"/>
        <v>7500</v>
      </c>
      <c r="J18" s="51">
        <f>'MB Sheet '!N31</f>
        <v>1</v>
      </c>
      <c r="K18" s="41">
        <f t="shared" si="3"/>
        <v>7500</v>
      </c>
    </row>
    <row r="19" spans="1:11" ht="89.25" x14ac:dyDescent="0.25">
      <c r="A19" s="8">
        <f t="shared" si="2"/>
        <v>17</v>
      </c>
      <c r="B19" s="9" t="s">
        <v>69</v>
      </c>
      <c r="C19" s="11" t="s">
        <v>70</v>
      </c>
      <c r="D19" s="11"/>
      <c r="E19" s="23" t="s">
        <v>71</v>
      </c>
      <c r="F19" s="11" t="s">
        <v>68</v>
      </c>
      <c r="G19" s="12">
        <v>1</v>
      </c>
      <c r="H19" s="12">
        <v>8500</v>
      </c>
      <c r="I19" s="12">
        <f t="shared" si="0"/>
        <v>8500</v>
      </c>
      <c r="J19" s="51">
        <f>'MB Sheet '!N32</f>
        <v>1</v>
      </c>
      <c r="K19" s="41">
        <f t="shared" si="3"/>
        <v>8500</v>
      </c>
    </row>
    <row r="20" spans="1:11" x14ac:dyDescent="0.25">
      <c r="A20" s="8">
        <f t="shared" si="2"/>
        <v>18</v>
      </c>
      <c r="B20" s="9" t="s">
        <v>72</v>
      </c>
      <c r="C20" s="13" t="s">
        <v>73</v>
      </c>
      <c r="D20" s="13"/>
      <c r="E20" s="13" t="s">
        <v>74</v>
      </c>
      <c r="F20" s="13" t="s">
        <v>54</v>
      </c>
      <c r="G20" s="14">
        <v>5</v>
      </c>
      <c r="H20" s="14">
        <v>1800</v>
      </c>
      <c r="I20" s="12">
        <f t="shared" si="0"/>
        <v>9000</v>
      </c>
      <c r="J20" s="51">
        <f>'MB Sheet '!N33</f>
        <v>5</v>
      </c>
      <c r="K20" s="41">
        <f t="shared" si="3"/>
        <v>9000</v>
      </c>
    </row>
    <row r="21" spans="1:11" ht="60" x14ac:dyDescent="0.25">
      <c r="A21" s="8">
        <f t="shared" si="2"/>
        <v>19</v>
      </c>
      <c r="B21" s="9" t="s">
        <v>76</v>
      </c>
      <c r="C21" s="24" t="s">
        <v>77</v>
      </c>
      <c r="D21" s="24"/>
      <c r="E21" s="13" t="s">
        <v>78</v>
      </c>
      <c r="F21" s="25" t="s">
        <v>47</v>
      </c>
      <c r="G21" s="16">
        <v>1</v>
      </c>
      <c r="H21" s="16">
        <v>51000</v>
      </c>
      <c r="I21" s="12">
        <f t="shared" si="0"/>
        <v>51000</v>
      </c>
      <c r="J21" s="51">
        <f>'MB Sheet '!N34</f>
        <v>1</v>
      </c>
      <c r="K21" s="41">
        <f t="shared" si="3"/>
        <v>51000</v>
      </c>
    </row>
    <row r="22" spans="1:11" x14ac:dyDescent="0.25">
      <c r="A22" s="8">
        <f t="shared" si="2"/>
        <v>20</v>
      </c>
      <c r="B22" s="9" t="s">
        <v>80</v>
      </c>
      <c r="C22" s="24" t="s">
        <v>81</v>
      </c>
      <c r="D22" s="24"/>
      <c r="E22" s="13"/>
      <c r="F22" s="11" t="s">
        <v>54</v>
      </c>
      <c r="G22" s="12">
        <v>5</v>
      </c>
      <c r="H22" s="12">
        <v>3200</v>
      </c>
      <c r="I22" s="12">
        <f t="shared" si="0"/>
        <v>16000</v>
      </c>
      <c r="J22" s="51">
        <f>'MB Sheet '!N35</f>
        <v>2</v>
      </c>
      <c r="K22" s="41">
        <f t="shared" si="3"/>
        <v>6400</v>
      </c>
    </row>
    <row r="23" spans="1:11" ht="45" x14ac:dyDescent="0.25">
      <c r="A23" s="8">
        <f t="shared" si="2"/>
        <v>21</v>
      </c>
      <c r="B23" s="9" t="s">
        <v>82</v>
      </c>
      <c r="C23" s="13" t="s">
        <v>83</v>
      </c>
      <c r="D23" s="13"/>
      <c r="E23" s="13" t="s">
        <v>84</v>
      </c>
      <c r="F23" s="11" t="s">
        <v>22</v>
      </c>
      <c r="G23" s="12">
        <f>4*0.6</f>
        <v>2.4</v>
      </c>
      <c r="H23" s="12">
        <v>1500</v>
      </c>
      <c r="I23" s="12">
        <f t="shared" si="0"/>
        <v>3600</v>
      </c>
      <c r="J23" s="51">
        <f>'MB Sheet '!N36</f>
        <v>2.4</v>
      </c>
      <c r="K23" s="41">
        <f t="shared" si="3"/>
        <v>3600</v>
      </c>
    </row>
    <row r="24" spans="1:11" ht="45" x14ac:dyDescent="0.25">
      <c r="A24" s="8">
        <f t="shared" si="2"/>
        <v>22</v>
      </c>
      <c r="B24" s="9" t="s">
        <v>85</v>
      </c>
      <c r="C24" s="13" t="s">
        <v>86</v>
      </c>
      <c r="D24" s="13"/>
      <c r="E24" s="13" t="s">
        <v>87</v>
      </c>
      <c r="F24" s="11" t="s">
        <v>54</v>
      </c>
      <c r="G24" s="12">
        <v>1</v>
      </c>
      <c r="H24" s="12">
        <v>16000</v>
      </c>
      <c r="I24" s="12">
        <f t="shared" si="0"/>
        <v>16000</v>
      </c>
      <c r="J24" s="51">
        <f>'MB Sheet '!N37</f>
        <v>1</v>
      </c>
      <c r="K24" s="41">
        <f t="shared" si="3"/>
        <v>16000</v>
      </c>
    </row>
    <row r="25" spans="1:11" ht="45" x14ac:dyDescent="0.25">
      <c r="A25" s="8">
        <f t="shared" si="2"/>
        <v>23</v>
      </c>
      <c r="B25" s="9" t="s">
        <v>88</v>
      </c>
      <c r="C25" s="13" t="s">
        <v>89</v>
      </c>
      <c r="D25" s="13"/>
      <c r="E25" s="13" t="s">
        <v>87</v>
      </c>
      <c r="F25" s="11" t="s">
        <v>54</v>
      </c>
      <c r="G25" s="12">
        <v>3</v>
      </c>
      <c r="H25" s="12">
        <v>4500</v>
      </c>
      <c r="I25" s="12">
        <f t="shared" si="0"/>
        <v>13500</v>
      </c>
      <c r="J25" s="51">
        <f>'MB Sheet '!N38</f>
        <v>3</v>
      </c>
      <c r="K25" s="41">
        <f t="shared" si="3"/>
        <v>13500</v>
      </c>
    </row>
    <row r="26" spans="1:11" x14ac:dyDescent="0.25">
      <c r="A26" s="8">
        <f t="shared" si="2"/>
        <v>24</v>
      </c>
      <c r="B26" s="9" t="s">
        <v>91</v>
      </c>
      <c r="C26" s="13" t="s">
        <v>92</v>
      </c>
      <c r="D26" s="13"/>
      <c r="E26" s="13" t="s">
        <v>93</v>
      </c>
      <c r="F26" s="11" t="s">
        <v>54</v>
      </c>
      <c r="G26" s="12"/>
      <c r="H26" s="12">
        <v>28000</v>
      </c>
      <c r="I26" s="12">
        <f t="shared" si="0"/>
        <v>0</v>
      </c>
      <c r="J26" s="51">
        <f>'MB Sheet '!N39</f>
        <v>0</v>
      </c>
      <c r="K26" s="41">
        <f t="shared" si="3"/>
        <v>0</v>
      </c>
    </row>
    <row r="27" spans="1:11" ht="30" x14ac:dyDescent="0.25">
      <c r="A27" s="8">
        <f t="shared" si="2"/>
        <v>25</v>
      </c>
      <c r="B27" s="9" t="s">
        <v>95</v>
      </c>
      <c r="C27" s="13" t="s">
        <v>96</v>
      </c>
      <c r="D27" s="13"/>
      <c r="E27" s="13" t="s">
        <v>97</v>
      </c>
      <c r="F27" s="11" t="s">
        <v>98</v>
      </c>
      <c r="G27" s="12">
        <v>1</v>
      </c>
      <c r="H27" s="12">
        <v>38600</v>
      </c>
      <c r="I27" s="12">
        <f t="shared" si="0"/>
        <v>38600</v>
      </c>
      <c r="J27" s="51">
        <f>'MB Sheet '!N40</f>
        <v>0</v>
      </c>
      <c r="K27" s="41">
        <f t="shared" si="3"/>
        <v>0</v>
      </c>
    </row>
    <row r="28" spans="1:11" x14ac:dyDescent="0.25">
      <c r="A28" s="8">
        <f t="shared" si="2"/>
        <v>26</v>
      </c>
      <c r="B28" s="9" t="s">
        <v>99</v>
      </c>
      <c r="C28" s="13" t="s">
        <v>100</v>
      </c>
      <c r="D28" s="13"/>
      <c r="E28" s="13"/>
      <c r="F28" s="11" t="s">
        <v>47</v>
      </c>
      <c r="G28" s="12">
        <v>1</v>
      </c>
      <c r="H28" s="12">
        <v>35000</v>
      </c>
      <c r="I28" s="12">
        <f t="shared" si="0"/>
        <v>35000</v>
      </c>
      <c r="J28" s="51">
        <f>'MB Sheet '!N41</f>
        <v>1</v>
      </c>
      <c r="K28" s="41">
        <f t="shared" si="3"/>
        <v>35000</v>
      </c>
    </row>
    <row r="29" spans="1:11" x14ac:dyDescent="0.25">
      <c r="A29" s="8">
        <f t="shared" si="2"/>
        <v>27</v>
      </c>
      <c r="B29" s="9" t="s">
        <v>101</v>
      </c>
      <c r="C29" s="13" t="s">
        <v>100</v>
      </c>
      <c r="D29" s="13"/>
      <c r="E29" s="13"/>
      <c r="F29" s="11" t="s">
        <v>47</v>
      </c>
      <c r="G29" s="12">
        <v>1</v>
      </c>
      <c r="H29" s="12">
        <v>21000</v>
      </c>
      <c r="I29" s="12">
        <f t="shared" si="0"/>
        <v>21000</v>
      </c>
      <c r="J29" s="51">
        <f>'MB Sheet '!N42</f>
        <v>1</v>
      </c>
      <c r="K29" s="41">
        <f t="shared" si="3"/>
        <v>21000</v>
      </c>
    </row>
    <row r="30" spans="1:11" x14ac:dyDescent="0.25">
      <c r="A30" s="8">
        <f t="shared" si="2"/>
        <v>28</v>
      </c>
      <c r="B30" s="9" t="s">
        <v>102</v>
      </c>
      <c r="C30" s="11" t="s">
        <v>103</v>
      </c>
      <c r="D30" s="11"/>
      <c r="E30" s="13"/>
      <c r="F30" s="11"/>
      <c r="G30" s="12"/>
      <c r="H30" s="12"/>
      <c r="I30" s="12"/>
      <c r="J30" s="51">
        <f>'MB Sheet '!N43</f>
        <v>0</v>
      </c>
      <c r="K30" s="41">
        <f t="shared" si="3"/>
        <v>0</v>
      </c>
    </row>
    <row r="31" spans="1:11" ht="45" x14ac:dyDescent="0.25">
      <c r="A31" s="8">
        <v>29</v>
      </c>
      <c r="B31" s="8" t="s">
        <v>104</v>
      </c>
      <c r="C31" s="13" t="s">
        <v>105</v>
      </c>
      <c r="D31" s="13"/>
      <c r="E31" s="13" t="s">
        <v>106</v>
      </c>
      <c r="F31" s="13" t="s">
        <v>54</v>
      </c>
      <c r="G31" s="14">
        <v>4</v>
      </c>
      <c r="H31" s="14">
        <v>2500</v>
      </c>
      <c r="I31" s="12">
        <f t="shared" ref="I31" si="4">G31*H31</f>
        <v>10000</v>
      </c>
      <c r="J31" s="51">
        <f>'MB Sheet '!N44</f>
        <v>3</v>
      </c>
      <c r="K31" s="41">
        <f t="shared" si="3"/>
        <v>7500</v>
      </c>
    </row>
    <row r="32" spans="1:11" x14ac:dyDescent="0.25">
      <c r="A32" s="35"/>
      <c r="B32" s="36" t="s">
        <v>114</v>
      </c>
      <c r="C32" s="37"/>
      <c r="D32" s="37"/>
      <c r="E32" s="38"/>
      <c r="F32" s="37"/>
      <c r="G32" s="39"/>
      <c r="H32" s="39"/>
      <c r="I32" s="39">
        <f>SUM(I3:I31)</f>
        <v>876785</v>
      </c>
      <c r="J32" s="82"/>
      <c r="K32" s="39">
        <f>SUM(K3:K31)</f>
        <v>783688.2</v>
      </c>
    </row>
    <row r="33" spans="1:12" x14ac:dyDescent="0.25">
      <c r="A33" s="8"/>
      <c r="B33" s="9" t="s">
        <v>113</v>
      </c>
      <c r="C33" s="11"/>
      <c r="D33" s="11"/>
      <c r="E33" s="13"/>
      <c r="F33" s="11"/>
      <c r="G33" s="12"/>
      <c r="H33" s="12"/>
      <c r="I33" s="12">
        <f>I32*0.18</f>
        <v>157821.29999999999</v>
      </c>
      <c r="J33" s="51"/>
      <c r="K33" s="12">
        <f>K32*0.18</f>
        <v>141063.87599999999</v>
      </c>
    </row>
    <row r="34" spans="1:12" x14ac:dyDescent="0.25">
      <c r="A34" s="29"/>
      <c r="B34" s="30" t="s">
        <v>115</v>
      </c>
      <c r="C34" s="31"/>
      <c r="D34" s="31"/>
      <c r="E34" s="32"/>
      <c r="F34" s="31"/>
      <c r="G34" s="33"/>
      <c r="H34" s="33"/>
      <c r="I34" s="34">
        <f>I32+I33</f>
        <v>1034606.3</v>
      </c>
      <c r="J34" s="83"/>
      <c r="K34" s="34">
        <f>K32+K33</f>
        <v>924752.07599999988</v>
      </c>
      <c r="L34" s="84"/>
    </row>
  </sheetData>
  <mergeCells count="2">
    <mergeCell ref="H1:I1"/>
    <mergeCell ref="J1:K1"/>
  </mergeCells>
  <pageMargins left="0.43" right="0.38" top="0.74803149606299213" bottom="0.74803149606299213" header="0.31496062992125984" footer="0.31496062992125984"/>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2E0A-FFF4-4808-91A6-D73845BAC584}">
  <dimension ref="A1:W45"/>
  <sheetViews>
    <sheetView topLeftCell="A34" zoomScale="90" zoomScaleNormal="90" zoomScaleSheetLayoutView="81" workbookViewId="0">
      <selection activeCell="L53" sqref="L53"/>
    </sheetView>
  </sheetViews>
  <sheetFormatPr defaultColWidth="8.85546875" defaultRowHeight="15" x14ac:dyDescent="0.25"/>
  <cols>
    <col min="1" max="1" width="5.5703125" style="7" bestFit="1" customWidth="1"/>
    <col min="2" max="2" width="26.85546875" style="7" bestFit="1" customWidth="1"/>
    <col min="3" max="3" width="46.7109375" style="5" customWidth="1"/>
    <col min="4" max="4" width="19.28515625" style="5" bestFit="1" customWidth="1"/>
    <col min="5" max="5" width="19.42578125" style="27" bestFit="1" customWidth="1"/>
    <col min="6" max="6" width="13.85546875" style="7" bestFit="1" customWidth="1"/>
    <col min="7" max="7" width="5.28515625" style="5" bestFit="1" customWidth="1"/>
    <col min="8" max="8" width="9.140625" style="56" bestFit="1" customWidth="1"/>
    <col min="9" max="9" width="9.7109375" style="54" bestFit="1" customWidth="1"/>
    <col min="10" max="10" width="9.140625" style="56" bestFit="1" customWidth="1"/>
    <col min="11" max="11" width="9.5703125" style="56" bestFit="1" customWidth="1"/>
    <col min="12" max="12" width="10.85546875" style="56" bestFit="1" customWidth="1"/>
    <col min="13" max="13" width="9.28515625" style="56" bestFit="1" customWidth="1"/>
    <col min="14" max="14" width="12.140625" style="54" customWidth="1"/>
    <col min="15" max="16384" width="8.85546875" style="5"/>
  </cols>
  <sheetData>
    <row r="1" spans="1:23" ht="18.75" x14ac:dyDescent="0.25">
      <c r="A1" s="1"/>
      <c r="B1" s="2" t="s">
        <v>0</v>
      </c>
      <c r="C1" s="3" t="s">
        <v>1</v>
      </c>
      <c r="D1" s="3" t="s">
        <v>2</v>
      </c>
      <c r="E1" s="4" t="s">
        <v>3</v>
      </c>
      <c r="F1" s="1"/>
      <c r="G1" s="3"/>
      <c r="H1" s="57" t="s">
        <v>120</v>
      </c>
      <c r="I1" s="90" t="s">
        <v>121</v>
      </c>
      <c r="J1" s="91"/>
      <c r="K1" s="91"/>
      <c r="L1" s="91"/>
      <c r="M1" s="91"/>
      <c r="N1" s="63" t="s">
        <v>122</v>
      </c>
    </row>
    <row r="2" spans="1:23" s="7" customFormat="1" x14ac:dyDescent="0.25">
      <c r="A2" s="1" t="s">
        <v>5</v>
      </c>
      <c r="B2" s="6" t="s">
        <v>6</v>
      </c>
      <c r="C2" s="1" t="s">
        <v>7</v>
      </c>
      <c r="D2" s="6" t="s">
        <v>8</v>
      </c>
      <c r="E2" s="6" t="s">
        <v>9</v>
      </c>
      <c r="F2" s="1" t="s">
        <v>10</v>
      </c>
      <c r="G2" s="1" t="s">
        <v>11</v>
      </c>
      <c r="H2" s="53" t="s">
        <v>12</v>
      </c>
      <c r="I2" s="53" t="s">
        <v>109</v>
      </c>
      <c r="J2" s="53" t="s">
        <v>110</v>
      </c>
      <c r="K2" s="53" t="s">
        <v>111</v>
      </c>
      <c r="L2" s="53" t="s">
        <v>128</v>
      </c>
      <c r="M2" s="65" t="s">
        <v>12</v>
      </c>
      <c r="N2" s="62" t="s">
        <v>12</v>
      </c>
    </row>
    <row r="3" spans="1:23" ht="150" x14ac:dyDescent="0.25">
      <c r="A3" s="8">
        <v>1</v>
      </c>
      <c r="B3" s="9" t="s">
        <v>15</v>
      </c>
      <c r="C3" s="10" t="s">
        <v>16</v>
      </c>
      <c r="D3" s="10"/>
      <c r="E3" s="10" t="s">
        <v>123</v>
      </c>
      <c r="F3" s="9"/>
      <c r="G3" s="11" t="s">
        <v>18</v>
      </c>
      <c r="H3" s="50">
        <v>370</v>
      </c>
      <c r="I3" s="52"/>
      <c r="J3" s="51"/>
      <c r="K3" s="51"/>
      <c r="L3" s="51"/>
      <c r="M3" s="66">
        <f>SUM(L4:L7)</f>
        <v>387.31272000000001</v>
      </c>
      <c r="N3" s="63">
        <v>370</v>
      </c>
    </row>
    <row r="4" spans="1:23" x14ac:dyDescent="0.25">
      <c r="A4" s="8"/>
      <c r="B4" s="9"/>
      <c r="C4" s="10" t="s">
        <v>124</v>
      </c>
      <c r="D4" s="10"/>
      <c r="E4" s="10"/>
      <c r="F4" s="9"/>
      <c r="G4" s="11"/>
      <c r="H4" s="50"/>
      <c r="I4" s="50">
        <v>55.56</v>
      </c>
      <c r="J4" s="51">
        <v>0.2</v>
      </c>
      <c r="K4" s="51">
        <v>1.5E-3</v>
      </c>
      <c r="L4" s="51">
        <f>I4*J4*K4*7850</f>
        <v>130.84380000000002</v>
      </c>
      <c r="M4" s="66"/>
      <c r="N4" s="63"/>
    </row>
    <row r="5" spans="1:23" x14ac:dyDescent="0.25">
      <c r="A5" s="8"/>
      <c r="B5" s="9"/>
      <c r="C5" s="10" t="s">
        <v>125</v>
      </c>
      <c r="D5" s="10"/>
      <c r="E5" s="10"/>
      <c r="F5" s="9"/>
      <c r="G5" s="11"/>
      <c r="H5" s="50"/>
      <c r="I5" s="52">
        <v>56.4</v>
      </c>
      <c r="J5" s="51">
        <v>0.16</v>
      </c>
      <c r="K5" s="51">
        <v>1.5E-3</v>
      </c>
      <c r="L5" s="51">
        <f>I5*J5*K5*7850</f>
        <v>106.2576</v>
      </c>
      <c r="M5" s="66"/>
      <c r="N5" s="63"/>
    </row>
    <row r="6" spans="1:23" x14ac:dyDescent="0.25">
      <c r="A6" s="8"/>
      <c r="B6" s="9"/>
      <c r="C6" s="10" t="s">
        <v>126</v>
      </c>
      <c r="D6" s="10"/>
      <c r="E6" s="10"/>
      <c r="F6" s="9"/>
      <c r="G6" s="11"/>
      <c r="H6" s="50"/>
      <c r="I6" s="52">
        <v>24.17</v>
      </c>
      <c r="J6" s="51">
        <v>0.16</v>
      </c>
      <c r="K6" s="51">
        <v>1.5E-3</v>
      </c>
      <c r="L6" s="51">
        <f>I6*J6*K6*7850</f>
        <v>45.536280000000005</v>
      </c>
      <c r="M6" s="66"/>
      <c r="N6" s="63"/>
    </row>
    <row r="7" spans="1:23" x14ac:dyDescent="0.25">
      <c r="A7" s="8"/>
      <c r="B7" s="9"/>
      <c r="C7" s="10" t="s">
        <v>127</v>
      </c>
      <c r="D7" s="10"/>
      <c r="E7" s="10"/>
      <c r="F7" s="9"/>
      <c r="G7" s="11"/>
      <c r="H7" s="50"/>
      <c r="I7" s="50">
        <v>55.56</v>
      </c>
      <c r="J7" s="51">
        <v>0.16</v>
      </c>
      <c r="K7" s="51">
        <v>1.5E-3</v>
      </c>
      <c r="L7" s="51">
        <f>I7*J7*K7*7850</f>
        <v>104.67504</v>
      </c>
      <c r="M7" s="66"/>
      <c r="N7" s="63"/>
    </row>
    <row r="8" spans="1:23" x14ac:dyDescent="0.25">
      <c r="A8" s="8"/>
      <c r="B8" s="9"/>
      <c r="C8" s="10"/>
      <c r="D8" s="10"/>
      <c r="E8" s="10"/>
      <c r="F8" s="9"/>
      <c r="G8" s="11"/>
      <c r="H8" s="50"/>
      <c r="I8" s="52"/>
      <c r="J8" s="51"/>
      <c r="K8" s="51"/>
      <c r="L8" s="51"/>
      <c r="M8" s="66"/>
      <c r="N8" s="63"/>
    </row>
    <row r="9" spans="1:23" ht="60" x14ac:dyDescent="0.25">
      <c r="A9" s="8">
        <f>A3+1</f>
        <v>2</v>
      </c>
      <c r="B9" s="9" t="s">
        <v>19</v>
      </c>
      <c r="C9" s="13" t="s">
        <v>20</v>
      </c>
      <c r="D9" s="13"/>
      <c r="E9" s="13" t="s">
        <v>21</v>
      </c>
      <c r="F9" s="9"/>
      <c r="G9" s="13" t="s">
        <v>22</v>
      </c>
      <c r="H9" s="50">
        <f>2.4*1.2*3.5</f>
        <v>10.08</v>
      </c>
      <c r="I9" s="55">
        <v>4</v>
      </c>
      <c r="J9" s="55">
        <v>2.4</v>
      </c>
      <c r="K9" s="55"/>
      <c r="L9" s="55">
        <v>1</v>
      </c>
      <c r="M9" s="67">
        <f>I9*J9*L9</f>
        <v>9.6</v>
      </c>
      <c r="N9" s="64">
        <f>M9</f>
        <v>9.6</v>
      </c>
    </row>
    <row r="10" spans="1:23" ht="240" x14ac:dyDescent="0.25">
      <c r="A10" s="8">
        <f t="shared" ref="A10:A43" si="0">A9+1</f>
        <v>3</v>
      </c>
      <c r="B10" s="9" t="s">
        <v>23</v>
      </c>
      <c r="C10" s="10" t="s">
        <v>24</v>
      </c>
      <c r="D10" s="10"/>
      <c r="E10" s="10" t="s">
        <v>25</v>
      </c>
      <c r="F10" s="9"/>
      <c r="G10" s="13" t="s">
        <v>22</v>
      </c>
      <c r="H10" s="55">
        <f>4*3.6</f>
        <v>14.4</v>
      </c>
      <c r="I10" s="52">
        <v>4</v>
      </c>
      <c r="J10" s="51">
        <v>2.4</v>
      </c>
      <c r="K10" s="51"/>
      <c r="L10" s="51">
        <v>1</v>
      </c>
      <c r="M10" s="67">
        <f>I10*J10*L10</f>
        <v>9.6</v>
      </c>
      <c r="N10" s="63">
        <f>I10*J10</f>
        <v>9.6</v>
      </c>
    </row>
    <row r="11" spans="1:23" ht="60" x14ac:dyDescent="0.25">
      <c r="A11" s="8">
        <f t="shared" si="0"/>
        <v>4</v>
      </c>
      <c r="B11" s="9" t="s">
        <v>26</v>
      </c>
      <c r="C11" s="10" t="s">
        <v>27</v>
      </c>
      <c r="D11" s="10"/>
      <c r="E11" s="10"/>
      <c r="F11" s="9"/>
      <c r="G11" s="13" t="s">
        <v>22</v>
      </c>
      <c r="H11" s="55">
        <v>16</v>
      </c>
      <c r="I11" s="52">
        <v>4</v>
      </c>
      <c r="J11" s="51">
        <v>4</v>
      </c>
      <c r="K11" s="51"/>
      <c r="L11" s="51">
        <v>1</v>
      </c>
      <c r="M11" s="67">
        <f>I11*J11*L11</f>
        <v>16</v>
      </c>
      <c r="N11" s="63">
        <f>M11</f>
        <v>16</v>
      </c>
    </row>
    <row r="12" spans="1:23" ht="30" x14ac:dyDescent="0.25">
      <c r="A12" s="8">
        <f t="shared" si="0"/>
        <v>5</v>
      </c>
      <c r="B12" s="9" t="s">
        <v>28</v>
      </c>
      <c r="C12" s="13" t="s">
        <v>29</v>
      </c>
      <c r="D12" s="13"/>
      <c r="E12" s="13" t="s">
        <v>30</v>
      </c>
      <c r="F12" s="9"/>
      <c r="G12" s="13" t="s">
        <v>31</v>
      </c>
      <c r="H12" s="50">
        <v>12</v>
      </c>
      <c r="I12" s="52">
        <v>2.4</v>
      </c>
      <c r="J12" s="51"/>
      <c r="K12" s="51"/>
      <c r="L12" s="51">
        <v>5</v>
      </c>
      <c r="M12" s="66">
        <f>I12*L12</f>
        <v>12</v>
      </c>
      <c r="N12" s="63">
        <f>M12</f>
        <v>12</v>
      </c>
    </row>
    <row r="13" spans="1:23" ht="105" x14ac:dyDescent="0.25">
      <c r="A13" s="8">
        <f t="shared" si="0"/>
        <v>6</v>
      </c>
      <c r="B13" s="9" t="s">
        <v>32</v>
      </c>
      <c r="C13" s="10" t="s">
        <v>33</v>
      </c>
      <c r="D13" s="10"/>
      <c r="E13" s="10" t="s">
        <v>34</v>
      </c>
      <c r="F13" s="9"/>
      <c r="G13" s="11" t="s">
        <v>22</v>
      </c>
      <c r="H13" s="50">
        <v>40.32</v>
      </c>
      <c r="I13" s="52"/>
      <c r="J13" s="51"/>
      <c r="K13" s="51"/>
      <c r="L13" s="51"/>
      <c r="M13" s="66">
        <f>SUM(L14:L17)</f>
        <v>38.170999999999999</v>
      </c>
      <c r="N13" s="63">
        <f>M13</f>
        <v>38.170999999999999</v>
      </c>
    </row>
    <row r="14" spans="1:23" x14ac:dyDescent="0.25">
      <c r="A14" s="68"/>
      <c r="B14" s="69"/>
      <c r="C14" s="70" t="s">
        <v>116</v>
      </c>
      <c r="D14" s="70"/>
      <c r="E14" s="70"/>
      <c r="F14" s="69"/>
      <c r="G14" s="71"/>
      <c r="H14" s="72"/>
      <c r="I14" s="73">
        <v>4</v>
      </c>
      <c r="J14" s="74">
        <v>2.7</v>
      </c>
      <c r="K14" s="74">
        <v>2</v>
      </c>
      <c r="L14" s="74">
        <f>I14*J14*K14</f>
        <v>21.6</v>
      </c>
      <c r="M14" s="66"/>
      <c r="N14" s="63"/>
    </row>
    <row r="15" spans="1:23" x14ac:dyDescent="0.25">
      <c r="A15" s="68"/>
      <c r="B15" s="69"/>
      <c r="C15" s="70" t="s">
        <v>119</v>
      </c>
      <c r="D15" s="70"/>
      <c r="E15" s="70"/>
      <c r="F15" s="69"/>
      <c r="G15" s="71"/>
      <c r="H15" s="72"/>
      <c r="I15" s="73">
        <f>2445/1000</f>
        <v>2.4449999999999998</v>
      </c>
      <c r="J15" s="74">
        <f>950/1000</f>
        <v>0.95</v>
      </c>
      <c r="K15" s="74">
        <v>2</v>
      </c>
      <c r="L15" s="74">
        <f>I15*J15*K15</f>
        <v>4.6454999999999993</v>
      </c>
      <c r="M15" s="66"/>
      <c r="N15" s="63"/>
      <c r="Q15" s="5">
        <v>3200</v>
      </c>
      <c r="R15" s="5">
        <f>Q15/10.764</f>
        <v>297.28725380899294</v>
      </c>
      <c r="S15" s="5">
        <v>90</v>
      </c>
      <c r="T15" s="5">
        <v>50</v>
      </c>
      <c r="U15" s="5">
        <v>100</v>
      </c>
      <c r="V15" s="5">
        <f>S15+T15+U15</f>
        <v>240</v>
      </c>
      <c r="W15" s="5">
        <f>V15*1.2</f>
        <v>288</v>
      </c>
    </row>
    <row r="16" spans="1:23" x14ac:dyDescent="0.25">
      <c r="A16" s="68"/>
      <c r="B16" s="69"/>
      <c r="C16" s="70" t="s">
        <v>118</v>
      </c>
      <c r="D16" s="70"/>
      <c r="E16" s="70"/>
      <c r="F16" s="69"/>
      <c r="G16" s="71"/>
      <c r="H16" s="72"/>
      <c r="I16" s="73">
        <f>2445/1000</f>
        <v>2.4449999999999998</v>
      </c>
      <c r="J16" s="74">
        <f>950/1000</f>
        <v>0.95</v>
      </c>
      <c r="K16" s="74">
        <v>2</v>
      </c>
      <c r="L16" s="74">
        <f>I16*J16*K16</f>
        <v>4.6454999999999993</v>
      </c>
      <c r="M16" s="66"/>
      <c r="N16" s="63"/>
    </row>
    <row r="17" spans="1:14" x14ac:dyDescent="0.25">
      <c r="A17" s="68"/>
      <c r="B17" s="69"/>
      <c r="C17" s="70" t="s">
        <v>117</v>
      </c>
      <c r="D17" s="70"/>
      <c r="E17" s="70"/>
      <c r="F17" s="69"/>
      <c r="G17" s="71"/>
      <c r="H17" s="72"/>
      <c r="I17" s="73">
        <v>4</v>
      </c>
      <c r="J17" s="74">
        <f>910/1000</f>
        <v>0.91</v>
      </c>
      <c r="K17" s="74">
        <v>2</v>
      </c>
      <c r="L17" s="74">
        <f>I17*J17*K17</f>
        <v>7.28</v>
      </c>
      <c r="M17" s="66"/>
      <c r="N17" s="63"/>
    </row>
    <row r="18" spans="1:14" ht="30" x14ac:dyDescent="0.25">
      <c r="A18" s="8">
        <f>A13+1</f>
        <v>7</v>
      </c>
      <c r="B18" s="17" t="s">
        <v>35</v>
      </c>
      <c r="C18" s="18" t="s">
        <v>36</v>
      </c>
      <c r="D18" s="18"/>
      <c r="E18" s="18" t="s">
        <v>37</v>
      </c>
      <c r="F18" s="17"/>
      <c r="G18" s="19" t="s">
        <v>22</v>
      </c>
      <c r="H18" s="58">
        <v>11</v>
      </c>
      <c r="I18" s="52">
        <v>4</v>
      </c>
      <c r="J18" s="51">
        <v>1</v>
      </c>
      <c r="K18" s="51"/>
      <c r="L18" s="51">
        <v>1</v>
      </c>
      <c r="M18" s="66">
        <f>I18*J18*L18</f>
        <v>4</v>
      </c>
      <c r="N18" s="63">
        <f t="shared" ref="N18:N19" si="1">I18*J18</f>
        <v>4</v>
      </c>
    </row>
    <row r="19" spans="1:14" ht="45" x14ac:dyDescent="0.25">
      <c r="A19" s="8">
        <f t="shared" si="0"/>
        <v>8</v>
      </c>
      <c r="B19" s="17" t="s">
        <v>38</v>
      </c>
      <c r="C19" s="18" t="s">
        <v>39</v>
      </c>
      <c r="D19" s="18"/>
      <c r="E19" s="18" t="s">
        <v>40</v>
      </c>
      <c r="F19" s="17"/>
      <c r="G19" s="19" t="s">
        <v>22</v>
      </c>
      <c r="H19" s="58">
        <v>4</v>
      </c>
      <c r="I19" s="52">
        <v>4</v>
      </c>
      <c r="J19" s="51">
        <v>1</v>
      </c>
      <c r="K19" s="51"/>
      <c r="L19" s="51">
        <v>1</v>
      </c>
      <c r="M19" s="66">
        <f>I19*J19*L19</f>
        <v>4</v>
      </c>
      <c r="N19" s="63">
        <f t="shared" si="1"/>
        <v>4</v>
      </c>
    </row>
    <row r="20" spans="1:14" ht="30" x14ac:dyDescent="0.25">
      <c r="A20" s="8">
        <f t="shared" si="0"/>
        <v>9</v>
      </c>
      <c r="B20" s="17" t="s">
        <v>41</v>
      </c>
      <c r="C20" s="18" t="s">
        <v>42</v>
      </c>
      <c r="D20" s="18"/>
      <c r="E20" s="18" t="s">
        <v>43</v>
      </c>
      <c r="F20" s="17"/>
      <c r="G20" s="19" t="s">
        <v>22</v>
      </c>
      <c r="H20" s="85">
        <v>6</v>
      </c>
      <c r="I20" s="86"/>
      <c r="J20" s="85"/>
      <c r="K20" s="85"/>
      <c r="L20" s="85"/>
      <c r="M20" s="87">
        <f>SUM(L21:L22)</f>
        <v>8</v>
      </c>
      <c r="N20" s="63">
        <v>6</v>
      </c>
    </row>
    <row r="21" spans="1:14" x14ac:dyDescent="0.25">
      <c r="A21" s="8"/>
      <c r="B21" s="17"/>
      <c r="C21" s="75"/>
      <c r="D21" s="75"/>
      <c r="E21" s="75"/>
      <c r="F21" s="76"/>
      <c r="G21" s="77"/>
      <c r="H21" s="78"/>
      <c r="I21" s="73">
        <v>4</v>
      </c>
      <c r="J21" s="74">
        <v>0.2</v>
      </c>
      <c r="K21" s="74">
        <v>2</v>
      </c>
      <c r="L21" s="74">
        <f>I21*J21*K21</f>
        <v>1.6</v>
      </c>
      <c r="M21" s="79"/>
      <c r="N21" s="80"/>
    </row>
    <row r="22" spans="1:14" x14ac:dyDescent="0.25">
      <c r="A22" s="8"/>
      <c r="B22" s="17"/>
      <c r="C22" s="75"/>
      <c r="D22" s="75"/>
      <c r="E22" s="75"/>
      <c r="F22" s="76"/>
      <c r="G22" s="77"/>
      <c r="H22" s="78"/>
      <c r="I22" s="73">
        <v>8</v>
      </c>
      <c r="J22" s="74">
        <v>0.2</v>
      </c>
      <c r="K22" s="74">
        <v>4</v>
      </c>
      <c r="L22" s="74">
        <f>I22*J22*K22</f>
        <v>6.4</v>
      </c>
      <c r="M22" s="79"/>
      <c r="N22" s="80"/>
    </row>
    <row r="23" spans="1:14" ht="60" x14ac:dyDescent="0.25">
      <c r="A23" s="8">
        <f>A20+1</f>
        <v>10</v>
      </c>
      <c r="B23" s="9" t="s">
        <v>44</v>
      </c>
      <c r="C23" s="13" t="s">
        <v>45</v>
      </c>
      <c r="D23" s="13"/>
      <c r="E23" s="13" t="s">
        <v>46</v>
      </c>
      <c r="F23" s="9"/>
      <c r="G23" s="13" t="s">
        <v>47</v>
      </c>
      <c r="H23" s="59">
        <v>1</v>
      </c>
      <c r="I23" s="52"/>
      <c r="J23" s="51"/>
      <c r="K23" s="51"/>
      <c r="L23" s="51">
        <v>1</v>
      </c>
      <c r="M23" s="66">
        <f>L23</f>
        <v>1</v>
      </c>
      <c r="N23" s="63">
        <f>M23</f>
        <v>1</v>
      </c>
    </row>
    <row r="24" spans="1:14" ht="94.5" x14ac:dyDescent="0.25">
      <c r="A24" s="8">
        <f t="shared" si="0"/>
        <v>11</v>
      </c>
      <c r="B24" s="9" t="s">
        <v>48</v>
      </c>
      <c r="C24" s="21" t="s">
        <v>49</v>
      </c>
      <c r="D24" s="13"/>
      <c r="E24" s="13" t="s">
        <v>50</v>
      </c>
      <c r="F24" s="9"/>
      <c r="G24" s="13" t="s">
        <v>22</v>
      </c>
      <c r="H24" s="60">
        <f>4*1+3*1*2</f>
        <v>10</v>
      </c>
      <c r="I24" s="52"/>
      <c r="J24" s="51"/>
      <c r="K24" s="51"/>
      <c r="L24" s="51"/>
      <c r="M24" s="66">
        <f>SUM(L25:L26)</f>
        <v>10</v>
      </c>
      <c r="N24" s="63">
        <f>M24</f>
        <v>10</v>
      </c>
    </row>
    <row r="25" spans="1:14" ht="15.75" x14ac:dyDescent="0.25">
      <c r="A25" s="8"/>
      <c r="B25" s="9"/>
      <c r="C25" s="21"/>
      <c r="D25" s="13"/>
      <c r="E25" s="13"/>
      <c r="F25" s="9"/>
      <c r="G25" s="13"/>
      <c r="H25" s="60"/>
      <c r="I25" s="52">
        <v>4</v>
      </c>
      <c r="J25" s="51">
        <v>1</v>
      </c>
      <c r="K25" s="51">
        <v>1</v>
      </c>
      <c r="L25" s="51">
        <f>I25*J25*K25</f>
        <v>4</v>
      </c>
      <c r="M25" s="66"/>
      <c r="N25" s="63"/>
    </row>
    <row r="26" spans="1:14" ht="15.75" x14ac:dyDescent="0.25">
      <c r="A26" s="8"/>
      <c r="B26" s="9"/>
      <c r="C26" s="21"/>
      <c r="D26" s="13"/>
      <c r="E26" s="13"/>
      <c r="F26" s="9"/>
      <c r="G26" s="13"/>
      <c r="H26" s="60"/>
      <c r="I26" s="52">
        <v>3</v>
      </c>
      <c r="J26" s="51">
        <v>1</v>
      </c>
      <c r="K26" s="51">
        <v>2</v>
      </c>
      <c r="L26" s="51">
        <f>I26*J26*K26</f>
        <v>6</v>
      </c>
      <c r="M26" s="66"/>
      <c r="N26" s="63"/>
    </row>
    <row r="27" spans="1:14" ht="60" x14ac:dyDescent="0.25">
      <c r="A27" s="8">
        <f>A24+1</f>
        <v>12</v>
      </c>
      <c r="B27" s="8" t="s">
        <v>51</v>
      </c>
      <c r="C27" s="13" t="s">
        <v>52</v>
      </c>
      <c r="D27" s="13">
        <v>10</v>
      </c>
      <c r="E27" s="13" t="s">
        <v>46</v>
      </c>
      <c r="F27" s="9" t="s">
        <v>53</v>
      </c>
      <c r="G27" s="13" t="s">
        <v>54</v>
      </c>
      <c r="H27" s="59">
        <v>1</v>
      </c>
      <c r="I27" s="52"/>
      <c r="J27" s="51"/>
      <c r="K27" s="51"/>
      <c r="L27" s="51"/>
      <c r="M27" s="66">
        <v>1</v>
      </c>
      <c r="N27" s="63">
        <v>1</v>
      </c>
    </row>
    <row r="28" spans="1:14" ht="60" x14ac:dyDescent="0.25">
      <c r="A28" s="8">
        <f t="shared" si="0"/>
        <v>13</v>
      </c>
      <c r="B28" s="8" t="s">
        <v>55</v>
      </c>
      <c r="C28" s="13" t="s">
        <v>56</v>
      </c>
      <c r="D28" s="13">
        <v>9</v>
      </c>
      <c r="E28" s="13" t="s">
        <v>57</v>
      </c>
      <c r="F28" s="9" t="s">
        <v>58</v>
      </c>
      <c r="G28" s="13" t="s">
        <v>54</v>
      </c>
      <c r="H28" s="59">
        <v>1</v>
      </c>
      <c r="I28" s="52"/>
      <c r="J28" s="51"/>
      <c r="K28" s="51"/>
      <c r="L28" s="51"/>
      <c r="M28" s="66">
        <v>1</v>
      </c>
      <c r="N28" s="63">
        <v>1</v>
      </c>
    </row>
    <row r="29" spans="1:14" ht="60" x14ac:dyDescent="0.25">
      <c r="A29" s="8">
        <f t="shared" si="0"/>
        <v>14</v>
      </c>
      <c r="B29" s="8" t="s">
        <v>59</v>
      </c>
      <c r="C29" s="13" t="s">
        <v>60</v>
      </c>
      <c r="D29" s="13">
        <v>7</v>
      </c>
      <c r="E29" s="13" t="s">
        <v>61</v>
      </c>
      <c r="F29" s="9" t="s">
        <v>62</v>
      </c>
      <c r="G29" s="13" t="s">
        <v>54</v>
      </c>
      <c r="H29" s="59">
        <v>1</v>
      </c>
      <c r="I29" s="52"/>
      <c r="J29" s="51"/>
      <c r="K29" s="51"/>
      <c r="L29" s="51"/>
      <c r="M29" s="66">
        <v>1</v>
      </c>
      <c r="N29" s="63">
        <v>1</v>
      </c>
    </row>
    <row r="30" spans="1:14" ht="60" x14ac:dyDescent="0.25">
      <c r="A30" s="8">
        <f t="shared" si="0"/>
        <v>15</v>
      </c>
      <c r="B30" s="8" t="s">
        <v>63</v>
      </c>
      <c r="C30" s="13" t="s">
        <v>52</v>
      </c>
      <c r="D30" s="13">
        <v>8</v>
      </c>
      <c r="E30" s="13" t="s">
        <v>61</v>
      </c>
      <c r="F30" s="9" t="s">
        <v>64</v>
      </c>
      <c r="G30" s="13" t="s">
        <v>54</v>
      </c>
      <c r="H30" s="59">
        <v>1</v>
      </c>
      <c r="I30" s="52"/>
      <c r="J30" s="51"/>
      <c r="K30" s="51"/>
      <c r="L30" s="51"/>
      <c r="M30" s="66">
        <v>1</v>
      </c>
      <c r="N30" s="63">
        <v>1</v>
      </c>
    </row>
    <row r="31" spans="1:14" x14ac:dyDescent="0.25">
      <c r="A31" s="8">
        <f t="shared" si="0"/>
        <v>16</v>
      </c>
      <c r="B31" s="9" t="s">
        <v>65</v>
      </c>
      <c r="C31" s="11" t="s">
        <v>66</v>
      </c>
      <c r="D31" s="11"/>
      <c r="E31" s="13" t="s">
        <v>67</v>
      </c>
      <c r="F31" s="9"/>
      <c r="G31" s="11" t="s">
        <v>68</v>
      </c>
      <c r="H31" s="61">
        <v>1</v>
      </c>
      <c r="I31" s="52"/>
      <c r="J31" s="51"/>
      <c r="K31" s="51"/>
      <c r="L31" s="51"/>
      <c r="M31" s="66">
        <v>1</v>
      </c>
      <c r="N31" s="63">
        <v>1</v>
      </c>
    </row>
    <row r="32" spans="1:14" ht="63.75" x14ac:dyDescent="0.25">
      <c r="A32" s="8">
        <f t="shared" si="0"/>
        <v>17</v>
      </c>
      <c r="B32" s="9" t="s">
        <v>69</v>
      </c>
      <c r="C32" s="11" t="s">
        <v>70</v>
      </c>
      <c r="D32" s="11"/>
      <c r="E32" s="23" t="s">
        <v>71</v>
      </c>
      <c r="F32" s="9"/>
      <c r="G32" s="11" t="s">
        <v>68</v>
      </c>
      <c r="H32" s="61">
        <v>1</v>
      </c>
      <c r="I32" s="52"/>
      <c r="J32" s="51"/>
      <c r="K32" s="51"/>
      <c r="L32" s="51"/>
      <c r="M32" s="66">
        <v>1</v>
      </c>
      <c r="N32" s="63">
        <v>1</v>
      </c>
    </row>
    <row r="33" spans="1:14" ht="30" x14ac:dyDescent="0.25">
      <c r="A33" s="8">
        <f t="shared" si="0"/>
        <v>18</v>
      </c>
      <c r="B33" s="9" t="s">
        <v>72</v>
      </c>
      <c r="C33" s="13" t="s">
        <v>73</v>
      </c>
      <c r="D33" s="13"/>
      <c r="E33" s="13" t="s">
        <v>74</v>
      </c>
      <c r="F33" s="9" t="s">
        <v>75</v>
      </c>
      <c r="G33" s="13" t="s">
        <v>54</v>
      </c>
      <c r="H33" s="59">
        <v>5</v>
      </c>
      <c r="I33" s="52"/>
      <c r="J33" s="51"/>
      <c r="K33" s="51"/>
      <c r="L33" s="51"/>
      <c r="M33" s="66">
        <v>5</v>
      </c>
      <c r="N33" s="63">
        <v>5</v>
      </c>
    </row>
    <row r="34" spans="1:14" ht="60" x14ac:dyDescent="0.25">
      <c r="A34" s="8">
        <f t="shared" si="0"/>
        <v>19</v>
      </c>
      <c r="B34" s="9" t="s">
        <v>76</v>
      </c>
      <c r="C34" s="24" t="s">
        <v>77</v>
      </c>
      <c r="D34" s="24"/>
      <c r="E34" s="13" t="s">
        <v>78</v>
      </c>
      <c r="F34" s="9" t="s">
        <v>79</v>
      </c>
      <c r="G34" s="25" t="s">
        <v>47</v>
      </c>
      <c r="H34" s="55">
        <v>1</v>
      </c>
      <c r="I34" s="52"/>
      <c r="J34" s="51"/>
      <c r="K34" s="51"/>
      <c r="L34" s="51"/>
      <c r="M34" s="66">
        <v>1</v>
      </c>
      <c r="N34" s="63">
        <v>1</v>
      </c>
    </row>
    <row r="35" spans="1:14" x14ac:dyDescent="0.25">
      <c r="A35" s="8">
        <f t="shared" si="0"/>
        <v>20</v>
      </c>
      <c r="B35" s="9" t="s">
        <v>80</v>
      </c>
      <c r="C35" s="24" t="s">
        <v>81</v>
      </c>
      <c r="D35" s="24"/>
      <c r="E35" s="13"/>
      <c r="F35" s="9"/>
      <c r="G35" s="11" t="s">
        <v>54</v>
      </c>
      <c r="H35" s="61">
        <v>5</v>
      </c>
      <c r="I35" s="52"/>
      <c r="J35" s="51"/>
      <c r="K35" s="51"/>
      <c r="L35" s="51"/>
      <c r="M35" s="66">
        <v>2</v>
      </c>
      <c r="N35" s="63">
        <f>M35</f>
        <v>2</v>
      </c>
    </row>
    <row r="36" spans="1:14" ht="45" x14ac:dyDescent="0.25">
      <c r="A36" s="8">
        <f t="shared" si="0"/>
        <v>21</v>
      </c>
      <c r="B36" s="9" t="s">
        <v>82</v>
      </c>
      <c r="C36" s="13" t="s">
        <v>83</v>
      </c>
      <c r="D36" s="13"/>
      <c r="E36" s="13" t="s">
        <v>84</v>
      </c>
      <c r="F36" s="9"/>
      <c r="G36" s="11" t="s">
        <v>22</v>
      </c>
      <c r="H36" s="61">
        <f>4*0.6</f>
        <v>2.4</v>
      </c>
      <c r="I36" s="52">
        <v>0.6</v>
      </c>
      <c r="J36" s="51">
        <v>4</v>
      </c>
      <c r="K36" s="51"/>
      <c r="L36" s="51">
        <v>1</v>
      </c>
      <c r="M36" s="66">
        <f>I36*J36*L36</f>
        <v>2.4</v>
      </c>
      <c r="N36" s="63">
        <f>M36</f>
        <v>2.4</v>
      </c>
    </row>
    <row r="37" spans="1:14" ht="45" x14ac:dyDescent="0.25">
      <c r="A37" s="8">
        <f t="shared" si="0"/>
        <v>22</v>
      </c>
      <c r="B37" s="9" t="s">
        <v>85</v>
      </c>
      <c r="C37" s="13" t="s">
        <v>86</v>
      </c>
      <c r="D37" s="13"/>
      <c r="E37" s="13" t="s">
        <v>87</v>
      </c>
      <c r="F37" s="9"/>
      <c r="G37" s="11" t="s">
        <v>54</v>
      </c>
      <c r="H37" s="61">
        <v>1</v>
      </c>
      <c r="I37" s="52"/>
      <c r="J37" s="51"/>
      <c r="K37" s="51"/>
      <c r="L37" s="51"/>
      <c r="M37" s="66">
        <v>1</v>
      </c>
      <c r="N37" s="63">
        <v>1</v>
      </c>
    </row>
    <row r="38" spans="1:14" ht="45" x14ac:dyDescent="0.25">
      <c r="A38" s="8">
        <f t="shared" si="0"/>
        <v>23</v>
      </c>
      <c r="B38" s="9" t="s">
        <v>88</v>
      </c>
      <c r="C38" s="13" t="s">
        <v>89</v>
      </c>
      <c r="D38" s="13"/>
      <c r="E38" s="13" t="s">
        <v>87</v>
      </c>
      <c r="F38" s="9" t="s">
        <v>90</v>
      </c>
      <c r="G38" s="11" t="s">
        <v>54</v>
      </c>
      <c r="H38" s="61">
        <v>3</v>
      </c>
      <c r="I38" s="52"/>
      <c r="J38" s="51"/>
      <c r="K38" s="51"/>
      <c r="L38" s="51"/>
      <c r="M38" s="66">
        <v>3</v>
      </c>
      <c r="N38" s="63">
        <v>3</v>
      </c>
    </row>
    <row r="39" spans="1:14" x14ac:dyDescent="0.25">
      <c r="A39" s="8">
        <f t="shared" si="0"/>
        <v>24</v>
      </c>
      <c r="B39" s="9" t="s">
        <v>91</v>
      </c>
      <c r="C39" s="13" t="s">
        <v>92</v>
      </c>
      <c r="D39" s="15" t="s">
        <v>94</v>
      </c>
      <c r="E39" s="13" t="s">
        <v>93</v>
      </c>
      <c r="F39" s="9"/>
      <c r="G39" s="11" t="s">
        <v>54</v>
      </c>
      <c r="H39" s="61"/>
      <c r="I39" s="52"/>
      <c r="J39" s="51"/>
      <c r="K39" s="51"/>
      <c r="L39" s="51"/>
      <c r="M39" s="66"/>
      <c r="N39" s="63"/>
    </row>
    <row r="40" spans="1:14" ht="30" x14ac:dyDescent="0.25">
      <c r="A40" s="8">
        <f t="shared" si="0"/>
        <v>25</v>
      </c>
      <c r="B40" s="9" t="s">
        <v>95</v>
      </c>
      <c r="C40" s="13" t="s">
        <v>96</v>
      </c>
      <c r="D40" s="13"/>
      <c r="E40" s="13" t="s">
        <v>97</v>
      </c>
      <c r="F40" s="9"/>
      <c r="G40" s="11" t="s">
        <v>98</v>
      </c>
      <c r="H40" s="61">
        <v>1</v>
      </c>
      <c r="I40" s="52"/>
      <c r="J40" s="51"/>
      <c r="K40" s="51"/>
      <c r="L40" s="51"/>
      <c r="M40" s="66">
        <v>0</v>
      </c>
      <c r="N40" s="63">
        <v>0</v>
      </c>
    </row>
    <row r="41" spans="1:14" x14ac:dyDescent="0.25">
      <c r="A41" s="8">
        <f t="shared" si="0"/>
        <v>26</v>
      </c>
      <c r="B41" s="9" t="s">
        <v>99</v>
      </c>
      <c r="C41" s="13" t="s">
        <v>100</v>
      </c>
      <c r="D41" s="13"/>
      <c r="E41" s="13"/>
      <c r="F41" s="9"/>
      <c r="G41" s="11" t="s">
        <v>47</v>
      </c>
      <c r="H41" s="61">
        <v>1</v>
      </c>
      <c r="I41" s="52"/>
      <c r="J41" s="51"/>
      <c r="K41" s="51"/>
      <c r="L41" s="51"/>
      <c r="M41" s="66"/>
      <c r="N41" s="63">
        <v>1</v>
      </c>
    </row>
    <row r="42" spans="1:14" x14ac:dyDescent="0.25">
      <c r="A42" s="8">
        <f t="shared" si="0"/>
        <v>27</v>
      </c>
      <c r="B42" s="9" t="s">
        <v>101</v>
      </c>
      <c r="C42" s="13" t="s">
        <v>100</v>
      </c>
      <c r="D42" s="13"/>
      <c r="E42" s="13"/>
      <c r="F42" s="9"/>
      <c r="G42" s="11" t="s">
        <v>47</v>
      </c>
      <c r="H42" s="61">
        <v>1</v>
      </c>
      <c r="I42" s="52"/>
      <c r="J42" s="51"/>
      <c r="K42" s="51"/>
      <c r="L42" s="51"/>
      <c r="M42" s="66"/>
      <c r="N42" s="63">
        <v>1</v>
      </c>
    </row>
    <row r="43" spans="1:14" x14ac:dyDescent="0.25">
      <c r="A43" s="8">
        <f t="shared" si="0"/>
        <v>28</v>
      </c>
      <c r="B43" s="9" t="s">
        <v>102</v>
      </c>
      <c r="C43" s="11" t="s">
        <v>103</v>
      </c>
      <c r="D43" s="11"/>
      <c r="E43" s="13"/>
      <c r="F43" s="9"/>
      <c r="G43" s="11"/>
      <c r="H43" s="61"/>
      <c r="I43" s="52"/>
      <c r="J43" s="51"/>
      <c r="K43" s="51"/>
      <c r="L43" s="51"/>
      <c r="M43" s="66"/>
      <c r="N43" s="63"/>
    </row>
    <row r="44" spans="1:14" ht="60" x14ac:dyDescent="0.25">
      <c r="A44" s="8">
        <v>29</v>
      </c>
      <c r="B44" s="8" t="s">
        <v>104</v>
      </c>
      <c r="C44" s="13" t="s">
        <v>105</v>
      </c>
      <c r="D44" s="26" t="s">
        <v>107</v>
      </c>
      <c r="E44" s="13" t="s">
        <v>106</v>
      </c>
      <c r="F44" s="13"/>
      <c r="G44" s="13" t="s">
        <v>54</v>
      </c>
      <c r="H44" s="59">
        <v>4</v>
      </c>
      <c r="I44" s="52"/>
      <c r="J44" s="51"/>
      <c r="K44" s="51"/>
      <c r="L44" s="51"/>
      <c r="M44" s="66">
        <v>3</v>
      </c>
      <c r="N44" s="63">
        <f>M44</f>
        <v>3</v>
      </c>
    </row>
    <row r="45" spans="1:14" x14ac:dyDescent="0.25">
      <c r="A45" s="1"/>
      <c r="B45" s="6" t="s">
        <v>108</v>
      </c>
      <c r="C45" s="3"/>
      <c r="D45" s="3"/>
      <c r="E45" s="4"/>
      <c r="F45" s="6"/>
      <c r="G45" s="3"/>
      <c r="H45" s="57"/>
      <c r="I45" s="52"/>
      <c r="J45" s="51"/>
      <c r="K45" s="51"/>
      <c r="L45" s="51"/>
      <c r="M45" s="66"/>
      <c r="N45" s="63"/>
    </row>
  </sheetData>
  <mergeCells count="1">
    <mergeCell ref="I1:M1"/>
  </mergeCells>
  <pageMargins left="0.70866141732283472" right="0.70866141732283472" top="0.74803149606299213" bottom="0.74803149606299213" header="0.31496062992125984" footer="0.31496062992125984"/>
  <pageSetup paperSize="9" scale="60" fitToWidth="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3CE29-6EE4-4AE6-B702-80FC09B83BB3}"/>
</file>

<file path=customXml/itemProps2.xml><?xml version="1.0" encoding="utf-8"?>
<ds:datastoreItem xmlns:ds="http://schemas.openxmlformats.org/officeDocument/2006/customXml" ds:itemID="{0705AF13-6D0C-43DA-9628-A16AB38CBA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 Bill </vt:lpstr>
      <vt:lpstr>MB Sheet </vt:lpstr>
      <vt:lpstr>'MB Sheet '!Print_Area</vt:lpstr>
      <vt:lpstr>'RA Bill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 COST</dc:creator>
  <cp:lastModifiedBy>uSER</cp:lastModifiedBy>
  <cp:lastPrinted>2024-02-28T05:50:22Z</cp:lastPrinted>
  <dcterms:created xsi:type="dcterms:W3CDTF">2024-02-28T04:15:24Z</dcterms:created>
  <dcterms:modified xsi:type="dcterms:W3CDTF">2024-03-11T09:32:30Z</dcterms:modified>
</cp:coreProperties>
</file>