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D:\ISOTECT\JAIPUR AIRPORT ADANI LOUNGE\RUNNING BILLS\RUNNING BILLS\RAB-03 FINAL BILL\BILL AS PER NEW PO\"/>
    </mc:Choice>
  </mc:AlternateContent>
  <xr:revisionPtr revIDLastSave="0" documentId="13_ncr:1_{BC260BE0-E4B9-4B27-9CBA-295FE5A5610D}" xr6:coauthVersionLast="47" xr6:coauthVersionMax="47" xr10:uidLastSave="{00000000-0000-0000-0000-000000000000}"/>
  <bookViews>
    <workbookView xWindow="-110" yWindow="-110" windowWidth="19420" windowHeight="10300" tabRatio="839" xr2:uid="{00000000-000D-0000-FFFF-FFFF00000000}"/>
  </bookViews>
  <sheets>
    <sheet name="Abstract" sheetId="56" r:id="rId1"/>
    <sheet name=" Summary RAB-02" sheetId="15" r:id="rId2"/>
    <sheet name="Sheet1" sheetId="31" state="hidden" r:id="rId3"/>
    <sheet name="MB " sheetId="26" state="hidden" r:id="rId4"/>
    <sheet name="C&amp;I BOQ " sheetId="8" r:id="rId5"/>
    <sheet name="C&amp;I M.B Sheet" sheetId="35" r:id="rId6"/>
    <sheet name="MEP SUMMARY" sheetId="40" r:id="rId7"/>
    <sheet name="ELECTRICAL" sheetId="45" r:id="rId8"/>
    <sheet name="MB ELELCTRICAL" sheetId="46" r:id="rId9"/>
    <sheet name="Basic Price variation" sheetId="55" r:id="rId10"/>
    <sheet name="PHE &amp;FF" sheetId="43" r:id="rId11"/>
    <sheet name="MB PHE " sheetId="44" r:id="rId12"/>
    <sheet name="FURNITURE BOQ" sheetId="47" r:id="rId13"/>
    <sheet name="FURNITURE MB " sheetId="52" r:id="rId14"/>
  </sheets>
  <externalReferences>
    <externalReference r:id="rId15"/>
  </externalReferences>
  <definedNames>
    <definedName name="_xlnm.Print_Area" localSheetId="1">' Summary RAB-02'!$A$1:$H$8</definedName>
    <definedName name="_xlnm.Print_Area" localSheetId="4">'C&amp;I BOQ '!$A$1:$K$13</definedName>
    <definedName name="_xlnm.Print_Area" localSheetId="5">'C&amp;I M.B Sheet'!$A$1:$G$28</definedName>
    <definedName name="_xlnm.Print_Area" localSheetId="7">ELECTRICAL!$A$1:$I$29</definedName>
    <definedName name="_xlnm.Print_Area" localSheetId="8">'MB ELELCTRICAL'!$A$1:$I$102</definedName>
    <definedName name="_xlnm.Print_Area" localSheetId="11">'MB PHE '!$A$1:$G$18</definedName>
    <definedName name="_xlnm.Print_Area" localSheetId="6">'MEP SUMMARY'!$A$1:$F$18</definedName>
    <definedName name="_xlnm.Print_Area" localSheetId="10">'PHE &amp;FF'!$A$1:$H$13</definedName>
    <definedName name="_xlnm.Print_Titles" localSheetId="4">'C&amp;I BOQ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56" l="1"/>
  <c r="F6" i="56"/>
  <c r="E6" i="56"/>
  <c r="G3" i="56"/>
  <c r="F3" i="56"/>
  <c r="E3" i="56"/>
  <c r="H8" i="15"/>
  <c r="G8" i="15"/>
  <c r="F8" i="15"/>
  <c r="E8" i="15"/>
  <c r="E7" i="15"/>
  <c r="D9" i="40"/>
  <c r="E6" i="15" s="1"/>
  <c r="E5" i="15"/>
  <c r="E3" i="15"/>
  <c r="F12" i="43"/>
  <c r="F11" i="43"/>
  <c r="F13" i="43" s="1"/>
  <c r="F5" i="40"/>
  <c r="D5" i="40"/>
  <c r="H26" i="45"/>
  <c r="F26" i="45"/>
  <c r="F25" i="45"/>
  <c r="F24" i="45"/>
  <c r="F23" i="45"/>
  <c r="F22" i="45"/>
  <c r="F21" i="45"/>
  <c r="F20" i="45"/>
  <c r="F19" i="45"/>
  <c r="F18" i="45"/>
  <c r="F17" i="45"/>
  <c r="F16" i="45"/>
  <c r="F15" i="45"/>
  <c r="F14" i="45"/>
  <c r="F13" i="45"/>
  <c r="F12" i="45"/>
  <c r="F11" i="45"/>
  <c r="F10" i="45"/>
  <c r="F11" i="8"/>
  <c r="F10" i="8"/>
  <c r="G11" i="47"/>
  <c r="G9" i="47"/>
  <c r="G8" i="47"/>
  <c r="G7" i="47"/>
  <c r="H3" i="56"/>
  <c r="D12" i="40" l="1"/>
  <c r="F28" i="45"/>
  <c r="G7" i="56"/>
  <c r="G8" i="56" s="1"/>
  <c r="G11" i="56" s="1"/>
  <c r="F7" i="56"/>
  <c r="F8" i="56" s="1"/>
  <c r="H6" i="56" l="1"/>
  <c r="E7" i="56"/>
  <c r="E8" i="56" s="1"/>
  <c r="H8" i="56" s="1"/>
  <c r="M12" i="55"/>
  <c r="N12" i="55" s="1"/>
  <c r="H12" i="55"/>
  <c r="M11" i="55"/>
  <c r="N11" i="55" s="1"/>
  <c r="H11" i="55"/>
  <c r="M9" i="55"/>
  <c r="I9" i="55"/>
  <c r="H9" i="55"/>
  <c r="M8" i="55"/>
  <c r="I8" i="55"/>
  <c r="H8" i="55"/>
  <c r="M7" i="55"/>
  <c r="I7" i="55"/>
  <c r="H7" i="55"/>
  <c r="M6" i="55"/>
  <c r="N6" i="55" s="1"/>
  <c r="O6" i="55" s="1"/>
  <c r="H6" i="55"/>
  <c r="M5" i="55"/>
  <c r="I5" i="55"/>
  <c r="H5" i="55"/>
  <c r="M4" i="55"/>
  <c r="N9" i="55" l="1"/>
  <c r="O9" i="55" s="1"/>
  <c r="O11" i="55"/>
  <c r="N5" i="55"/>
  <c r="O5" i="55" s="1"/>
  <c r="N8" i="55"/>
  <c r="O8" i="55" s="1"/>
  <c r="N7" i="55"/>
  <c r="O7" i="55" s="1"/>
  <c r="O12" i="55"/>
  <c r="G21" i="45"/>
  <c r="I7" i="46"/>
  <c r="G13" i="45" s="1"/>
  <c r="H13" i="45" s="1"/>
  <c r="I6" i="46"/>
  <c r="G12" i="45" s="1"/>
  <c r="H12" i="45" s="1"/>
  <c r="I5" i="46"/>
  <c r="G11" i="45" s="1"/>
  <c r="H11" i="45" s="1"/>
  <c r="I4" i="46"/>
  <c r="G10" i="45" s="1"/>
  <c r="H10" i="45" s="1"/>
  <c r="G12" i="43"/>
  <c r="H12" i="43" s="1"/>
  <c r="D13" i="35"/>
  <c r="G13" i="35" s="1"/>
  <c r="I9" i="8" s="1"/>
  <c r="J9" i="8" s="1"/>
  <c r="O14" i="55" l="1"/>
  <c r="H13" i="43" l="1"/>
  <c r="E9" i="40" s="1"/>
  <c r="E12" i="40" l="1"/>
  <c r="F9" i="40"/>
  <c r="F12" i="40" s="1"/>
  <c r="F17" i="40" s="1"/>
  <c r="F6" i="15"/>
  <c r="G6" i="15" s="1"/>
  <c r="H9" i="8" l="1"/>
  <c r="F9" i="8"/>
  <c r="I9" i="47" l="1"/>
  <c r="I8" i="47"/>
  <c r="I7" i="47"/>
  <c r="I11" i="47" l="1"/>
  <c r="F7" i="15" s="1"/>
  <c r="H10" i="8"/>
  <c r="H8" i="8"/>
  <c r="H7" i="8"/>
  <c r="H5" i="8"/>
  <c r="H4" i="8"/>
  <c r="G11" i="8"/>
  <c r="H11" i="8" s="1"/>
  <c r="G7" i="15" l="1"/>
  <c r="H7" i="15" s="1"/>
  <c r="H13" i="8"/>
  <c r="I96" i="46" l="1"/>
  <c r="G25" i="45" s="1"/>
  <c r="H25" i="45" s="1"/>
  <c r="F92" i="46"/>
  <c r="I92" i="46" s="1"/>
  <c r="F91" i="46"/>
  <c r="I91" i="46" s="1"/>
  <c r="F90" i="46"/>
  <c r="I90" i="46" s="1"/>
  <c r="F89" i="46"/>
  <c r="I89" i="46" s="1"/>
  <c r="F88" i="46"/>
  <c r="I88" i="46" s="1"/>
  <c r="I85" i="46"/>
  <c r="F84" i="46"/>
  <c r="I84" i="46" s="1"/>
  <c r="I83" i="46"/>
  <c r="F82" i="46"/>
  <c r="I82" i="46" s="1"/>
  <c r="F81" i="46"/>
  <c r="I81" i="46" s="1"/>
  <c r="F78" i="46"/>
  <c r="I78" i="46" s="1"/>
  <c r="F77" i="46"/>
  <c r="I77" i="46" s="1"/>
  <c r="F76" i="46"/>
  <c r="I76" i="46" s="1"/>
  <c r="F73" i="46"/>
  <c r="I73" i="46" s="1"/>
  <c r="F72" i="46"/>
  <c r="I72" i="46" s="1"/>
  <c r="I71" i="46"/>
  <c r="F70" i="46"/>
  <c r="I70" i="46" s="1"/>
  <c r="F69" i="46"/>
  <c r="I69" i="46" s="1"/>
  <c r="F68" i="46"/>
  <c r="I68" i="46" s="1"/>
  <c r="F67" i="46"/>
  <c r="I67" i="46" s="1"/>
  <c r="F66" i="46"/>
  <c r="I66" i="46" s="1"/>
  <c r="F64" i="46"/>
  <c r="I64" i="46" s="1"/>
  <c r="F63" i="46"/>
  <c r="I63" i="46" s="1"/>
  <c r="F62" i="46"/>
  <c r="I62" i="46" s="1"/>
  <c r="F61" i="46"/>
  <c r="I61" i="46" s="1"/>
  <c r="I43" i="46"/>
  <c r="I42" i="46"/>
  <c r="I41" i="46"/>
  <c r="I40" i="46"/>
  <c r="I39" i="46"/>
  <c r="I38" i="46"/>
  <c r="I32" i="46"/>
  <c r="I31" i="46"/>
  <c r="I30" i="46"/>
  <c r="I29" i="46"/>
  <c r="I28" i="46"/>
  <c r="I24" i="46"/>
  <c r="I23" i="46"/>
  <c r="I22" i="46"/>
  <c r="I21" i="46"/>
  <c r="I20" i="46"/>
  <c r="I19" i="46"/>
  <c r="I18" i="46"/>
  <c r="I17" i="46"/>
  <c r="I16" i="46"/>
  <c r="I15" i="46"/>
  <c r="I14" i="46"/>
  <c r="I13" i="46"/>
  <c r="I12" i="46"/>
  <c r="I11" i="46"/>
  <c r="I10" i="46"/>
  <c r="G20" i="35"/>
  <c r="G19" i="35"/>
  <c r="G15" i="35"/>
  <c r="G16" i="35" s="1"/>
  <c r="G9" i="35"/>
  <c r="I8" i="8" s="1"/>
  <c r="J8" i="8" s="1"/>
  <c r="G6" i="35"/>
  <c r="G7" i="35" s="1"/>
  <c r="G726" i="26"/>
  <c r="G725" i="26"/>
  <c r="G724" i="26"/>
  <c r="G723" i="26"/>
  <c r="G722" i="26"/>
  <c r="G721" i="26"/>
  <c r="G720" i="26"/>
  <c r="G719" i="26"/>
  <c r="G718" i="26"/>
  <c r="G717" i="26"/>
  <c r="G713" i="26"/>
  <c r="G707" i="26"/>
  <c r="G706" i="26"/>
  <c r="G705" i="26"/>
  <c r="F704" i="26"/>
  <c r="G704" i="26" s="1"/>
  <c r="G709" i="26" s="1"/>
  <c r="G698" i="26"/>
  <c r="G696" i="26"/>
  <c r="G695" i="26"/>
  <c r="G694" i="26"/>
  <c r="G693" i="26"/>
  <c r="G692" i="26"/>
  <c r="G686" i="26"/>
  <c r="G685" i="26"/>
  <c r="G684" i="26"/>
  <c r="G678" i="26"/>
  <c r="G677" i="26"/>
  <c r="G676" i="26"/>
  <c r="G675" i="26"/>
  <c r="G674" i="26"/>
  <c r="G666" i="26"/>
  <c r="G665" i="26"/>
  <c r="G664" i="26"/>
  <c r="G663" i="26"/>
  <c r="G662" i="26"/>
  <c r="G661" i="26"/>
  <c r="G660" i="26"/>
  <c r="G659" i="26"/>
  <c r="G658" i="26"/>
  <c r="G657" i="26"/>
  <c r="G656" i="26"/>
  <c r="G655" i="26"/>
  <c r="G654" i="26"/>
  <c r="G653" i="26"/>
  <c r="G652" i="26"/>
  <c r="G651" i="26"/>
  <c r="G650" i="26"/>
  <c r="G649" i="26"/>
  <c r="G648" i="26"/>
  <c r="G647" i="26"/>
  <c r="G646" i="26"/>
  <c r="G645" i="26"/>
  <c r="G644" i="26"/>
  <c r="G643" i="26"/>
  <c r="G642" i="26"/>
  <c r="G636" i="26"/>
  <c r="G635" i="26"/>
  <c r="G634" i="26"/>
  <c r="G633" i="26"/>
  <c r="G632" i="26"/>
  <c r="G631" i="26"/>
  <c r="G630" i="26"/>
  <c r="G629" i="26"/>
  <c r="G628" i="26"/>
  <c r="G627" i="26"/>
  <c r="G626" i="26"/>
  <c r="G625" i="26"/>
  <c r="D624" i="26"/>
  <c r="G624" i="26" s="1"/>
  <c r="G616" i="26"/>
  <c r="G615" i="26"/>
  <c r="G614" i="26"/>
  <c r="G613" i="26"/>
  <c r="G612" i="26"/>
  <c r="G611" i="26"/>
  <c r="G610" i="26"/>
  <c r="G609" i="26"/>
  <c r="G608" i="26"/>
  <c r="G607" i="26"/>
  <c r="G597" i="26"/>
  <c r="G600" i="26" s="1"/>
  <c r="G591" i="26"/>
  <c r="G587" i="26"/>
  <c r="G580" i="26"/>
  <c r="G583" i="26" s="1"/>
  <c r="G577" i="26"/>
  <c r="G570" i="26"/>
  <c r="G566" i="26"/>
  <c r="G560" i="26"/>
  <c r="G559" i="26"/>
  <c r="G562" i="26" s="1"/>
  <c r="G552" i="26"/>
  <c r="G551" i="26"/>
  <c r="G550" i="26"/>
  <c r="G549" i="26"/>
  <c r="G548" i="26"/>
  <c r="G547" i="26"/>
  <c r="G540" i="26"/>
  <c r="G539" i="26"/>
  <c r="G538" i="26"/>
  <c r="G537" i="26"/>
  <c r="G536" i="26"/>
  <c r="G529" i="26"/>
  <c r="G528" i="26"/>
  <c r="G527" i="26"/>
  <c r="G526" i="26"/>
  <c r="G525" i="26"/>
  <c r="G524" i="26"/>
  <c r="G523" i="26"/>
  <c r="G522" i="26"/>
  <c r="G521" i="26"/>
  <c r="G520" i="26"/>
  <c r="G519" i="26"/>
  <c r="G518" i="26"/>
  <c r="G517" i="26"/>
  <c r="G516" i="26"/>
  <c r="G515" i="26"/>
  <c r="G514" i="26"/>
  <c r="G513" i="26"/>
  <c r="G512" i="26"/>
  <c r="G511" i="26"/>
  <c r="G510" i="26"/>
  <c r="G509" i="26"/>
  <c r="G508" i="26"/>
  <c r="G507" i="26"/>
  <c r="G506" i="26"/>
  <c r="G505" i="26"/>
  <c r="G504" i="26"/>
  <c r="G503" i="26"/>
  <c r="G502" i="26"/>
  <c r="G501" i="26"/>
  <c r="G500" i="26"/>
  <c r="G493" i="26"/>
  <c r="G495" i="26" s="1"/>
  <c r="G492" i="26"/>
  <c r="G487" i="26"/>
  <c r="G486" i="26"/>
  <c r="G485" i="26"/>
  <c r="G484" i="26"/>
  <c r="G483" i="26"/>
  <c r="G482" i="26"/>
  <c r="G481" i="26"/>
  <c r="G480" i="26"/>
  <c r="G479" i="26"/>
  <c r="G478" i="26"/>
  <c r="G477" i="26"/>
  <c r="G476" i="26"/>
  <c r="D475" i="26"/>
  <c r="G475" i="26" s="1"/>
  <c r="G470" i="26"/>
  <c r="G469" i="26"/>
  <c r="F468" i="26"/>
  <c r="D468" i="26"/>
  <c r="G467" i="26"/>
  <c r="G466" i="26"/>
  <c r="G465" i="26"/>
  <c r="G464" i="26"/>
  <c r="G463" i="26"/>
  <c r="G462" i="26"/>
  <c r="G461" i="26"/>
  <c r="G460" i="26"/>
  <c r="G459" i="26"/>
  <c r="G458" i="26"/>
  <c r="G457" i="26"/>
  <c r="G456" i="26"/>
  <c r="G455" i="26"/>
  <c r="G454" i="26"/>
  <c r="G453" i="26"/>
  <c r="G452" i="26"/>
  <c r="G451" i="26"/>
  <c r="G450" i="26"/>
  <c r="G449" i="26"/>
  <c r="D448" i="26"/>
  <c r="G448" i="26" s="1"/>
  <c r="G447" i="26"/>
  <c r="G439" i="26"/>
  <c r="G438" i="26"/>
  <c r="G437" i="26"/>
  <c r="G436" i="26"/>
  <c r="G430" i="26"/>
  <c r="G429" i="26"/>
  <c r="G428" i="26"/>
  <c r="G427" i="26"/>
  <c r="G426" i="26"/>
  <c r="G425" i="26"/>
  <c r="G424" i="26"/>
  <c r="G423" i="26"/>
  <c r="G422" i="26"/>
  <c r="G421" i="26"/>
  <c r="G420" i="26"/>
  <c r="G419" i="26"/>
  <c r="G418" i="26"/>
  <c r="G417" i="26"/>
  <c r="G416" i="26"/>
  <c r="G415" i="26"/>
  <c r="G414" i="26"/>
  <c r="G413" i="26"/>
  <c r="G412" i="26"/>
  <c r="G411" i="26"/>
  <c r="G410" i="26"/>
  <c r="G409" i="26"/>
  <c r="G408" i="26"/>
  <c r="G407" i="26"/>
  <c r="G406" i="26"/>
  <c r="G405" i="26"/>
  <c r="G404" i="26"/>
  <c r="G403" i="26"/>
  <c r="G402" i="26"/>
  <c r="G401" i="26"/>
  <c r="G400" i="26"/>
  <c r="G399" i="26"/>
  <c r="G398" i="26"/>
  <c r="G397" i="26"/>
  <c r="G396" i="26"/>
  <c r="G395" i="26"/>
  <c r="G394" i="26"/>
  <c r="G385" i="26"/>
  <c r="G384" i="26"/>
  <c r="G383" i="26"/>
  <c r="C381" i="26"/>
  <c r="C382" i="26" s="1"/>
  <c r="G382" i="26" s="1"/>
  <c r="G380" i="26"/>
  <c r="D379" i="26"/>
  <c r="G379" i="26" s="1"/>
  <c r="G374" i="26"/>
  <c r="C374" i="26"/>
  <c r="F372" i="26"/>
  <c r="G372" i="26" s="1"/>
  <c r="G371" i="26"/>
  <c r="C364" i="26"/>
  <c r="G357" i="26"/>
  <c r="D356" i="26"/>
  <c r="G356" i="26" s="1"/>
  <c r="G355" i="26"/>
  <c r="G354" i="26"/>
  <c r="G353" i="26"/>
  <c r="G352" i="26"/>
  <c r="G351" i="26"/>
  <c r="G350" i="26"/>
  <c r="G349" i="26"/>
  <c r="G348" i="26"/>
  <c r="G347" i="26"/>
  <c r="G346" i="26"/>
  <c r="G345" i="26"/>
  <c r="G344" i="26"/>
  <c r="G343" i="26"/>
  <c r="G342" i="26"/>
  <c r="G341" i="26"/>
  <c r="G340" i="26"/>
  <c r="G339" i="26"/>
  <c r="G338" i="26"/>
  <c r="G337" i="26"/>
  <c r="G336" i="26"/>
  <c r="D335" i="26"/>
  <c r="G335" i="26" s="1"/>
  <c r="G334" i="26"/>
  <c r="G333" i="26"/>
  <c r="G332" i="26"/>
  <c r="G327" i="26"/>
  <c r="G329" i="26" s="1"/>
  <c r="G325" i="26"/>
  <c r="G319" i="26"/>
  <c r="G311" i="26"/>
  <c r="G300" i="26"/>
  <c r="G302" i="26" s="1"/>
  <c r="G291" i="26"/>
  <c r="G290" i="26"/>
  <c r="G289" i="26"/>
  <c r="G288" i="26"/>
  <c r="G287" i="26"/>
  <c r="G280" i="26"/>
  <c r="G282" i="26" s="1"/>
  <c r="G276" i="26"/>
  <c r="G278" i="26" s="1"/>
  <c r="G272" i="26"/>
  <c r="G271" i="26"/>
  <c r="G274" i="26" s="1"/>
  <c r="G265" i="26"/>
  <c r="G264" i="26"/>
  <c r="G267" i="26" s="1"/>
  <c r="G258" i="26"/>
  <c r="G257" i="26"/>
  <c r="G256" i="26"/>
  <c r="G255" i="26"/>
  <c r="G254" i="26"/>
  <c r="G253" i="26"/>
  <c r="G244" i="26"/>
  <c r="G243" i="26"/>
  <c r="G242" i="26"/>
  <c r="G241" i="26"/>
  <c r="G240" i="26"/>
  <c r="G232" i="26"/>
  <c r="G231" i="26"/>
  <c r="G222" i="26"/>
  <c r="G221" i="26"/>
  <c r="G213" i="26"/>
  <c r="G212" i="26"/>
  <c r="G211" i="26"/>
  <c r="G210" i="26"/>
  <c r="G203" i="26"/>
  <c r="G202" i="26"/>
  <c r="G201" i="26"/>
  <c r="G200" i="26"/>
  <c r="G199" i="26"/>
  <c r="G198" i="26"/>
  <c r="G197" i="26"/>
  <c r="G190" i="26"/>
  <c r="G189" i="26"/>
  <c r="G188" i="26"/>
  <c r="G187" i="26"/>
  <c r="G186" i="26"/>
  <c r="G185" i="26"/>
  <c r="G179" i="26"/>
  <c r="G178" i="26"/>
  <c r="G177" i="26"/>
  <c r="G171" i="26"/>
  <c r="G170" i="26"/>
  <c r="G169" i="26"/>
  <c r="G168" i="26"/>
  <c r="G167" i="26"/>
  <c r="G166" i="26"/>
  <c r="G159" i="26"/>
  <c r="G158" i="26"/>
  <c r="G157" i="26"/>
  <c r="G156" i="26"/>
  <c r="G161" i="26" s="1"/>
  <c r="G150" i="26"/>
  <c r="G149" i="26"/>
  <c r="G151" i="26" s="1"/>
  <c r="G144" i="26"/>
  <c r="G143" i="26"/>
  <c r="G142" i="26"/>
  <c r="G141" i="26"/>
  <c r="G140" i="26"/>
  <c r="G139" i="26"/>
  <c r="G138" i="26"/>
  <c r="G137" i="26"/>
  <c r="G136" i="26"/>
  <c r="G135" i="26"/>
  <c r="G134" i="26"/>
  <c r="G133" i="26"/>
  <c r="G132" i="26"/>
  <c r="G131" i="26"/>
  <c r="G130" i="26"/>
  <c r="G129" i="26"/>
  <c r="G122" i="26"/>
  <c r="G121" i="26"/>
  <c r="G110" i="26"/>
  <c r="G109" i="26"/>
  <c r="G108" i="26"/>
  <c r="G107" i="26"/>
  <c r="G102" i="26"/>
  <c r="G101" i="26"/>
  <c r="G100" i="26"/>
  <c r="G99" i="26"/>
  <c r="G98" i="26"/>
  <c r="G97" i="26"/>
  <c r="G96" i="26"/>
  <c r="G95" i="26"/>
  <c r="G94" i="26"/>
  <c r="G92" i="26"/>
  <c r="G87" i="26"/>
  <c r="G86" i="26"/>
  <c r="G85" i="26"/>
  <c r="E84" i="26"/>
  <c r="G84" i="26" s="1"/>
  <c r="G83" i="26"/>
  <c r="G82" i="26"/>
  <c r="G76" i="26"/>
  <c r="G75" i="26"/>
  <c r="G74" i="26"/>
  <c r="E73" i="26"/>
  <c r="G73" i="26" s="1"/>
  <c r="G72" i="26"/>
  <c r="G71" i="26"/>
  <c r="G69" i="26"/>
  <c r="G64" i="26"/>
  <c r="G63" i="26"/>
  <c r="G59" i="26"/>
  <c r="G58" i="26"/>
  <c r="G57" i="26"/>
  <c r="G56" i="26"/>
  <c r="G55" i="26"/>
  <c r="G49" i="26"/>
  <c r="G51" i="26" s="1"/>
  <c r="G47" i="26"/>
  <c r="G43" i="26"/>
  <c r="G42" i="26"/>
  <c r="G41" i="26"/>
  <c r="G40" i="26"/>
  <c r="G39" i="26"/>
  <c r="G38" i="26"/>
  <c r="G37" i="26"/>
  <c r="G36" i="26"/>
  <c r="G35" i="26"/>
  <c r="G34" i="26"/>
  <c r="G33" i="26"/>
  <c r="G32" i="26"/>
  <c r="G31" i="26"/>
  <c r="G30" i="26"/>
  <c r="G29" i="26"/>
  <c r="G7" i="26"/>
  <c r="G9" i="26" s="1"/>
  <c r="G3" i="26"/>
  <c r="F8" i="8"/>
  <c r="F7" i="8"/>
  <c r="F13" i="8" s="1"/>
  <c r="G381" i="26" l="1"/>
  <c r="G488" i="26"/>
  <c r="G261" i="26"/>
  <c r="G125" i="26"/>
  <c r="G173" i="26"/>
  <c r="G468" i="26"/>
  <c r="G22" i="35"/>
  <c r="I11" i="8" s="1"/>
  <c r="J11" i="8" s="1"/>
  <c r="I44" i="46"/>
  <c r="G19" i="45" s="1"/>
  <c r="H19" i="45" s="1"/>
  <c r="I34" i="46"/>
  <c r="I25" i="46"/>
  <c r="I93" i="46"/>
  <c r="G45" i="26"/>
  <c r="G61" i="26"/>
  <c r="G206" i="26"/>
  <c r="G233" i="26"/>
  <c r="G292" i="26"/>
  <c r="G358" i="26"/>
  <c r="C360" i="26" s="1"/>
  <c r="C361" i="26" s="1"/>
  <c r="C362" i="26" s="1"/>
  <c r="C363" i="26" s="1"/>
  <c r="G363" i="26" s="1"/>
  <c r="G530" i="26"/>
  <c r="G618" i="26"/>
  <c r="G668" i="26"/>
  <c r="G680" i="26"/>
  <c r="G699" i="26"/>
  <c r="I10" i="8"/>
  <c r="J10" i="8" s="1"/>
  <c r="G78" i="26"/>
  <c r="G104" i="26"/>
  <c r="G192" i="26"/>
  <c r="G215" i="26"/>
  <c r="G432" i="26"/>
  <c r="G441" i="26"/>
  <c r="G554" i="26"/>
  <c r="G688" i="26"/>
  <c r="I7" i="8"/>
  <c r="J7" i="8" s="1"/>
  <c r="G67" i="26"/>
  <c r="G181" i="26"/>
  <c r="G223" i="26"/>
  <c r="G224" i="26" s="1"/>
  <c r="G542" i="26"/>
  <c r="G637" i="26"/>
  <c r="G729" i="26"/>
  <c r="H6" i="15"/>
  <c r="G89" i="26"/>
  <c r="G90" i="26" s="1"/>
  <c r="G471" i="26"/>
  <c r="G146" i="26"/>
  <c r="G111" i="26"/>
  <c r="G246" i="26"/>
  <c r="C365" i="26"/>
  <c r="C366" i="26" s="1"/>
  <c r="C367" i="26" l="1"/>
  <c r="G367" i="26" s="1"/>
  <c r="G15" i="45"/>
  <c r="H15" i="45" s="1"/>
  <c r="G23" i="45"/>
  <c r="H23" i="45" s="1"/>
  <c r="G17" i="45"/>
  <c r="H17" i="45" s="1"/>
  <c r="G387" i="26"/>
  <c r="J13" i="8"/>
  <c r="F3" i="15" s="1"/>
  <c r="D17" i="40"/>
  <c r="G3" i="15" l="1"/>
  <c r="H3" i="15" s="1"/>
  <c r="H28" i="45"/>
  <c r="E5" i="40" s="1"/>
  <c r="F5" i="15" l="1"/>
  <c r="G5" i="15" l="1"/>
  <c r="H5" i="15" s="1"/>
  <c r="E17" i="40" l="1"/>
</calcChain>
</file>

<file path=xl/sharedStrings.xml><?xml version="1.0" encoding="utf-8"?>
<sst xmlns="http://schemas.openxmlformats.org/spreadsheetml/2006/main" count="898" uniqueCount="555">
  <si>
    <t xml:space="preserve">SUMMARY  FOR CIVIL, INTERIOR &amp; STRUCTURAL STEEL WORK  FOR  PROPOSED IN LOUNGE  AT JAIPUR AIRPORT </t>
  </si>
  <si>
    <t>S.No</t>
  </si>
  <si>
    <t>DESCRIPTION</t>
  </si>
  <si>
    <t>A</t>
  </si>
  <si>
    <t>I</t>
  </si>
  <si>
    <t>II</t>
  </si>
  <si>
    <t>B</t>
  </si>
  <si>
    <t>D</t>
  </si>
  <si>
    <t>MEP</t>
  </si>
  <si>
    <t>DATE</t>
  </si>
  <si>
    <t xml:space="preserve"> CIVIL &amp; INTERIOR WORK BOQ  FOR PROPOSED LOUNGE  AT JAIPUR AIRPORT</t>
  </si>
  <si>
    <t>S.NO</t>
  </si>
  <si>
    <t>DESCRIPTION OF ITEMS</t>
  </si>
  <si>
    <t>UNIT</t>
  </si>
  <si>
    <t>QTY</t>
  </si>
  <si>
    <t xml:space="preserve">BOQ RATE </t>
  </si>
  <si>
    <t xml:space="preserve">BOQ AMOUNT </t>
  </si>
  <si>
    <t>Remarks</t>
  </si>
  <si>
    <t>DIAMANTLING WORK</t>
  </si>
  <si>
    <t xml:space="preserve">I </t>
  </si>
  <si>
    <t>SQM</t>
  </si>
  <si>
    <t xml:space="preserve">Dismantling of existing false ceiling work including frame etc and stacking teh serviceable materials at a designated place including disposing/ shifting teh unserviceable material at the designated place for further disposal as per instructions of Project In Charge complete </t>
  </si>
  <si>
    <t>Job</t>
  </si>
  <si>
    <t>LS</t>
  </si>
  <si>
    <t>Dismantling of Airconditionning ducts including shifting teh serviceable &amp; non serviceable material at teh designated place as per directions of Project In Charge complete.</t>
  </si>
  <si>
    <t xml:space="preserve">Job </t>
  </si>
  <si>
    <t>Dismantling of electrical conduits, wiring, DBS, switches, switch boards, sockets etc as per directions of Project In Charge and shifting teh serviceable &amp; unserviceable materials at teh respective designated places for final disposal</t>
  </si>
  <si>
    <t xml:space="preserve">TOTAL </t>
  </si>
  <si>
    <t>CIVIL WORK</t>
  </si>
  <si>
    <t>Providing and laying 150mm / 200mm / 250mm  thick   ACC block wall with grade -1 AAC Blocks of density 551.to 650kg / cum conforming to IS : 2185 ( Part -3)  in superstructure above plinth level  with R.C.C. bend at cill &amp; Lintel level, RCC, Steel reinforcement &amp; CSS of Lintels, Bands etc shall be paid separately under relevant items,  with approved block laying polymer modified adhesive mortar all complete as per direction of Engineer-in-Charge. (The payment of RCC band and  reinforcement shall be made for separately).  size of block  (2'-0" x 0'-8" and width 0'-4" ).  including the cost of scaffolding, curing etc. complete as specified.</t>
  </si>
  <si>
    <t>Cum</t>
  </si>
  <si>
    <t>Rate Only</t>
  </si>
  <si>
    <t>Sqm</t>
  </si>
  <si>
    <t>Rmt</t>
  </si>
  <si>
    <t>R.C.C in (  1: 1.5 : 3 )  for   counters, slabs ( 75mm thick)    I/c  reinforcement 10mm dia bar @ 150mm c/c both ways &amp; centering  shuttering for all levels and height. The  rate includes de-shuttering, shuttering oil, binding wire, curing, tools tackles all leads &amp; heights as per direction of engineer- in -charge.</t>
  </si>
  <si>
    <t>CUM</t>
  </si>
  <si>
    <t>Deduct for not using 20 mm thick Cement Mortar 1:4 ( 1 Cement: 4 coarse sand) bedding in laying of floor tiles and jointing with grey cement slurry @ 3.3 kg/ sqm.</t>
  </si>
  <si>
    <t xml:space="preserve">R.O. </t>
  </si>
  <si>
    <t>Fixing glazed/ Ceramic/ Vitrified floor tiles with cement based high polymer modified quick-set tile adhesive (Water based) conforming to IS: 15477,in average 3mm thickness.</t>
  </si>
  <si>
    <t>R.O</t>
  </si>
  <si>
    <t>Providing and laying rectified Glazed Ceramic floor tiles of size 300x300 mm or more (thickness to be specified by the manufacturer), of 1st quality conforming to IS : 15622, of approved make, in colours White, Ivory, Grey, Fume Red Brown, laid on 20 mm thick cement mortar 1:4 (1 Cement: 4 Coarse sand), jointing with grey cement slurry @ 3.3 kg/ sqm including grouting the joints with white cement and matching pigment etc complete.( Basic cost of tile@ Rs.340/-  per Sqm ( Under Servery counter area floor Tiles )</t>
  </si>
  <si>
    <t xml:space="preserve">Providing and fixing 1st quality ceramic glazed wall tiles , 600 x 600mm Glazed/Matt/Anti skid finish etc (thickness to be specified by the manufacturer), of approved make, in all colours, shades  as approved by Engineer-in-Charge, for dados, with cement based high polymer modified quick set adhesive ( water based) conforming to IS :15477, in average 6mm thickness  and jointing with grey cement slurry @ 3.3kg per sqm, including pointing in white cement mixed with pigment of matching shade complete. ( Basic cost of tiles @ Rs.480/- Sqm ) </t>
  </si>
  <si>
    <t xml:space="preserve">Providing &amp; fixing hand made mosaic tiles as per mood board design &amp; drawings with approved quality adhesive on the servery area walls complete as per directions of Project In Charge </t>
  </si>
  <si>
    <t xml:space="preserve"> Providing and laying Vitrified tiles in different sizes (thickness to be specified by the manufacturer), with water absorption less than 0.08% and conforming to IS: 15622, of approved brand &amp; manufacturer, in all colours and shade, in skirting, riser of steps, laid with cement based high polymer modified quick set tile adhesive (water based) conforming to IS: 15477, in average 6 mm thickness, including grouting of joints (Payment for grouting of joints to be made separately).</t>
  </si>
  <si>
    <t xml:space="preserve"> Size of Tile 600x600 mm</t>
  </si>
  <si>
    <t>C</t>
  </si>
  <si>
    <t xml:space="preserve">Providing and fixing  16 to 18mm thick Italian   Stone for  wall   fixed with adhesive of approved make over existing partition  and  jointed with  adhesive  mixed  with pigment to match the shade of stone including necessary grooves &amp; polishing, edge chamfering, buffing,  polishing, complete in all respect. ( Basic cost of Italian stone @ Rs. 4845/- Sqm )( Actual size of stone to be measured &amp; paid ). Servery counter area wall &amp; counter facade finishing stone ). </t>
  </si>
  <si>
    <t>E</t>
  </si>
  <si>
    <t>CARPET FLOORING</t>
  </si>
  <si>
    <t>Providing, laying &amp; fixing carpet flooring of approved brand &amp; manufacture: HAND TUFTED 4.50 LBS. 12- 14MM THK. CUSTOMIZED NYLON HANDTUFTED BROADLOOM CARPET 100% NYLON (NF)</t>
  </si>
  <si>
    <t>SIZE &amp; specifications as per mood board  : AS PER DWG. RUBBER UNDERLAY 8 MM. etc complete as per Directions of Project In- Charge complete.</t>
  </si>
  <si>
    <t>Providing and fixing  door and window frames made out of White ASH Wood with necessary groove ( 6mm x 6 mm ) &amp;  single rebate  including necessary M.S. hold-fasts/ fastners , minimum four on each side of teh frame, in cement concrete blocks 1: 2: 4 / fasteners ( expendable 10mm dia ) on either side fixed in line and level, finishing with matching finish of teh wall etc.  The frame to be treated with necessary anti-termite chemical and fire retardant paint on partition side &amp; finally finished with PU polish  complete in all respect.</t>
  </si>
  <si>
    <t>Providing and fixing 38 mm. thick flush door shutters with vision slit ( 250mm x 900mm apro. as per drawing )  core of  block board ( MR Grade )  construction with  well matched 1mm thick  laminate  sheet  of approved make &amp; shade on both sides of shutter including  white ash wood  edge lipping (12mm thick) finish with  PU polish, all required fittings such as 4 nos. 125 mm. size SS 304v grade PVD Coated with approved shade, colour &amp; texture butt hinges per leaf  with necessary screws and S.S.304 grade PVD Coated handles of long length minimum 60 CMs of height, of approved shape, profile, grip similar finish in  tower bolts minimum 300mm long, similar finishes as that of handles door stopper, rubber buffer, vision slit as per design with 6mm thick glass with wooden beading on back side fixed into  a special rebate created in  block board core  of doors ( white ash wood ), handles,motrise dead lock with one side key knob cylinder finished as per handles in, with horizontal &amp; vertical PVD Coated SS 304 grade I or T channel of width 12 mmx6mmx6mm for verticals &amp; 6mmx6mm for horizontal and thickness not less than 6mm for T section    etc.  complete in all respect. .( Basic cost of laminate @ Rs. 970/-Sqm ) ( Actual size of shutter to be measured &amp; paid ). ( Kitchen Back &amp; Lounge side entry door  )</t>
  </si>
  <si>
    <t xml:space="preserve">Providing and fixing 38 mm. thick flush door shutters core of block board ( MR Grade ) construction with  well matched 1mm thick  laminate   sheet of approved make &amp; shade on both faces of shutter including white ash wood  edge lipping (12mm thick) finish with  PU polish, all required fittings such as 4 nos. 125 mm. size brass butt hinges per leaf with necessary screws and S.S. fittings including handles, tower bolts, door stopper, rubber buffer,    etc.  complete in all respect.( Basic cost of laminate @ Rs. 970/-Sqm)  ( Actual size of shutter to be measured &amp; paid ). </t>
  </si>
  <si>
    <t>Extra for cutting rebate in flush door shutter to fix sliding mechanism as per manufacturer of sliding arrangement specifications etc complete as per Directions of Project In Charge complete including finishing the cut area of shutters with ash wood margin of required width &amp; thickness, polished as per edges complete. No deduction of lipping etc cut shall be made from teh measurements.</t>
  </si>
  <si>
    <t>RMT</t>
  </si>
  <si>
    <t xml:space="preserve">Extra for providing &amp; Fixing sliding arrangement, mechanism, rollers on bottom , corresponding embedded chanel fixtures of approved brand &amp; manufacture complete with all accessories, screws, fixing, alignment, hanging, finishing, grittiest, fastners, nails, screws etc in all respects of Hafele or equivalent make mechanism of Model SLIDO CLASSIC 80M OR equivalent as per directions of Project In Charge complete. </t>
  </si>
  <si>
    <t>Each</t>
  </si>
  <si>
    <t>Supply and installation of dormakaba ALTERRA Single glazed fixed glass partition using 10mm Toughened glass in proprietary natural anodised aluminium sections ALT 50 of size 50mm x 30mm with Concealed sealing (No visible Gaskets/Seals) with acoustic. The profile will have Carpert Groove at the Bottom on both sides for accommodating max. 8mm carpets. Glass to be fixed with help of Proprietary Stability GRIPPER Clamp to have a stable system. It should consists of intermediate slim junction profiles for Glass to Glass vertical joints, 90 Degree L Junction and T Junction profiles suitably to be used as per room configuration designs. No VISIBLE Clip Lines to provide clutter free view at both side of section. The Glass to be Offset mounted towards outer edge leading to minimum aluminium frame on one side. Optional Profile Bottom Seal pair for additional acoustic if required.</t>
  </si>
  <si>
    <t>All Profiles are min 1.5mm thickness excluding 20 microns of Anodizing, Standards applicable</t>
  </si>
  <si>
    <t>• Structural stability test accordance to BS 5234: Part2:1992 &amp; EN 1991-1-1:2002</t>
  </si>
  <si>
    <t>• Acoustic test for sound insulation in accordance to DIN EN ISO 10140-2 ASTME-E 90</t>
  </si>
  <si>
    <t>No</t>
  </si>
  <si>
    <t>Providing &amp; fixing  Door  Lock (  Motrise  lever one side knob cylinder &amp; one side key  finish in  SS  ) of approved make including all fixing arrangement complete in all respect.</t>
  </si>
  <si>
    <t>PROVIDING &amp; FIXING 600mm long 'H' type pull handle, hand grip height of 400mm, 36mm dia, made of SS, finished in Rose Gold colour of Dorset or equivalent make as per directions of Project In Charge complete</t>
  </si>
  <si>
    <t>Set</t>
  </si>
  <si>
    <t>Providing and fixing frame work for partitions/ wall lining etc. made of 50x50x1.6 mm hollow MS tube, placed along the walls, ceiling and floor in a grid pattern with spacing @ 60 cm centre to centre both ways (vertically &amp; horizontally) or at required spacing near opening, with necessary welding at junctions and fixing the frame to wall/ ceiling/floors with steel dash fasteners of 8 mm dia, 75 mm long bolt, including making provision for opening for doors,windows, electrical conduits,switch boards etc., including providing with two coats of approved steel primer etc. complete, all as per direction of Engineer-in-charge.</t>
  </si>
  <si>
    <t>KG</t>
  </si>
  <si>
    <t>Providing and fixing 12mm thick HDHMR ply of approved make &amp; manufacture in two layers, first layer on to existing wall.MS Frame, Wooden Frame with nails, screws, grittiest, cleats, clips as required and second layer with approved adhesive  including all fixing arrangement   complete in all respect .</t>
  </si>
  <si>
    <t>Providing and fixing 12mm thick flexible  MR grade ply in two layers,  of approved brand &amp; manufacture  on  existing M.S. frame work, 1st layer with screws, nails, cleats , clips as required and second layer with approved adhesive  including all fixing arrangement complete in all respect .</t>
  </si>
  <si>
    <t>Providing &amp; fixing first layer of 12mm thick waterproof MR grade  flexible ply of approved brand &amp; manufacture in panelling on wall/existing  M.S. /  termite treated wooden frame with screw then fixing/ pasting with approved adhesive  second layer  of 12mm thick flexible  ply  of approved make complete in all respect.(  )</t>
  </si>
  <si>
    <t>Providing and fixing 1mm thick laminate  panelling over existing partition as per approved sample including all fixing arrangement complete in all respect. Only finished area to be measured &amp; paid.( Basic cost of Laminate@ Rs.970/-Sqm ).</t>
  </si>
  <si>
    <t>Providing &amp; fixing 12mm thick HDHMR ply panelling on wall with  required  termite treated wooden frame work with the help of gutties &amp; screw , nails  complete in all respect. The base frame shall be made from approved quality Kali wood , kiln seasoned, termite treated etc of size 50x25mm( minimum) @600mm c/c with additional members on the ends etc as per Directions of Project In Charge, premium lounge wall and executive lunge wall of block work.</t>
  </si>
  <si>
    <t>Providing &amp; fixing 1.2mm thick aluminium.  Skirting  PVDF coated 100mm height rose gold finish or  as per approved sample over existing partition including all fixing arrangement complete in all respect. ( Basic cost Aluminium Skirting @ Rs. 450/-Rmtr)</t>
  </si>
  <si>
    <t>450mm</t>
  </si>
  <si>
    <t xml:space="preserve">Providing Making &amp; fixing/pasting with approved adhesive in position 1mm thick SS Sheet of grade 304 PVD coated with approved colour, shade, texture &amp; finish over 12mm thick flexi fire retardant   ply of approved brand &amp; manufacture in circular portion of the display at top and on 12mmm thick MDF Board on horizontal/vertical surfaces. the fins of teh display shall be made 50mm thick, with projection of 300mm in straight portion UPTO height of about 2.40meters and thereafter it shall further add 200mm projection to 300mm projection making overall projected length at top most pont( at Ceiling) of 500mm. The top shall have another recessed semicircular ( 50mm inside from 500 mm overall projection at top) of R230mm etc as per drawings. The top surface and all inside surfaces and out side surfaces of fins forming display shall be wrapped with 1mm thick PVD coated SS304 grade sheet with coating of approved colour, shade and texture. The PVD sheet shall be wrapped with approved adhesive etc.. In addition to it a box shall be created at height from 450mm to 1100 mm i.e. 650mm front with wooden Hollock wood battens of appropriate size over it HDHMR board of 19mmm thickness shall be fixed and on this board 19mm thick Italian stone shall be fixed. The HDHMR Board shall be semi circular at teh bottom so shall be Italian stone  as per drawing. The top shall also have Italian stoneof size 300x500x19mm with bird beak corner grove joint with teh vertical stone surface, polished complete over HDHMR Board of 19mm thick of approved shade, colour, design, pattern &amp; profile as per drawing complete. The front area in between teh fins shall have 1mm thick laminate on the existing HDHMR partition. there shall be a 10mm thick glass of 500mm height placed above Italian stone with suitable opening &amp; locking arrangement, the glass box shall have top also of 10mmm thick toughened glass fixed to back with tubular section of SS304 grade as frame on corner for fixing glass to glass and glass to side fins and glass to back wall of size 25x10mm, with locking arrangement complete.   </t>
  </si>
  <si>
    <t>b</t>
  </si>
  <si>
    <t>The rate is also inclusive of fixing 19mmx19mm edge Italian stone at the bottom semi circular portion with adhesive and in pieces in true semi circular profile of teh front Italian stone ( making visible thickness of stone at bottom as 19+19mm=38mm, polishes complete</t>
  </si>
  <si>
    <t>Providing and fixing split level gypsum board   false ceiling including  providing and fixing GI grade 175 (120 gm/m2) perimeter, channels (20 x 30 x 27 x 0.50mm thick) fixed to brick masonry / partition / hanging with existing ceiling / existing M.S. frame work  and suspended GI intermediate channel. Rate to include making necessary cut out/opening for light fitting A C diffuser etc. The cut out to have perimeter channel of size 20x27x30x.5mm all round and supported suitably and finally finished with gypsum board and finally finished with two or more coat of plastic emulsion paint of approved make &amp;  shade with required tapping the joints, base primer, putty  complete in all respect. (Actual plan area to be measured &amp; paid.). Rate quoted should be included for all design work, providing false ceiling in circular profile in horizontal as well as vertical edges to teh horizontal circular profiles including straight profiles as per drawing, levels  Nothing to be paid extra for design work. PREMIUM LOUNGE AREA</t>
  </si>
  <si>
    <t>Providing and fixing  gypsum board   false ceiling with coves on sides along the walls to receive light fixtures, AC diffusers etc including  providing and fixing GI grade 175 (120 gm/m2) perimeter, channels (20 x 30 x 27 x 0.50mm thick) fixed to brick masonry / partition / hanging with existing ceiling / existing M.S. frame work  and suspended GI intermediate channel. Rate to include making necessary cut out/opening for light fitting A C diffuser etc. The cut out to have perimeter channel of size 20x27x30x.5mm all round and supported suitably and finally finished with gypsum board and finally finished with two or more coat of plastic emulsion paint of approved make &amp;  shade with required tapping the joints, base primer, putty  complete in all respect. (Actual plan area to be measured &amp; paid.). Rate quoted should be included for all design work, providing false ceiling in circular profile in horizontal as well as vertical edges to teh horizontal circular profiles including straight profiles as per drawing, levels  Nothing to be paid extra for design work. EXECUTIVE LOUNGE, RECEPTION, ADMN ROOM etc</t>
  </si>
  <si>
    <t xml:space="preserve">Providing and fixing Gl Clip in Metal Ceiling System of 600x600 mm module which includes providing and fixing 'C' wall angle of size 20x30x20 mm made of 0.5 mm thick pre painted steel along the perimeter of the room with help of nylon sleeves and wooden screws at 300 mm center to centre, suspending the main C carrier of size 10x38x10 mm made of G.I steel 0.7 mm thick from the soffit with the help of soffit cleat 37x27x25x1.6 mm, rawl plugs of size 38x12 mm and C carrier suspension clip and main carrier bracket at 1000 mm c/c. Inverted triangle shaped Spring Tee having height of 24 mm and width of 34 mm made of Gl steel 0.45 mm thick is then fixed to the main C carrier and in direction perpendicular to it at 600 mm centers with help of suspension brackets. Wherever the main C carrier and spring T have to join, C carrier and spring T connectors have to be used. All sections to be galvanized @ 120 gms/sqm (both side inclusive), fixing with clip in tiles into spring T with :
</t>
  </si>
  <si>
    <t>Providing &amp; applying P.O.P. punning on walls with an average thickness of 2mm including finishing the surface smooth in line &amp; level complete in all respect.</t>
  </si>
  <si>
    <t xml:space="preserve">Providing &amp; doing water proofing of sunken areas of Toilets, balconies etc, of following operations:                                                         i) Cleaning the sunken area surface using wire brush and then broom making teh surface dust free.                                                     Ii) Repairing the holes, depressions or taking out loose materials of brick work/cement plater/concrete and grouting the same with cement concrete (1:11/2:3) or cement plater (1:3) as teh case may be and only if required.                                                                       Iii) Applying two coats of base primer of URP301 of Dr Fixit or equivalent as per manufacturers specifications.                                   Iv) (laying of pipes, PCC on pipes ) and applying URP301 two coats on teh PCC surfaces and the other ares which got damaged due to laying of pipes and subsequenty made good( grouted).                    V) Laying of water proof coat of 2K of Dr Fixit or equivalent as per manufacturer's specifications.                                                                  Vi) Allowing it dry then checking teh sunken areas by water ponding for two days and if leakage is observed then redoing the 2K coats all over again.                                                                                      VII) Laying water proof plaster in slope 1:100 towards spout fixed for drainage in cement mortar 1:3 mixed with water proofing compound with cement @2% by weight of cement , finished neat or as may be specified by teh manufacturer, curing for minimum seven days.                                                                                                           </t>
  </si>
  <si>
    <t>Providing &amp; filling Khanger in the sunken areas as per Directions of Project-in-Charge</t>
  </si>
  <si>
    <t>Providing and fixing 12 mm thick CNC cut HDHMR jaali as per approved design and drawings finished with  Duco Paint  of approved shade to be cladded  on HHDMR wall from adhasive complete with all accessories .</t>
  </si>
  <si>
    <t xml:space="preserve">Providing and installation of coloured film as per aprooved design on front glass. </t>
  </si>
  <si>
    <t>Providing and fixing  wooden Rafter 80mm x 40 mm made out of soild wood  as per approved design finished with 1 mm laminate  of approved make complete in all respect.</t>
  </si>
  <si>
    <t xml:space="preserve">Providing and fixing  Foot rail at reception counter made of 50 mm hollow pipe cladded with  PVD coated ss sheet  in rose gold finish as per approved design </t>
  </si>
  <si>
    <t>Total Non Tender Items</t>
  </si>
  <si>
    <t>L</t>
  </si>
  <si>
    <t>H</t>
  </si>
  <si>
    <t>Total</t>
  </si>
  <si>
    <t>Carpet Area in Sqm</t>
  </si>
  <si>
    <t>Say  Area in Sqm</t>
  </si>
  <si>
    <t>Dismantling of existing aluminium Door, window frames including glazing, repairing the cavity in the wall with epoxy mortar and finished smooth as per adjacent finish, colour, texture including removing teh glazings and stacking the serviceable material at teh designated place and disposal of the unserviceable materials at teh designated place for further disposal to teh dumping yard.</t>
  </si>
  <si>
    <t>Removing the existing carpet along with base materials if any and disposal of serviceable &amp; un serviceable materials at the respective designated place for final disposal as per directions of Project In Charge complete.</t>
  </si>
  <si>
    <t xml:space="preserve">Dismantling of existing stone flooring and disposal of Malwa at the designated place for final disposal as per directions of Project-in-Charge complete including cleaning teh RCC slab top with wire brushes after shifting of all the materials as per above items. </t>
  </si>
  <si>
    <t>Making   ACC block wall   in cement mortar 1:4 ( 1 cement : 4 c/sand) of 4" thick  block size (2'-0"x8" and width 4"))</t>
  </si>
  <si>
    <t>Sqft</t>
  </si>
  <si>
    <t>Executive Lounge End Wall 9 in place of glass)</t>
  </si>
  <si>
    <t xml:space="preserve">Store End Wall( abutting Coloumn) </t>
  </si>
  <si>
    <t>Wall of Store/ Premium Lounge</t>
  </si>
  <si>
    <t>Wall kitchen/servery &amp; Lounge</t>
  </si>
  <si>
    <t>Wall store/kitchen</t>
  </si>
  <si>
    <t>Less door</t>
  </si>
  <si>
    <t xml:space="preserve">Less beam projection </t>
  </si>
  <si>
    <t>End wall</t>
  </si>
  <si>
    <t xml:space="preserve">Less door lintel </t>
  </si>
  <si>
    <t>Kitchen/surgery wall</t>
  </si>
  <si>
    <t>Store end wall</t>
  </si>
  <si>
    <t>Store/kit wall</t>
  </si>
  <si>
    <t>Executive lounge end wall</t>
  </si>
  <si>
    <t>R.C.C- M-20 in   lintels, beams, soffits,  shelves counters,  slabs,  staircase, Lintel in arch etc or where ever required  I/c required reinforcement as per design  &amp;  centring  shuttering for all levels and height.</t>
  </si>
  <si>
    <t xml:space="preserve">100mm wide and 100mm high lintels </t>
  </si>
  <si>
    <t>Store room enterance door lintel(800mm opening)</t>
  </si>
  <si>
    <t xml:space="preserve">RCC Band @1.00m c/c in 100 mm thick AAC block walls </t>
  </si>
  <si>
    <t xml:space="preserve">Counter slab </t>
  </si>
  <si>
    <t xml:space="preserve">Kitchen </t>
  </si>
  <si>
    <t>Kitchen sink side</t>
  </si>
  <si>
    <t xml:space="preserve">Providing &amp; laying  cement conc. (1: 2 : 4) cement : 2 coarse sand :4 graded stone agg 10 mm nominal size ) </t>
  </si>
  <si>
    <t>Store ( tentative)</t>
  </si>
  <si>
    <t xml:space="preserve">Kitchen( </t>
  </si>
  <si>
    <t>Wooden flooring Area</t>
  </si>
  <si>
    <t>Carpet Flooring Area</t>
  </si>
  <si>
    <t>Italian Flooring Area</t>
  </si>
  <si>
    <t xml:space="preserve">Neat cement punning over screeding </t>
  </si>
  <si>
    <t xml:space="preserve">Wooden flooring area </t>
  </si>
  <si>
    <t>Providing and applying 15 mm thick cement plaster of mix in 1:4 (1 cement : 4 course sand) at all levels &amp; heights including scaffolding, curing etc. complete as specified.</t>
  </si>
  <si>
    <t>Executive Lounge End Wall ( in place of glass)</t>
  </si>
  <si>
    <r>
      <rPr>
        <sz val="10"/>
        <rFont val="Arial"/>
        <family val="2"/>
      </rPr>
      <t>P/F</t>
    </r>
    <r>
      <rPr>
        <b/>
        <sz val="10"/>
        <rFont val="Arial"/>
        <family val="2"/>
      </rPr>
      <t xml:space="preserve">  Vitrified tiles </t>
    </r>
    <r>
      <rPr>
        <sz val="10"/>
        <rFont val="Arial"/>
        <family val="2"/>
      </rPr>
      <t xml:space="preserve">of approved shade and size for flooring , skirting fixed with  cement mortar 12mm thick in 1:4   ratio  including filling  the joints with grout to match the shade of the tiles to give a smooth  surface. </t>
    </r>
  </si>
  <si>
    <t>Grey Color</t>
  </si>
  <si>
    <t xml:space="preserve">Kitchen flooring as per polyline area </t>
  </si>
  <si>
    <t xml:space="preserve">Store room floor </t>
  </si>
  <si>
    <t xml:space="preserve">Admin floor tiles P line basis </t>
  </si>
  <si>
    <t>Additional store Room</t>
  </si>
  <si>
    <t xml:space="preserve">Tile -3  </t>
  </si>
  <si>
    <t xml:space="preserve">Under Servery Counter area floor tiles </t>
  </si>
  <si>
    <t>Servery Counter area floor tiles ( Veg )</t>
  </si>
  <si>
    <t>Servery Counter area floor tiles (Non Veg. )</t>
  </si>
  <si>
    <r>
      <rPr>
        <sz val="10"/>
        <rFont val="Arial"/>
        <family val="2"/>
      </rPr>
      <t>P/F</t>
    </r>
    <r>
      <rPr>
        <b/>
        <sz val="10"/>
        <rFont val="Arial"/>
        <family val="2"/>
      </rPr>
      <t xml:space="preserve"> 6mm thick   ceramic tiles  of approved shade and size for kitchen  walls</t>
    </r>
    <r>
      <rPr>
        <sz val="10"/>
        <rFont val="Arial"/>
        <family val="2"/>
      </rPr>
      <t xml:space="preserve"> fixed with  cement mortar 12mm thick in 1:4   ratio  including filling  the joints mixed with pigment to match the shade of the tiles to give a smooth  surface</t>
    </r>
  </si>
  <si>
    <t xml:space="preserve">Store wall end &amp; door side wall </t>
  </si>
  <si>
    <t xml:space="preserve">Store side walls </t>
  </si>
  <si>
    <t xml:space="preserve">Less store entry door </t>
  </si>
  <si>
    <t>Kitchen wall store side with door</t>
  </si>
  <si>
    <t>Less door DS1A</t>
  </si>
  <si>
    <t>Servery side wall of kitched</t>
  </si>
  <si>
    <t>Less Live Counter Window</t>
  </si>
  <si>
    <t xml:space="preserve">Other side wall of kitchen ( sink side) </t>
  </si>
  <si>
    <t>Sides of coloumns</t>
  </si>
  <si>
    <t xml:space="preserve">Set back </t>
  </si>
  <si>
    <t>Opening jamb</t>
  </si>
  <si>
    <t>Store Wall Additional</t>
  </si>
  <si>
    <t xml:space="preserve">Lounge wall kit side with adhesive </t>
  </si>
  <si>
    <t>Less DS1A</t>
  </si>
  <si>
    <t xml:space="preserve">Cladding on wallls </t>
  </si>
  <si>
    <t>Counter back wall above counter ( veg )</t>
  </si>
  <si>
    <t xml:space="preserve">Counter façade area </t>
  </si>
  <si>
    <t>Less Live Counter Window Kitchen side</t>
  </si>
  <si>
    <t xml:space="preserve">ADMN ROOM </t>
  </si>
  <si>
    <r>
      <rPr>
        <sz val="10"/>
        <rFont val="Arial"/>
        <family val="2"/>
      </rPr>
      <t xml:space="preserve">Providing and fixing  18mm thick </t>
    </r>
    <r>
      <rPr>
        <b/>
        <sz val="10"/>
        <rFont val="Arial"/>
        <family val="2"/>
      </rPr>
      <t>Granite  Stone</t>
    </r>
    <r>
      <rPr>
        <sz val="10"/>
        <rFont val="Arial"/>
        <family val="2"/>
      </rPr>
      <t xml:space="preserve"> for  window cill, Jams,  counter, staircase steps &amp; riser  etc. laid over  20 mm. thick cement mortar 1:4 (1 cement :4 coarse sand) and jointed with cement slurry complete as per pattern and design .including moulding ( half / full ), polishing  as required complete in all respect. </t>
    </r>
    <r>
      <rPr>
        <b/>
        <sz val="10"/>
        <rFont val="Arial"/>
        <family val="2"/>
      </rPr>
      <t>( Basic cost of Granite stone @ Rs. 200/- Sqft )</t>
    </r>
  </si>
  <si>
    <t xml:space="preserve">Kitchen counter stone </t>
  </si>
  <si>
    <t xml:space="preserve">Latak stone front of counter </t>
  </si>
  <si>
    <t xml:space="preserve">Counter back wall </t>
  </si>
  <si>
    <r>
      <rPr>
        <sz val="10"/>
        <rFont val="Arial"/>
        <family val="2"/>
      </rPr>
      <t xml:space="preserve">Providing and fixing </t>
    </r>
    <r>
      <rPr>
        <b/>
        <sz val="10"/>
        <rFont val="Arial"/>
        <family val="2"/>
      </rPr>
      <t xml:space="preserve"> 16 to 18mm thick Italian   Stone</t>
    </r>
    <r>
      <rPr>
        <sz val="10"/>
        <rFont val="Arial"/>
        <family val="2"/>
      </rPr>
      <t xml:space="preserve"> for Counter laid over  20 mm. thick cement mortar 1:4 (1 cement :4 coarse sand) and jointed with cement slurry complete as per pattern and design .including full round moulding, rubbing,    polishing &amp; curing  as required complete in all respect. </t>
    </r>
    <r>
      <rPr>
        <b/>
        <sz val="10"/>
        <rFont val="Arial"/>
        <family val="2"/>
      </rPr>
      <t>( Basic cost of Italian stone @ Rs. 4845/- Sqm )( Actual size of stone to be measured &amp; paid ).</t>
    </r>
  </si>
  <si>
    <t xml:space="preserve">PEDESTAL FOR PLANTER </t>
  </si>
  <si>
    <t>SIDE WALLS</t>
  </si>
  <si>
    <t xml:space="preserve">TOP </t>
  </si>
  <si>
    <t>SERVERY COUNTER</t>
  </si>
  <si>
    <t>REception Table top</t>
  </si>
  <si>
    <t>RECEPTION AREA FLOOR</t>
  </si>
  <si>
    <t xml:space="preserve">Counter latak </t>
  </si>
  <si>
    <t xml:space="preserve">Both side </t>
  </si>
  <si>
    <t>SIDES</t>
  </si>
  <si>
    <r>
      <rPr>
        <sz val="10"/>
        <rFont val="Arial"/>
        <family val="2"/>
      </rPr>
      <t xml:space="preserve">Providing &amp; fixing </t>
    </r>
    <r>
      <rPr>
        <b/>
        <sz val="10"/>
        <rFont val="Arial"/>
        <family val="2"/>
      </rPr>
      <t>15mm thick</t>
    </r>
    <r>
      <rPr>
        <sz val="10"/>
        <rFont val="Arial"/>
        <family val="2"/>
      </rPr>
      <t xml:space="preserve"> Engineered wooden flooring of approved make &amp; shade in chevron pattern with 2mm thick base foam including all fixing arrangement &amp; required profile &amp; skirting complete in all respect. </t>
    </r>
    <r>
      <rPr>
        <b/>
        <sz val="10"/>
        <rFont val="Arial"/>
        <family val="2"/>
      </rPr>
      <t>(Basic cost of Engineered Wooden  flooring@ Rs. 4035/- Sqm) (Actual carpet area at site to be measured &amp; paid ).  ( Business Dropdown, Bar Lounge Area, Reception, Servery area, Business centre area &amp; Toilet Vestibule ).</t>
    </r>
  </si>
  <si>
    <t xml:space="preserve">Wooden Flooring Area </t>
  </si>
  <si>
    <t xml:space="preserve">As per polyline </t>
  </si>
  <si>
    <t xml:space="preserve">Servery Area, Executive LOUNGE, merchandise display area, Digital Display area, </t>
  </si>
  <si>
    <t>Less Additional Store Room created</t>
  </si>
  <si>
    <t>Carpet flooring  ( 01 )</t>
  </si>
  <si>
    <t xml:space="preserve">Premium lounge  as per polyline </t>
  </si>
  <si>
    <r>
      <rPr>
        <sz val="10"/>
        <rFont val="Arial"/>
        <family val="2"/>
      </rPr>
      <t xml:space="preserve">Providing &amp; fixing </t>
    </r>
    <r>
      <rPr>
        <sz val="10"/>
        <color rgb="FFFF0000"/>
        <rFont val="Arial"/>
        <family val="2"/>
      </rPr>
      <t xml:space="preserve"> </t>
    </r>
    <r>
      <rPr>
        <sz val="10"/>
        <rFont val="Arial"/>
        <family val="2"/>
      </rPr>
      <t xml:space="preserve">aluminium. T profile ( 19mm x 19mm x 6mm thick ) PVDF coated ( Rose gold finish )  as per approved sample including all fixing arrangement complete in all respect. </t>
    </r>
    <r>
      <rPr>
        <b/>
        <sz val="10"/>
        <rFont val="Arial"/>
        <family val="2"/>
      </rPr>
      <t>( Basic cost of T Profile @ Rs. 250/- Rmtr. )</t>
    </r>
  </si>
  <si>
    <t xml:space="preserve">Aliminium T profile </t>
  </si>
  <si>
    <t>Executive Lounge wall on the side of servery &amp; Kitchen foyer-Horizontal</t>
  </si>
  <si>
    <t>Executive Lounge wall on the side of servery &amp; Kitchen foyer- vertical</t>
  </si>
  <si>
    <t>Executive Lounge wall ( block work)</t>
  </si>
  <si>
    <t>Executive Lounge wall ( block work)- vertical</t>
  </si>
  <si>
    <t>Misc</t>
  </si>
  <si>
    <t>WOOD WORK</t>
  </si>
  <si>
    <t xml:space="preserve">Door Frame </t>
  </si>
  <si>
    <t>Store Door Frame DS1A</t>
  </si>
  <si>
    <t>Door frame Kit passage entry/servery</t>
  </si>
  <si>
    <t xml:space="preserve">Admin Office/ Passage </t>
  </si>
  <si>
    <t xml:space="preserve">Vision Slit Door shutter Kitchen passage/ servery area DVP1 </t>
  </si>
  <si>
    <t xml:space="preserve">Servery / premium Lounge entry Sliding shutter SD1 </t>
  </si>
  <si>
    <t xml:space="preserve">Flush door shutters </t>
  </si>
  <si>
    <t xml:space="preserve">Admin entry door shutter. DS1 </t>
  </si>
  <si>
    <t xml:space="preserve">Store Room Door Shutters DS1A </t>
  </si>
  <si>
    <r>
      <rPr>
        <sz val="10"/>
        <rFont val="Arial"/>
        <family val="2"/>
      </rPr>
      <t>Providing &amp; fixing  floor anodised aluminium ( Rose Gold Finish )  transition profile as per approved sample including all fixing arrangement between junction of two type flooring i.e. wooden &amp; carpet &amp; tile / stone junction complete in all respect</t>
    </r>
    <r>
      <rPr>
        <b/>
        <sz val="10"/>
        <rFont val="Arial"/>
        <family val="2"/>
      </rPr>
      <t>.( Basic cost for aluminium  Transition profile @ Rs. 230/- Rmtr)</t>
    </r>
  </si>
  <si>
    <t xml:space="preserve">Transition profile </t>
  </si>
  <si>
    <t>Premium Lounge/ Digital Display Area</t>
  </si>
  <si>
    <t>Reception/display , lounge entry point</t>
  </si>
  <si>
    <t>DVP1</t>
  </si>
  <si>
    <t>SD1</t>
  </si>
  <si>
    <t xml:space="preserve"> • ALT profile sections are manufactured and tested in accordance to EN573-3, EN755-2, DIN EN 12020 T2 , non_x0002_dimensions manufacturing tolerance deviation DIN ISO 2768- 1 class C = coarse</t>
  </si>
  <si>
    <t>Executive Lounge side wall</t>
  </si>
  <si>
    <t>Providing &amp; fixing concealed Hydraulic door closer of approved make including all fixing arrangement complete in all respect.</t>
  </si>
  <si>
    <t xml:space="preserve">Door Closer </t>
  </si>
  <si>
    <t xml:space="preserve">Kitchen Store Entry door </t>
  </si>
  <si>
    <t xml:space="preserve">Admin entry door shutter </t>
  </si>
  <si>
    <t xml:space="preserve">Kitchen entry servery side </t>
  </si>
  <si>
    <t>Providing &amp; fixing  Door  Lock (  Motrise  lever one side knob cylinder &amp; one side key  finish in rose gold SS  ) of approved make including all fixing arrangement complete in all respect.</t>
  </si>
  <si>
    <t xml:space="preserve">Door Lock </t>
  </si>
  <si>
    <t>DS1A</t>
  </si>
  <si>
    <t xml:space="preserve">M.S. Work </t>
  </si>
  <si>
    <t xml:space="preserve">Partition wall servery/executive lounge </t>
  </si>
  <si>
    <t>Door</t>
  </si>
  <si>
    <t>Servery/executive lounge  semi circular wall</t>
  </si>
  <si>
    <t>Veg side semi circular wall</t>
  </si>
  <si>
    <t>Servery/premium lounge wall</t>
  </si>
  <si>
    <t>SD1( sliding door)</t>
  </si>
  <si>
    <t>Other side of SD1</t>
  </si>
  <si>
    <t>Business Drop down/ premium lounge wall</t>
  </si>
  <si>
    <t>Merchandise display wall</t>
  </si>
  <si>
    <t>Admn Room walls passage side straight</t>
  </si>
  <si>
    <t>Door DS1</t>
  </si>
  <si>
    <t>Off set</t>
  </si>
  <si>
    <t>Admn room/executive lounge wall staraight</t>
  </si>
  <si>
    <t>Offset</t>
  </si>
  <si>
    <t>Semi circular wall( digital display )</t>
  </si>
  <si>
    <t>Side of digital wall</t>
  </si>
  <si>
    <t xml:space="preserve">Semi circular reception side </t>
  </si>
  <si>
    <t xml:space="preserve">Dummy staraight </t>
  </si>
  <si>
    <t>Semi circular behind digital wall</t>
  </si>
  <si>
    <t xml:space="preserve">Dead off set </t>
  </si>
  <si>
    <t>Door jamb wall of DVP1</t>
  </si>
  <si>
    <t>Store ( additional)</t>
  </si>
  <si>
    <t>Total vertical members @600mm c/c</t>
  </si>
  <si>
    <t>Add 10% extra fro additional members at small places and at ends for estimation</t>
  </si>
  <si>
    <t>Nos</t>
  </si>
  <si>
    <t>Height ( assuming 4.2 meters up to soffit of slab as availability)</t>
  </si>
  <si>
    <t>Deduction for door not done</t>
  </si>
  <si>
    <t>Horizontal members assuming height of 4.2 meters</t>
  </si>
  <si>
    <t>Add 10 % extra for end and Small places</t>
  </si>
  <si>
    <t>Total length = 7.7x 43.24</t>
  </si>
  <si>
    <t>50x50x1.6mm thick tubal section weight</t>
  </si>
  <si>
    <t xml:space="preserve">12mm thick plates for floors </t>
  </si>
  <si>
    <t>6mm thick plate for top position at ceiling level if required</t>
  </si>
  <si>
    <t>fastners  8mm dia 75mm long</t>
  </si>
  <si>
    <t xml:space="preserve">Say vertical members </t>
  </si>
  <si>
    <t xml:space="preserve">PLANTER PEDESTAL 12.01 METERS LONG </t>
  </si>
  <si>
    <t>VERTICAL PIECES OF 50X50X1.6MM</t>
  </si>
  <si>
    <t xml:space="preserve">HORIZONTAL </t>
  </si>
  <si>
    <t>PLATES</t>
  </si>
  <si>
    <t>FASTNERS</t>
  </si>
  <si>
    <t xml:space="preserve">VERTICAL PIECES OF 50x50x3mm </t>
  </si>
  <si>
    <t>Vertical pieces over feature wall (200mm high)</t>
  </si>
  <si>
    <t>Horizontal</t>
  </si>
  <si>
    <t xml:space="preserve"> </t>
  </si>
  <si>
    <t xml:space="preserve">OTHER WOOD WORK FOR WALL PANELLING,  DISPLAY, RAFTERS    &amp; PARTITION </t>
  </si>
  <si>
    <t xml:space="preserve">Both side HDHMR PLY in two layers on each side  </t>
  </si>
  <si>
    <t>1.83-0.865-0.1</t>
  </si>
  <si>
    <t>Door jambs</t>
  </si>
  <si>
    <t>Less Door SD1</t>
  </si>
  <si>
    <t>Merchandise display wall on either side of Merchandise Display</t>
  </si>
  <si>
    <t>Store Room Addl</t>
  </si>
  <si>
    <t xml:space="preserve">Dummy staraight Admn room </t>
  </si>
  <si>
    <t xml:space="preserve">Laminate panelling over exiting partition wall upto 3mtr height </t>
  </si>
  <si>
    <t xml:space="preserve">Premium Lounge wall store side </t>
  </si>
  <si>
    <t>Other side</t>
  </si>
  <si>
    <t>Executive lounge wall</t>
  </si>
  <si>
    <t xml:space="preserve">Band over PVD( no deduction for vertical members) </t>
  </si>
  <si>
    <t>DVP1 wall</t>
  </si>
  <si>
    <r>
      <rPr>
        <sz val="10"/>
        <rFont val="Arial"/>
        <family val="2"/>
      </rPr>
      <t>Providing &amp; fixing Fabric backed Vinyl Wall covering(10.05mtr. X .52mtr ) ( 300gsm Type-II)  fire  Retardant as per approved sample including all fixing arrangement complete in all respect.</t>
    </r>
    <r>
      <rPr>
        <b/>
        <sz val="10"/>
        <rFont val="Arial"/>
        <family val="2"/>
      </rPr>
      <t>( Basic cost of Fabric backed Vinyl Wall covering @ Rs. 3230/- Sqm )</t>
    </r>
  </si>
  <si>
    <t xml:space="preserve">Aluminium Skirting </t>
  </si>
  <si>
    <r>
      <rPr>
        <sz val="10"/>
        <rFont val="Arial"/>
        <family val="2"/>
      </rPr>
      <t>Providing and fixing over head storage with necessary shelves as per design  made out of 19mm thick HDHMR  board  fixed with the help of all necessary hardware like nail and fasteners and all internal surface of storage to be finished with 0.8mm thick laminate &amp; external surface to be finished with 1mm thick laminate including  required  shelves, shutters and  required hardware like handle, knobs, magnetic catcher, hinges, shutter lock etc. all are  superior quality  of approved make complete in all respect.</t>
    </r>
    <r>
      <rPr>
        <b/>
        <sz val="10"/>
        <rFont val="Arial"/>
        <family val="2"/>
      </rPr>
      <t xml:space="preserve"> (Basic cost of laminate for internal surface @ Rs. 270/-Sqm &amp; external surface laminate@ Rs.970/-Sqm)</t>
    </r>
  </si>
  <si>
    <t xml:space="preserve">Storages </t>
  </si>
  <si>
    <t xml:space="preserve">300 to 450mm deep </t>
  </si>
  <si>
    <t xml:space="preserve">Admin area over head storages </t>
  </si>
  <si>
    <t xml:space="preserve">Kitchen over head </t>
  </si>
  <si>
    <r>
      <rPr>
        <sz val="10"/>
        <rFont val="Arial"/>
        <family val="2"/>
      </rPr>
      <t>Providing and fixing under counter storage  with necessary drawers &amp; Shelves as per design made out of 19mm thick HDHMR  board  fixed with the help of all necessary hardware like nail and fasteners and all internal surface of storage to be finished with 0.8mm thick laminate &amp; external surface to be finished with 1mm thick laminate including  required drawer unit, required shelves , shutters and  required hardware like handle, knobs, magnetic catcher, drawer lock, hinges, shutter lock, drawer channel etc. all are  superior quality  of approved make complete in all respect.</t>
    </r>
    <r>
      <rPr>
        <b/>
        <sz val="10"/>
        <rFont val="Arial"/>
        <family val="2"/>
      </rPr>
      <t xml:space="preserve"> (Basic cost of laminate for internal surface @ Rs. 270/-Sqm &amp; external surface laminate@ Rs.970/-Sqm)</t>
    </r>
  </si>
  <si>
    <t xml:space="preserve">Vending area  450mm to 600mm deep </t>
  </si>
  <si>
    <t>Kitchen under counter Storage</t>
  </si>
  <si>
    <t>Store (if Required)</t>
  </si>
  <si>
    <t>Providing and fixing  partly open partly closed   Servery counter storage as per drawing made out of 19mm thick HDHMR  board  fixed with the help of all necessary hardware like nail and fasteners and all internal area  of storage ( Excluding open shelves inner surface ) to be finished with 0.8mm thick laminate and open shelves inner surface to be finished with rose gold finish 1mm thick SS sheet &amp; external facade surface  &amp; top surface of survery storage to be finished with  Italian stone fixed with adhesive &amp; 100mm high rose gold finish Aluminium skirting at floor level, including required drawer unit,  required open  shelves, Louver shutters and  required hardware like handle, knobs, magnetic catcher, drawer lock, hinges, drawer channel, shutter lock etc. all are  superior quality  of approved make, complete in all respect. ( Rose Gold finish SS sheet paid  separately in rose gold finish SS sheet item &amp; Italian Stone paid separately in Italian stone Item).   ( Basic cost of internal laminate @ Rs.270/-Sqm &amp; external surface laminate@ Rs.970/-Sqm.)</t>
  </si>
  <si>
    <t>650mm</t>
  </si>
  <si>
    <t xml:space="preserve">Servery counter </t>
  </si>
  <si>
    <r>
      <rPr>
        <sz val="10"/>
        <rFont val="Arial"/>
        <family val="2"/>
      </rPr>
      <t xml:space="preserve">Providing and fixing </t>
    </r>
    <r>
      <rPr>
        <b/>
        <sz val="10"/>
        <rFont val="Arial"/>
        <family val="2"/>
      </rPr>
      <t>Reception Table ( 450mm to 600mm Deep )</t>
    </r>
    <r>
      <rPr>
        <sz val="10"/>
        <rFont val="Arial"/>
        <family val="2"/>
      </rPr>
      <t xml:space="preserve">  (2.1mtr. long x 1.2mtr ht. ) made out of 19mm thick HDHMR ply for required partition, front &amp; sides including  necessary shelves with shutter &amp; drawers, Key board tray, all necessary hardware of superior quality  like nail, self closing type hinges, S.S. handles, knobs, locks, key board tray , etc. And front facade, sides &amp; top finish with  Italian marble stone of approved make, shade &amp; texture  including all fixing arrangement ,grinding polishing, edge chamfering &amp; polishing  &amp; all internal surface to be finished with 0.8mm thick laminate &amp; external exposed drawer / wooden surface to be finished with 1mm thick laminate of approved make &amp; shade &amp; reception table facade surface at floor level 100mm high skirting &amp; top &amp; sides edging  finished with PVD coated rose gold finish in aluminium .  complete in all respect.</t>
    </r>
    <r>
      <rPr>
        <b/>
        <sz val="10"/>
        <rFont val="Arial"/>
        <family val="2"/>
      </rPr>
      <t xml:space="preserve"> ( Basic cost of internal laminate @ Rs.270/- Sqm &amp; external laminate  @ Rs970/-Sqm  &amp; Italian marble stone @ Rs. 4845/- Sqmt ) &amp; PVD coated rose gold finish 1mm thick SS sheet @ Rs.4420Sqm)</t>
    </r>
  </si>
  <si>
    <r>
      <rPr>
        <sz val="10"/>
        <rFont val="Arial"/>
        <family val="2"/>
      </rPr>
      <t>Providing making &amp; fixing in position</t>
    </r>
    <r>
      <rPr>
        <b/>
        <sz val="10"/>
        <rFont val="Arial"/>
        <family val="2"/>
      </rPr>
      <t xml:space="preserve"> 19mm thick India Map ( 1.58mtr x 1.87mtr) made of </t>
    </r>
    <r>
      <rPr>
        <sz val="10"/>
        <rFont val="Arial"/>
        <family val="2"/>
      </rPr>
      <t xml:space="preserve"> 18mm thick MDF Board of approved make  finished with 1mm thick PVD coated Rose Gold finish SS sheet with provision for  LED light glowing arrangement at location of Lucknow  including all fixing arrangement complete in all respect.</t>
    </r>
    <r>
      <rPr>
        <b/>
        <sz val="10"/>
        <rFont val="Arial"/>
        <family val="2"/>
      </rPr>
      <t xml:space="preserve">( Basic cost of PVD coated SS sheet @ Rs.4420/- Sqm ) </t>
    </r>
  </si>
  <si>
    <t xml:space="preserve">Rate is inclusive of frame of MS tubular section minimum thickness of 1.6mm. HDHMR Boards19mm thick for base to Italian stone, Italian stone 19mm thick of required shade, colour, design &amp; pattern, 12mmm MDF sheet &amp; 12mmm thick flexi ply for base to PVD coated SS304 grade sheet, PVD coated 304 SS sheet 1mm thick, frame of MS tubular section of minimum thickness of 1.6mm, laminate 1mm thick of approved design, manufacture &amp; brand, shade colour, design, 100mm thick toughenned glass, PVD coated ss304 grade 1mm thick tubelar section of 25x10mm (minimum) for fixing at corners of glass box, appropriate PVD coated hinges/brackets for making the front glass portion openable or the top glare p[ortion opennable, locking arrangement to glass openable piece, adhesives of approved quality, nails, screws, grittiest of approved brand &amp; manufacture and type matching with teh finish on to which these are used. Etc complete with temporary arrangement for fixing, and fixing to teh back wall secureley. The rate is for one set of overall height 3000mmx 600mm. </t>
  </si>
  <si>
    <t>Providing , making &amp; fixing projected surface with frame of wooden/MS as described in above item having front face 12mm thick MDF Baird of approved brand &amp; manufacture fixed with nails, screws, adhesive and then finally fixing Vinyle paper of approved brand, manufacture, colour, shade, pattern &amp; design in between the display sets , the width shall be variable startling with 200mm at base and increasing as per teh profile ( semi circular of display panels) complete with basic cost of Vinyle as 3230/sqm</t>
  </si>
  <si>
    <t>Additional</t>
  </si>
  <si>
    <r>
      <rPr>
        <sz val="10"/>
        <rFont val="Arial"/>
        <family val="2"/>
      </rPr>
      <t xml:space="preserve">GI Metal Ceiling Clip in plain Bevelled edge global white colour plain  tiles of size 600x600 and 0.5 mm thick with 25 mm height, made of G I sheet having galvanizing of 100 gms/ sqm (both sides inclusive) and electro statically polyester powder coated of thickness 60 microns (minimum), including factory painted after bending. </t>
    </r>
    <r>
      <rPr>
        <b/>
        <sz val="10"/>
        <rFont val="Arial"/>
        <family val="2"/>
      </rPr>
      <t>( Kitchen &amp; Kitchen Store false ceiling )</t>
    </r>
  </si>
  <si>
    <t xml:space="preserve">Grid Ceiling </t>
  </si>
  <si>
    <t xml:space="preserve">Kitchen &amp; store  As per polyline </t>
  </si>
  <si>
    <t>Ratebonly</t>
  </si>
  <si>
    <r>
      <rPr>
        <sz val="10"/>
        <rFont val="Arial"/>
        <family val="2"/>
      </rPr>
      <t xml:space="preserve">Providing three or more coats of </t>
    </r>
    <r>
      <rPr>
        <b/>
        <sz val="10"/>
        <rFont val="Arial"/>
        <family val="2"/>
      </rPr>
      <t>Plastic Emulsion  paint</t>
    </r>
    <r>
      <rPr>
        <sz val="10"/>
        <rFont val="Arial"/>
        <family val="2"/>
      </rPr>
      <t xml:space="preserve"> of approved make &amp; shade including preparation of base by cement based putty &amp; primer  complete in all respect. </t>
    </r>
    <r>
      <rPr>
        <b/>
        <sz val="10"/>
        <rFont val="Arial"/>
        <family val="2"/>
      </rPr>
      <t>( Admin area inside wall paint )</t>
    </r>
  </si>
  <si>
    <t xml:space="preserve">Plastic emulsion Paint </t>
  </si>
  <si>
    <t>Merchandise wall out side</t>
  </si>
  <si>
    <r>
      <rPr>
        <sz val="10"/>
        <rFont val="Arial"/>
        <family val="2"/>
      </rPr>
      <t xml:space="preserve">Providing &amp; filling 50mm thick Fibre  Glass wool </t>
    </r>
    <r>
      <rPr>
        <b/>
        <sz val="10"/>
        <rFont val="Arial"/>
        <family val="2"/>
      </rPr>
      <t>( 64kg den</t>
    </r>
    <r>
      <rPr>
        <sz val="10"/>
        <rFont val="Arial"/>
        <family val="2"/>
      </rPr>
      <t xml:space="preserve">sity ) in M. S. frame work for partition wall for making sound proof </t>
    </r>
  </si>
  <si>
    <t xml:space="preserve">ROCK WOOL </t>
  </si>
  <si>
    <t xml:space="preserve">Both side HDHMR PLY </t>
  </si>
  <si>
    <r>
      <rPr>
        <sz val="10"/>
        <rFont val="Arial"/>
        <family val="2"/>
      </rPr>
      <t xml:space="preserve">Providing &amp; fixing Rose Gold finish L- angle aluminium profile ( 12mm x 12mm x 1.5mm thick  ) as per approved sample fixed with adhesive of approved make  including all fixing arrangement complete in all respect. </t>
    </r>
    <r>
      <rPr>
        <b/>
        <sz val="10"/>
        <rFont val="Arial"/>
        <family val="2"/>
      </rPr>
      <t>( Basic cost of Angle @ Rs. 330 Rmtr. )</t>
    </r>
  </si>
  <si>
    <t xml:space="preserve">L Angle profile  12 mm x 12mm </t>
  </si>
  <si>
    <t xml:space="preserve">Corners of reception wall </t>
  </si>
  <si>
    <t>Column on left of enterance near merchandise display</t>
  </si>
  <si>
    <t>MISC</t>
  </si>
  <si>
    <r>
      <rPr>
        <sz val="10"/>
        <rFont val="Arial"/>
        <family val="2"/>
      </rPr>
      <t>P/F 1mm thick PVD coated SS sheet fixing on existing wall panelling  as per approved sample including all fixing arrangement complete in all respect.</t>
    </r>
    <r>
      <rPr>
        <b/>
        <sz val="10"/>
        <rFont val="Arial"/>
        <family val="2"/>
      </rPr>
      <t xml:space="preserve">( Basic cost of PVD coated SS sheet @ Rs.4420/- Sqm ) </t>
    </r>
  </si>
  <si>
    <t xml:space="preserve">P/F SS   Sheet Fixing </t>
  </si>
  <si>
    <t>Jambs of SLD1</t>
  </si>
  <si>
    <t>Free edges of 100mm thick partition walls</t>
  </si>
  <si>
    <t xml:space="preserve">Sheet fixing in Servery counter back  inside finish </t>
  </si>
  <si>
    <t xml:space="preserve">Servery counter both sides </t>
  </si>
  <si>
    <t xml:space="preserve">Servery Counter top &amp; Bottom </t>
  </si>
  <si>
    <t xml:space="preserve">Waterproofing Work </t>
  </si>
  <si>
    <t xml:space="preserve">Kitchen area </t>
  </si>
  <si>
    <t xml:space="preserve">On walls </t>
  </si>
  <si>
    <t xml:space="preserve">Providing and doing 12mm thick solid surface ( corian) of approved, shade, texture, make &amp; manufacture over base of existing 12mm water proof ply with all adhesives, including all processes &amp; making the curves smooth and joints seamless as per profile, drawings and instructions of Engineer incharge complete </t>
  </si>
  <si>
    <t xml:space="preserve">The </t>
  </si>
  <si>
    <t xml:space="preserve">Servery counter facias </t>
  </si>
  <si>
    <t xml:space="preserve">Less opening in servery area for open shelves </t>
  </si>
  <si>
    <t>Above counter of servery 150mm high</t>
  </si>
  <si>
    <t>Kitchen wall live counter opening</t>
  </si>
  <si>
    <t>Jaipur Airport Site Lounge</t>
  </si>
  <si>
    <t>(M.B SHEET)</t>
  </si>
  <si>
    <t>S.No.</t>
  </si>
  <si>
    <t>Description</t>
  </si>
  <si>
    <t>W</t>
  </si>
  <si>
    <t>Qty</t>
  </si>
  <si>
    <t>c</t>
  </si>
  <si>
    <t>d</t>
  </si>
  <si>
    <t>PHASE-I (EXTRA ITEMS)</t>
  </si>
  <si>
    <t xml:space="preserve">Providing and installation of coloured film as per aprooved design on bathroom side premium lounge area glass. </t>
  </si>
  <si>
    <t xml:space="preserve">Provding and fixing ss expansion joint cover  over Exp joint on floor and wall  as per required  by EIC </t>
  </si>
  <si>
    <t xml:space="preserve">Providing and fixing  wooden Rafter 80mm x 40 mm  Size </t>
  </si>
  <si>
    <t xml:space="preserve">Providing and fixing  Foot rail at reception counter made of 50mm hollow pipe PVD coated rose gold finish as per approved design </t>
  </si>
  <si>
    <t>Reception Counter</t>
  </si>
  <si>
    <t>Exicutive lounge glass partition</t>
  </si>
  <si>
    <t>UOM</t>
  </si>
  <si>
    <t>Project :JAI_T2_INTERNATIONAL CIP LOUNGE (SUMMARY OF COST)</t>
  </si>
  <si>
    <t xml:space="preserve">Sub Head </t>
  </si>
  <si>
    <t>BOQ Amount (Rs.)</t>
  </si>
  <si>
    <t>Part I</t>
  </si>
  <si>
    <t>Electrical</t>
  </si>
  <si>
    <t>Rs.</t>
  </si>
  <si>
    <t>Part II</t>
  </si>
  <si>
    <t>Part III</t>
  </si>
  <si>
    <t>PL &amp; FF</t>
  </si>
  <si>
    <t>DRAINAGE</t>
  </si>
  <si>
    <t>SUB  TOTAL - MEP</t>
  </si>
  <si>
    <t>GRAND TOTAL - MEP</t>
  </si>
  <si>
    <t xml:space="preserve"> INTERNATIONAL CIP  LOUNGE_JAI T1_ELECTRICAL</t>
  </si>
  <si>
    <t>Sl No.</t>
  </si>
  <si>
    <t>Unit</t>
  </si>
  <si>
    <t>BOQ Qty.</t>
  </si>
  <si>
    <t>BOQ Rate</t>
  </si>
  <si>
    <t>BOQ Amount</t>
  </si>
  <si>
    <t xml:space="preserve">Part I </t>
  </si>
  <si>
    <t>ELECTRICAL</t>
  </si>
  <si>
    <t>Nos.</t>
  </si>
  <si>
    <t>Mtrs</t>
  </si>
  <si>
    <t>a)</t>
  </si>
  <si>
    <t>b)</t>
  </si>
  <si>
    <t>Providing and fixing energy meter on terrece along scrubber and LT panel</t>
  </si>
  <si>
    <t>Supply  &amp;  wiring  of  general  power  point  with  2X4+2.5 Sq.mm PVC insulated multistranded copper conductor cable (FRLS) in surface/recess MS/PVC conduit including cutting the chases in wall &amp; making good the same including providing &amp; fixing of M.S. Switch &amp; o modular range 1 No,s 6Amp Socket with 2M USB Charger port input 240v ,50Hz,/500mA, Out put 5V=3000ma modular cover plate, etc. complete as required. (First point)Supply of MS/PVC conduit included in this item.</t>
  </si>
  <si>
    <t>Supply  &amp;  wiring  of  general  power  point  with  2X4+2.5 Sq.mm PVC insulated multistranded copper conductor cable (FRLHS) in surface/recess MS/PVC conduit including cutting the chases in wall &amp; making good the same including providing &amp; fixing of M.S. Switch &amp; o modular range 1 No,s 6Amp Socket with 2M USB Charger port input 240v ,50Hz,/500mA, Out put 5V=3000ma modular cover plate, etc. complete as required. (Secondary loop point)Supply of MS/PVC conduit included in this item.</t>
  </si>
  <si>
    <t>Supply  &amp;  wiring  of  general  power  point  with  2X4+2.5 Sq.mm PVC insulated multistranded copper conductor cable (FRLHS) in surface/recess MS/PVC conduit including cutting the chases in wall &amp; making good the same including providing &amp; fixing of M.S. Switch &amp; o modular range 2No,s 6Amp switch with 3 pin 6Amp  socket, modular cover plate, etc. complete as required. (First point)Supply of MS/PVC conduit included in this item.</t>
  </si>
  <si>
    <t>Supply  &amp;  wiring  of  general  power  point  with  2X4+2.5 Sq.mm PVC insulated multistranded copper conductor cable (FRLHS) in surface/recess MS/PVC conduit including cutting the chases in wall &amp; making good the same including providing &amp; fixing of M.S. Switch &amp; o modular range 2No,s 6Amp switch with 3 pin 6Amp  socket, modular cover plate, etc. complete as required. (Secondary loop point)Supply of MS/PVC conduit included in this item.</t>
  </si>
  <si>
    <t xml:space="preserve">Supplying and fixing heavy gauge ISI embossed black enameled FRLSH GI recessed and/or surface conduits including cost of providing saddles etc for surface conduiting and/or cost of cutting and filling chases for recessed conduiting complete as per specifications, as required and as below. </t>
  </si>
  <si>
    <t>Supply &amp; installation of GI Earth Bus of size 50 x 6 x 300 mm long with insulator support for earth bus</t>
  </si>
  <si>
    <t xml:space="preserve">S.NO. </t>
  </si>
  <si>
    <t>Service Code</t>
  </si>
  <si>
    <t>No,s</t>
  </si>
  <si>
    <t>NETWORK RACK TO D1</t>
  </si>
  <si>
    <t>D2,V1</t>
  </si>
  <si>
    <t>D3</t>
  </si>
  <si>
    <t>D4</t>
  </si>
  <si>
    <t>D5,V2</t>
  </si>
  <si>
    <t>D10,V3</t>
  </si>
  <si>
    <t>D13,V5</t>
  </si>
  <si>
    <t>AMPLIFIER TO SP1</t>
  </si>
  <si>
    <t>SP1 TO SP2</t>
  </si>
  <si>
    <t>NON PO ITEM,S</t>
  </si>
  <si>
    <t>PBD-1 TO Pedestal furniture R1</t>
  </si>
  <si>
    <t>NO,S</t>
  </si>
  <si>
    <t>PBD-1 TO Pedestal furniture R2</t>
  </si>
  <si>
    <t>PBD-1 TO Pedestal furniture R3</t>
  </si>
  <si>
    <t>PBD-1 TO Pedestal furniture R4</t>
  </si>
  <si>
    <t>PBD-1 TO Pedestal furniture R9</t>
  </si>
  <si>
    <t>PBD-1 TO Pedestal furniture R10</t>
  </si>
  <si>
    <t>PBD-1 TO Pedestal furniture R11</t>
  </si>
  <si>
    <t>PBD-1 TO Pedestal furniture Y1</t>
  </si>
  <si>
    <t>PBD-1 TO Pedestal furniture Y2</t>
  </si>
  <si>
    <t>PBD-1 TO Pedestal furniture Y3</t>
  </si>
  <si>
    <t>PBD-1 TO Pedestal furniture Y9</t>
  </si>
  <si>
    <t>PBD-1 TO Pedestal furniture Y10</t>
  </si>
  <si>
    <t>PBD-1 TO Pedestal furniture B1</t>
  </si>
  <si>
    <t>PBD-1 TO Pedestal furniture B2</t>
  </si>
  <si>
    <t>PBD-1 TO Pedestal furniture B3</t>
  </si>
  <si>
    <t>SECONDARY LOOP POINT</t>
  </si>
  <si>
    <t>R8 LOOP</t>
  </si>
  <si>
    <t>Y8 LOOP</t>
  </si>
  <si>
    <t>Y11 LOOP</t>
  </si>
  <si>
    <t>B8 LOOP</t>
  </si>
  <si>
    <t>B11 LOOP</t>
  </si>
  <si>
    <t>PBD-1 TO Square Table 2No,s switch &amp; socket 6A,</t>
  </si>
  <si>
    <t>PBD-1 TO Square table R6</t>
  </si>
  <si>
    <t>PBD-1 TO Square table R7</t>
  </si>
  <si>
    <t>PBD-1 TO Square table Y5</t>
  </si>
  <si>
    <t>PBD-1 TO Square table Y6</t>
  </si>
  <si>
    <t>PBD-1 TO Square table B5</t>
  </si>
  <si>
    <t>PBD-1 TO Square table B6</t>
  </si>
  <si>
    <t>LOOP TO Square table R6</t>
  </si>
  <si>
    <t>LOOP TO Square table R7</t>
  </si>
  <si>
    <t>LOOP TO Square table Y5</t>
  </si>
  <si>
    <t>LOOP TO Square table Y6</t>
  </si>
  <si>
    <t>LOOP TO Square table B5</t>
  </si>
  <si>
    <t>LOO TO Square table B6</t>
  </si>
  <si>
    <t>25 mm Dia Ms CONDUIT</t>
  </si>
  <si>
    <t>PA SYSTEM CONDUIT</t>
  </si>
  <si>
    <t xml:space="preserve"> NVR TO  DATA/VOICE CONDUIT</t>
  </si>
  <si>
    <t>D6,D7</t>
  </si>
  <si>
    <t>D9,DB</t>
  </si>
  <si>
    <t>D11,D12,V4</t>
  </si>
  <si>
    <t>CCTV WIRING CONDUIT</t>
  </si>
  <si>
    <t>C1,C6</t>
  </si>
  <si>
    <t>C2,C9,C10</t>
  </si>
  <si>
    <t>C3,C8</t>
  </si>
  <si>
    <t>C4,C5,C7</t>
  </si>
  <si>
    <t>C11.C12</t>
  </si>
  <si>
    <t xml:space="preserve">SUP&amp;INST OF GI EARTH BUS 50X6X300MM  Electrical room </t>
  </si>
  <si>
    <t>PHE &amp; FF</t>
  </si>
  <si>
    <t>NON TENDERED  ITEMS</t>
  </si>
  <si>
    <r>
      <rPr>
        <sz val="12"/>
        <color theme="1"/>
        <rFont val="Verdana"/>
        <family val="2"/>
      </rPr>
      <t xml:space="preserve">Providing and fixing of clean out chambers </t>
    </r>
    <r>
      <rPr>
        <sz val="12"/>
        <rFont val="Verdana"/>
        <family val="2"/>
      </rPr>
      <t xml:space="preserve">with 50 mm water seal, setting in 1:2:4 mix cement concrete block or clamping to the wall or suspending with the ceiling including cutting and making good the walls and floors wherever required, With </t>
    </r>
    <r>
      <rPr>
        <sz val="12"/>
        <color theme="1"/>
        <rFont val="Verdana"/>
        <family val="2"/>
      </rPr>
      <t>Heavy class SS grating with Cockroach proof SS strainer of approved design including setting in floor with cement motor to match with floor finish as per architect requirement suitable for waster F.D. &amp; F.T.</t>
    </r>
  </si>
  <si>
    <t xml:space="preserve">1'x1' SIZE </t>
  </si>
  <si>
    <t xml:space="preserve">Providing &amp; fixing of PRESSURE GUAGE in FF line as required by EIC </t>
  </si>
  <si>
    <t>JAIPUR AIRPORT (PHE &amp; FF M.B SHEET)</t>
  </si>
  <si>
    <t>`</t>
  </si>
  <si>
    <t>BOQ QTY.</t>
  </si>
  <si>
    <t>C.1</t>
  </si>
  <si>
    <t>EXTRA NEW ITEMS AS PER DRAWING CHANGE (NON TENDERED ITEM)</t>
  </si>
  <si>
    <t>FURNITURE  WORK  RAB-02</t>
  </si>
  <si>
    <t>S.NO.</t>
  </si>
  <si>
    <t xml:space="preserve">DETAIL </t>
  </si>
  <si>
    <t>CODE</t>
  </si>
  <si>
    <t xml:space="preserve">UNIT </t>
  </si>
  <si>
    <t xml:space="preserve"> BOQ RATE </t>
  </si>
  <si>
    <t xml:space="preserve"> BOQ AMOUNT </t>
  </si>
  <si>
    <t xml:space="preserve">REMARKS </t>
  </si>
  <si>
    <r>
      <rPr>
        <sz val="10"/>
        <rFont val="Arial"/>
        <family val="2"/>
      </rPr>
      <t>Providing &amp; supply</t>
    </r>
    <r>
      <rPr>
        <b/>
        <sz val="10"/>
        <rFont val="Arial"/>
        <family val="2"/>
      </rPr>
      <t xml:space="preserve"> Square Dining Table</t>
    </r>
    <r>
      <rPr>
        <sz val="10"/>
        <rFont val="Arial"/>
        <family val="2"/>
      </rPr>
      <t xml:space="preserve"> as per approved sample (W 600 x D 600 x H 750mm ) </t>
    </r>
    <r>
      <rPr>
        <b/>
        <sz val="10"/>
        <rFont val="Arial"/>
        <family val="2"/>
      </rPr>
      <t>( PREMIUM LOUNGE)</t>
    </r>
  </si>
  <si>
    <t>F-06</t>
  </si>
  <si>
    <t>F-07</t>
  </si>
  <si>
    <t>Total of Furniture Work</t>
  </si>
  <si>
    <t>KINDLY NOTE:</t>
  </si>
  <si>
    <t>All mentioned products to be delivered within 150 days after receipt of order confirmation with  50% advance payment. 25% of the balance payment must be cleared half way through the production time when strucutres are ready at the factory.  Balance  25% (last instalment) to be paid 1 week prior the scheduled dispatch date.</t>
  </si>
  <si>
    <t xml:space="preserve"> Cost of fabric upto Rs. 1000/- included in the BOQ. Any extra cost of fabric shall be borne by the client.</t>
  </si>
  <si>
    <t xml:space="preserve">Providing &amp; supply  Pedestal  as per approved sample (W 300 x D 1200x H 500mm) </t>
  </si>
  <si>
    <t xml:space="preserve">Providing &amp; supply  Pedestal  as per approved sample (W 300 x D 600x H 500mm) </t>
  </si>
  <si>
    <t>F-06.01</t>
  </si>
  <si>
    <t xml:space="preserve">Remarks </t>
  </si>
  <si>
    <t xml:space="preserve">CHECKED </t>
  </si>
  <si>
    <t xml:space="preserve">checked </t>
  </si>
  <si>
    <t>SUBMITTED QTY</t>
  </si>
  <si>
    <t>CHECKED  QTY</t>
  </si>
  <si>
    <t>RAB -02 SUBMITTED QTY</t>
  </si>
  <si>
    <t xml:space="preserve">RAB-02  SUB  AMT </t>
  </si>
  <si>
    <t>Total checked Amt</t>
  </si>
  <si>
    <t>F</t>
  </si>
  <si>
    <t>Sub Total ( amended qty)</t>
  </si>
  <si>
    <t>SP2 TO SP3</t>
  </si>
  <si>
    <t>SP3 TO SP4</t>
  </si>
  <si>
    <t>SP4 TO SP5</t>
  </si>
  <si>
    <t>SP5 TO SP6</t>
  </si>
  <si>
    <t>SP6 TO SP7</t>
  </si>
  <si>
    <t>SP7 TO SP8</t>
  </si>
  <si>
    <t>SP8 TO SP9</t>
  </si>
  <si>
    <t>SP9 TO SP10</t>
  </si>
  <si>
    <t>SP10 TO SP11</t>
  </si>
  <si>
    <t>SP11 TO SP12</t>
  </si>
  <si>
    <t>SP12 TO SP13</t>
  </si>
  <si>
    <t xml:space="preserve">Provding and fixing  Moulding   to Cover  Exp joint  FINISH WITH pu PAINT on floor and SS PVD on wall   as per required  by EIC </t>
  </si>
  <si>
    <t xml:space="preserve">APPROVED NON TENDER ITEMS  C&amp;I WORKS </t>
  </si>
  <si>
    <t>Extra Appproved  Non Tender Items</t>
  </si>
  <si>
    <t>APPROVED EXTRA NON TENDER ITEMS</t>
  </si>
  <si>
    <t xml:space="preserve">Providing &amp; Fixing  16 POE system </t>
  </si>
  <si>
    <t>Providing &amp; Fixing SFF convertor</t>
  </si>
  <si>
    <t>Providing &amp; Fixing Media convertor</t>
  </si>
  <si>
    <t xml:space="preserve">Approved </t>
  </si>
  <si>
    <t>207A</t>
  </si>
  <si>
    <t>Part IA</t>
  </si>
  <si>
    <t>Part III A</t>
  </si>
  <si>
    <t>MATERIAL/QTY PRICE VARIATION SHEET</t>
  </si>
  <si>
    <t>CONSIDERED</t>
  </si>
  <si>
    <t>31.12.2023</t>
  </si>
  <si>
    <t xml:space="preserve">PRICE VARIATION OF TENDERED ITEMS AND NEW NON TENDERED ITEMS CUMMILATIVE SHEET </t>
  </si>
  <si>
    <t xml:space="preserve">TENDER BASIC RATES </t>
  </si>
  <si>
    <t>ACTUAL PRICE</t>
  </si>
  <si>
    <t>Items</t>
  </si>
  <si>
    <t xml:space="preserve">Picture </t>
  </si>
  <si>
    <t>ORDER QTY</t>
  </si>
  <si>
    <t>10% Scrap</t>
  </si>
  <si>
    <t>Required Material</t>
  </si>
  <si>
    <t xml:space="preserve">TENDER BASIC PRICE IN BOQ </t>
  </si>
  <si>
    <t>BASIC PRICE /SFT</t>
  </si>
  <si>
    <t xml:space="preserve">LOADING UNLOADING TRANSPORTATION PRICE </t>
  </si>
  <si>
    <t xml:space="preserve">TOTAL LANDING RATES </t>
  </si>
  <si>
    <t xml:space="preserve">VARIATION W.R.T TENDER RATE </t>
  </si>
  <si>
    <t>VARIATION AMOUNT</t>
  </si>
  <si>
    <t>FLOORING ITEM</t>
  </si>
  <si>
    <t>WOODEN FLOORING</t>
  </si>
  <si>
    <t xml:space="preserve">PATTERN : CHEVRON  COLOUR : OAK LIME WAHSED SIZE : 14/3X92X810MM  </t>
  </si>
  <si>
    <t>SFT</t>
  </si>
  <si>
    <t xml:space="preserve">CARPET </t>
  </si>
  <si>
    <t>DESIGN : HAND TUFTED 4.5LBS. 12-14MM THK. CUSTOMIZED NYLON HANDTUFTED BROADLLOM CARPET 1005 NYLON NF RUBBER UNDERLAY 8MM</t>
  </si>
  <si>
    <t>TILE (T2)</t>
  </si>
  <si>
    <t xml:space="preserve">CERAMIC TILE(300x300)     CODE : TORONTO BLANCO FINISH : MATT                    MAKE : KAJARIA                NOTE : FLOOR BENEATH MILLWORK     </t>
  </si>
  <si>
    <t>TILE  (WT -02)</t>
  </si>
  <si>
    <t>(KITCHEN WALL TILE)   CODE : PIETRA MARFIL               FINISH : GLOSSY                  MAKE : KAJARIA                                 SIZE : 600X600MM</t>
  </si>
  <si>
    <t>TILE (T1)</t>
  </si>
  <si>
    <t xml:space="preserve">CODE : PIETRA MARFIL  FINISH : MATT                    MAKE : KAJARIA SIZE : 600X600MM  (KITCHEN, STORE AND ADMIN  FLOOR AREA) </t>
  </si>
  <si>
    <t>WALL FINISHES</t>
  </si>
  <si>
    <t>MOSAIC TILE</t>
  </si>
  <si>
    <t>CERAMIC &amp; BEYOND : HANDMADE TILES                     (SERVARY AREA)                CHIPS SIZE :- 48X86MM    SHEET SIZE :- 270X275MM WWW.CERAMICSBEYOND.COM</t>
  </si>
  <si>
    <t>SOLID SURFACE (ST-03)</t>
  </si>
  <si>
    <t>CODE:-SAVANNAN,DUPOUT, THK.12mm(SERVERY COUNTER TOP AND BACK SPLASH)</t>
  </si>
  <si>
    <t xml:space="preserve">TOTAL VARIATION AMOUNT </t>
  </si>
  <si>
    <t xml:space="preserve"> RA-1 CHECKED AMT</t>
  </si>
  <si>
    <t>RA-1 Checked  Amt (Previous Bill Amt)</t>
  </si>
  <si>
    <t>RAB -01 CHECKED  QTY</t>
  </si>
  <si>
    <t xml:space="preserve">RAB-01 AMOUNT </t>
  </si>
  <si>
    <t xml:space="preserve">Variation ( In Amt ) </t>
  </si>
  <si>
    <t>GST @ 18%</t>
  </si>
  <si>
    <t xml:space="preserve">SUB TOTAL  RAB-02 </t>
  </si>
  <si>
    <t>Grand Total</t>
  </si>
  <si>
    <t xml:space="preserve">Payment received against RAB -01  with GST </t>
  </si>
  <si>
    <t xml:space="preserve">Balance Payable with GST </t>
  </si>
  <si>
    <t xml:space="preserve">Abstract </t>
  </si>
  <si>
    <t>Cost for basic price variation for C&amp;I Items as per Annx</t>
  </si>
  <si>
    <t>RA -1 QTY</t>
  </si>
  <si>
    <t>RA-1 Amount</t>
  </si>
  <si>
    <t>NT ELECTRICAL WORK &amp; OTHER ITEM</t>
  </si>
  <si>
    <t>RA-1  Amt</t>
  </si>
  <si>
    <t>NON TENDER PHE WORK ITEM</t>
  </si>
  <si>
    <t>RAB-01 CHECKED  QTY</t>
  </si>
  <si>
    <t>RAB-01 CHECKED AMT</t>
  </si>
  <si>
    <t xml:space="preserve"> RA-1 CHECKED QTY</t>
  </si>
  <si>
    <t xml:space="preserve">NON TENDER NEW ITEMS IN FURNITURE </t>
  </si>
  <si>
    <t>NON TENDER PHE &amp; FF WORK ITEM</t>
  </si>
  <si>
    <t xml:space="preserve">GRAND TOTAL  </t>
  </si>
  <si>
    <t>PO AMOUNT</t>
  </si>
  <si>
    <t>RA-1 Checked Amt (This Bill Amt)</t>
  </si>
  <si>
    <t>Date 18-08-2024</t>
  </si>
  <si>
    <t>TOTAL OF CIVIL &amp; INTERIOR &amp;MEP    WORK</t>
  </si>
  <si>
    <t>Total Cummilative  Amt</t>
  </si>
  <si>
    <t>Total Cummilative RAB -01  Amt</t>
  </si>
  <si>
    <t xml:space="preserve">NON TENDER ELECTRICAL WORK ITEM &amp; OTHER WORKS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</si>
</sst>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_(* #,##0.00_);_(* \(#,##0.00\);_(* &quot;-&quot;??_);_(@_)"/>
    <numFmt numFmtId="165" formatCode="0.0"/>
    <numFmt numFmtId="166" formatCode="_(* #,##0_);_(* \(#,##0\);_(* &quot;-&quot;??_);_(@_)"/>
    <numFmt numFmtId="167" formatCode="_ * #,##0_ ;_ * \-#,##0_ ;_ * &quot;-&quot;??_ ;_ @_ "/>
    <numFmt numFmtId="168" formatCode="0.00_);[Red]\(0.00\)"/>
    <numFmt numFmtId="169" formatCode="#,##0.0"/>
    <numFmt numFmtId="172" formatCode="_(* #,##0.000_);_(* \(#,##0.000\);_(* &quot;-&quot;??_);_(@_)"/>
    <numFmt numFmtId="173" formatCode="_(* #,##0.000_);_(* \(#,##0.000\);_(* &quot;-&quot;???_);_(@_)"/>
    <numFmt numFmtId="174" formatCode="_ * #,##0.000_ ;_ * \-#,##0.000_ ;_ * &quot;-&quot;??_ ;_ @_ "/>
    <numFmt numFmtId="175" formatCode="_(* #,##0.00_);_(* \(#,##0.00\);_(* &quot;-&quot;???_);_(@_)"/>
  </numFmts>
  <fonts count="60">
    <font>
      <sz val="10"/>
      <name val="Arial"/>
      <charset val="134"/>
    </font>
    <font>
      <b/>
      <sz val="12"/>
      <name val="Arial"/>
      <family val="2"/>
    </font>
    <font>
      <sz val="10"/>
      <name val="Verdana"/>
      <family val="2"/>
    </font>
    <font>
      <b/>
      <sz val="10"/>
      <name val="Verdana"/>
      <family val="2"/>
    </font>
    <font>
      <sz val="12"/>
      <name val="Arial"/>
      <family val="2"/>
    </font>
    <font>
      <b/>
      <sz val="10"/>
      <name val="Arial"/>
      <family val="2"/>
    </font>
    <font>
      <b/>
      <sz val="11"/>
      <name val="Arial"/>
      <family val="2"/>
    </font>
    <font>
      <b/>
      <sz val="16"/>
      <name val="Arial"/>
      <family val="2"/>
    </font>
    <font>
      <b/>
      <u/>
      <sz val="10"/>
      <color theme="1"/>
      <name val="Times New Roman"/>
      <family val="1"/>
    </font>
    <font>
      <b/>
      <sz val="10"/>
      <color rgb="FFFF0000"/>
      <name val="Cambria"/>
      <family val="1"/>
      <scheme val="major"/>
    </font>
    <font>
      <sz val="9"/>
      <name val="Arial"/>
      <family val="2"/>
    </font>
    <font>
      <sz val="10"/>
      <name val="Segoe UI Light"/>
      <family val="2"/>
    </font>
    <font>
      <sz val="9"/>
      <color rgb="FFFF0000"/>
      <name val="Arial"/>
      <family val="2"/>
    </font>
    <font>
      <b/>
      <sz val="12"/>
      <name val="Calibri"/>
      <family val="2"/>
    </font>
    <font>
      <b/>
      <sz val="9"/>
      <name val="Calibri"/>
      <family val="2"/>
    </font>
    <font>
      <sz val="10"/>
      <name val="Calibri"/>
      <family val="2"/>
    </font>
    <font>
      <b/>
      <sz val="12"/>
      <color indexed="8"/>
      <name val="Verdana"/>
      <family val="2"/>
    </font>
    <font>
      <b/>
      <sz val="14"/>
      <name val="Calibri"/>
      <family val="2"/>
    </font>
    <font>
      <sz val="12"/>
      <color theme="1"/>
      <name val="Verdana"/>
      <family val="2"/>
    </font>
    <font>
      <sz val="12"/>
      <name val="Verdana"/>
      <family val="2"/>
    </font>
    <font>
      <b/>
      <sz val="12"/>
      <name val="Verdana"/>
      <family val="2"/>
    </font>
    <font>
      <b/>
      <sz val="12"/>
      <color rgb="FF000000"/>
      <name val="Verdana"/>
      <family val="2"/>
    </font>
    <font>
      <b/>
      <sz val="12"/>
      <color theme="1"/>
      <name val="Arial"/>
      <family val="2"/>
    </font>
    <font>
      <sz val="12"/>
      <color rgb="FFFF0000"/>
      <name val="Arial"/>
      <family val="2"/>
    </font>
    <font>
      <sz val="11"/>
      <color theme="1"/>
      <name val="Calibri"/>
      <family val="2"/>
      <scheme val="minor"/>
    </font>
    <font>
      <sz val="11"/>
      <color theme="1"/>
      <name val="Calibri"/>
      <family val="2"/>
    </font>
    <font>
      <sz val="14"/>
      <name val="Calibri"/>
      <family val="2"/>
    </font>
    <font>
      <b/>
      <sz val="12"/>
      <color rgb="FF000000"/>
      <name val="Calibri"/>
      <family val="2"/>
    </font>
    <font>
      <sz val="10"/>
      <color theme="1"/>
      <name val="Calibri"/>
      <family val="2"/>
      <scheme val="minor"/>
    </font>
    <font>
      <sz val="10"/>
      <color rgb="FFFF0000"/>
      <name val="Arial"/>
      <family val="2"/>
    </font>
    <font>
      <b/>
      <sz val="12"/>
      <color theme="8" tint="0.39988402966399123"/>
      <name val="Verdana"/>
      <family val="2"/>
    </font>
    <font>
      <b/>
      <sz val="12"/>
      <color theme="8" tint="0.39988402966399123"/>
      <name val="Arial"/>
      <family val="2"/>
    </font>
    <font>
      <sz val="14"/>
      <color theme="1"/>
      <name val="Arial"/>
      <family val="2"/>
    </font>
    <font>
      <b/>
      <sz val="14"/>
      <color theme="1"/>
      <name val="Arial"/>
      <family val="2"/>
    </font>
    <font>
      <sz val="14"/>
      <name val="Arial"/>
      <family val="2"/>
    </font>
    <font>
      <sz val="11"/>
      <color theme="1"/>
      <name val="Arial"/>
      <family val="2"/>
    </font>
    <font>
      <b/>
      <sz val="11"/>
      <color theme="1"/>
      <name val="Arial"/>
      <family val="2"/>
    </font>
    <font>
      <b/>
      <sz val="12"/>
      <color indexed="8"/>
      <name val="Calibri"/>
      <family val="2"/>
    </font>
    <font>
      <sz val="10"/>
      <color indexed="8"/>
      <name val="Verdana"/>
      <family val="2"/>
    </font>
    <font>
      <b/>
      <sz val="10"/>
      <color indexed="8"/>
      <name val="Verdana"/>
      <family val="2"/>
    </font>
    <font>
      <b/>
      <sz val="11"/>
      <color theme="1"/>
      <name val="Calibri"/>
      <family val="2"/>
    </font>
    <font>
      <b/>
      <sz val="16"/>
      <name val="Calibri"/>
      <family val="2"/>
    </font>
    <font>
      <sz val="16"/>
      <name val="Calibri"/>
      <family val="2"/>
    </font>
    <font>
      <b/>
      <sz val="11"/>
      <name val="Calibri"/>
      <family val="2"/>
    </font>
    <font>
      <b/>
      <sz val="18"/>
      <color theme="1"/>
      <name val="Calibri"/>
      <family val="2"/>
    </font>
    <font>
      <b/>
      <sz val="14"/>
      <color theme="1"/>
      <name val="Calibri"/>
      <family val="2"/>
    </font>
    <font>
      <b/>
      <sz val="10"/>
      <name val="Calibri"/>
      <family val="2"/>
    </font>
    <font>
      <sz val="10"/>
      <color indexed="8"/>
      <name val="Arial"/>
      <family val="2"/>
    </font>
    <font>
      <sz val="14"/>
      <color theme="1"/>
      <name val="Calibri"/>
      <family val="2"/>
    </font>
    <font>
      <sz val="11.5"/>
      <name val="Arial"/>
      <family val="2"/>
    </font>
    <font>
      <sz val="10"/>
      <name val="Courier"/>
      <family val="3"/>
    </font>
    <font>
      <sz val="10"/>
      <name val="Arial"/>
      <family val="2"/>
    </font>
    <font>
      <b/>
      <sz val="11"/>
      <color theme="1"/>
      <name val="Calibri"/>
      <family val="2"/>
      <scheme val="minor"/>
    </font>
    <font>
      <b/>
      <sz val="14"/>
      <color theme="1"/>
      <name val="Calibri"/>
      <family val="2"/>
      <scheme val="minor"/>
    </font>
    <font>
      <b/>
      <u/>
      <sz val="12"/>
      <color theme="1"/>
      <name val="Calibri"/>
      <family val="2"/>
      <scheme val="minor"/>
    </font>
    <font>
      <b/>
      <u/>
      <sz val="14"/>
      <color theme="1"/>
      <name val="Calibri"/>
      <family val="2"/>
      <scheme val="minor"/>
    </font>
    <font>
      <sz val="14"/>
      <color theme="1"/>
      <name val="Calibri"/>
      <family val="2"/>
      <scheme val="minor"/>
    </font>
    <font>
      <b/>
      <sz val="9"/>
      <name val="Arial"/>
      <family val="2"/>
    </font>
    <font>
      <b/>
      <u/>
      <sz val="14"/>
      <name val="Arial"/>
      <family val="2"/>
    </font>
    <font>
      <sz val="16"/>
      <name val="Arial"/>
      <family val="2"/>
    </font>
  </fonts>
  <fills count="26">
    <fill>
      <patternFill patternType="none"/>
    </fill>
    <fill>
      <patternFill patternType="gray125"/>
    </fill>
    <fill>
      <patternFill patternType="solid">
        <fgColor theme="8" tint="0.39988402966399123"/>
        <bgColor indexed="64"/>
      </patternFill>
    </fill>
    <fill>
      <patternFill patternType="solid">
        <fgColor theme="9" tint="0.39988402966399123"/>
        <bgColor indexed="64"/>
      </patternFill>
    </fill>
    <fill>
      <patternFill patternType="solid">
        <fgColor theme="0"/>
        <bgColor indexed="64"/>
      </patternFill>
    </fill>
    <fill>
      <patternFill patternType="solid">
        <fgColor theme="8" tint="0.39979247413556324"/>
        <bgColor indexed="64"/>
      </patternFill>
    </fill>
    <fill>
      <patternFill patternType="solid">
        <fgColor theme="9" tint="0.39979247413556324"/>
        <bgColor indexed="64"/>
      </patternFill>
    </fill>
    <fill>
      <patternFill patternType="solid">
        <fgColor rgb="FF92D050"/>
        <bgColor indexed="64"/>
      </patternFill>
    </fill>
    <fill>
      <patternFill patternType="solid">
        <fgColor theme="5" tint="0.79976805932798245"/>
        <bgColor indexed="26"/>
      </patternFill>
    </fill>
    <fill>
      <patternFill patternType="solid">
        <fgColor theme="8" tint="0.39976195562608724"/>
        <bgColor indexed="64"/>
      </patternFill>
    </fill>
    <fill>
      <patternFill patternType="solid">
        <fgColor indexed="9"/>
        <bgColor indexed="26"/>
      </patternFill>
    </fill>
    <fill>
      <patternFill patternType="solid">
        <fgColor theme="8" tint="0.79989013336588644"/>
        <bgColor indexed="64"/>
      </patternFill>
    </fill>
    <fill>
      <patternFill patternType="solid">
        <fgColor rgb="FFA7D3F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style="thin">
        <color auto="1"/>
      </right>
      <top/>
      <bottom style="thin">
        <color auto="1"/>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bottom/>
      <diagonal/>
    </border>
  </borders>
  <cellStyleXfs count="31">
    <xf numFmtId="0" fontId="0" fillId="0" borderId="0"/>
    <xf numFmtId="164" fontId="51" fillId="0" borderId="0" applyFont="0" applyFill="0" applyBorder="0" applyAlignment="0" applyProtection="0"/>
    <xf numFmtId="43" fontId="51" fillId="0" borderId="0" applyFont="0" applyFill="0" applyBorder="0" applyAlignment="0" applyProtection="0"/>
    <xf numFmtId="164" fontId="51" fillId="0" borderId="0" applyFont="0" applyFill="0" applyBorder="0" applyAlignment="0" applyProtection="0"/>
    <xf numFmtId="164"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64"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64" fontId="51" fillId="0" borderId="0" applyFont="0" applyFill="0" applyBorder="0" applyAlignment="0" applyProtection="0"/>
    <xf numFmtId="43" fontId="51" fillId="0" borderId="0" applyFont="0" applyFill="0" applyBorder="0" applyAlignment="0" applyProtection="0"/>
    <xf numFmtId="0" fontId="51" fillId="0" borderId="0"/>
    <xf numFmtId="0" fontId="51" fillId="0" borderId="0"/>
    <xf numFmtId="0" fontId="51" fillId="0" borderId="0"/>
    <xf numFmtId="0" fontId="49" fillId="0" borderId="0"/>
    <xf numFmtId="0" fontId="51" fillId="0" borderId="0"/>
    <xf numFmtId="0" fontId="50" fillId="0" borderId="0"/>
    <xf numFmtId="0" fontId="51" fillId="0" borderId="0"/>
    <xf numFmtId="0" fontId="51" fillId="0" borderId="0"/>
    <xf numFmtId="0" fontId="51" fillId="0" borderId="0"/>
    <xf numFmtId="0" fontId="51" fillId="0" borderId="0"/>
    <xf numFmtId="0" fontId="24" fillId="0" borderId="0"/>
    <xf numFmtId="0" fontId="51" fillId="0" borderId="0"/>
    <xf numFmtId="0" fontId="24" fillId="0" borderId="0" applyAlignment="0"/>
    <xf numFmtId="0" fontId="24" fillId="0" borderId="0"/>
    <xf numFmtId="0" fontId="5" fillId="0" borderId="0"/>
  </cellStyleXfs>
  <cellXfs count="563">
    <xf numFmtId="0" fontId="0" fillId="0" borderId="0" xfId="0"/>
    <xf numFmtId="0" fontId="0" fillId="0" borderId="1" xfId="0" applyBorder="1" applyAlignment="1">
      <alignment horizontal="center"/>
    </xf>
    <xf numFmtId="0" fontId="0" fillId="0" borderId="1" xfId="0" applyBorder="1"/>
    <xf numFmtId="0" fontId="2" fillId="0" borderId="1" xfId="0" applyFont="1" applyBorder="1" applyAlignment="1">
      <alignment horizontal="center" vertical="center" wrapText="1"/>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top"/>
    </xf>
    <xf numFmtId="0" fontId="0" fillId="0" borderId="0" xfId="0" applyAlignment="1">
      <alignment horizontal="justify" vertical="top" wrapText="1"/>
    </xf>
    <xf numFmtId="0" fontId="0" fillId="0" borderId="0" xfId="0" applyAlignment="1">
      <alignment horizontal="center" vertical="center"/>
    </xf>
    <xf numFmtId="0" fontId="0" fillId="0" borderId="1" xfId="0" applyBorder="1" applyAlignment="1">
      <alignment horizontal="center" vertical="top"/>
    </xf>
    <xf numFmtId="0" fontId="0" fillId="0" borderId="1" xfId="0" applyBorder="1" applyAlignment="1">
      <alignment horizontal="justify" vertical="top"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1" applyFont="1" applyBorder="1" applyAlignment="1">
      <alignment horizontal="center" vertical="center"/>
    </xf>
    <xf numFmtId="0" fontId="0" fillId="0" borderId="1" xfId="0" applyBorder="1" applyAlignment="1">
      <alignment horizontal="justify" vertical="center" wrapText="1"/>
    </xf>
    <xf numFmtId="0" fontId="5" fillId="0" borderId="1" xfId="0" applyFont="1" applyBorder="1" applyAlignment="1">
      <alignment horizontal="justify" vertical="top" wrapText="1"/>
    </xf>
    <xf numFmtId="0" fontId="0" fillId="6" borderId="1" xfId="0" applyFill="1" applyBorder="1" applyAlignment="1">
      <alignment horizontal="center" vertical="center" wrapText="1"/>
    </xf>
    <xf numFmtId="0" fontId="0" fillId="7" borderId="0" xfId="0" applyFill="1"/>
    <xf numFmtId="164" fontId="0" fillId="0" borderId="1" xfId="14" applyFont="1" applyFill="1" applyBorder="1" applyAlignment="1">
      <alignment horizontal="center" vertical="center"/>
    </xf>
    <xf numFmtId="164" fontId="0" fillId="0" borderId="1" xfId="14" applyFont="1" applyBorder="1" applyAlignment="1">
      <alignment horizontal="center" vertical="center"/>
    </xf>
    <xf numFmtId="164" fontId="0" fillId="0" borderId="0" xfId="14" applyFont="1" applyBorder="1" applyAlignment="1">
      <alignment horizontal="center" vertical="center"/>
    </xf>
    <xf numFmtId="164" fontId="0" fillId="0" borderId="0" xfId="14" applyFont="1" applyAlignment="1">
      <alignment horizontal="center" vertical="center"/>
    </xf>
    <xf numFmtId="0" fontId="1" fillId="5" borderId="1" xfId="0" applyFont="1" applyFill="1" applyBorder="1" applyAlignment="1">
      <alignment horizontal="center" vertical="top" wrapText="1"/>
    </xf>
    <xf numFmtId="0" fontId="1" fillId="5" borderId="1" xfId="0" applyFont="1" applyFill="1" applyBorder="1" applyAlignment="1">
      <alignment horizontal="center" vertical="center" wrapText="1"/>
    </xf>
    <xf numFmtId="164" fontId="5" fillId="0" borderId="1" xfId="14" applyFont="1" applyBorder="1" applyAlignment="1">
      <alignment horizontal="center" vertical="center"/>
    </xf>
    <xf numFmtId="0" fontId="5" fillId="0" borderId="1" xfId="0" applyFont="1" applyBorder="1" applyAlignment="1">
      <alignment horizontal="center" vertical="top"/>
    </xf>
    <xf numFmtId="0" fontId="5" fillId="0" borderId="1" xfId="0" applyFont="1" applyBorder="1" applyAlignment="1">
      <alignment horizontal="center" vertical="center" wrapText="1"/>
    </xf>
    <xf numFmtId="166" fontId="0" fillId="0" borderId="1" xfId="14" applyNumberFormat="1" applyFont="1" applyBorder="1" applyAlignment="1">
      <alignment horizontal="center" vertical="center"/>
    </xf>
    <xf numFmtId="0" fontId="0" fillId="0" borderId="1" xfId="0" applyBorder="1" applyAlignment="1">
      <alignment horizontal="left" vertical="center" wrapText="1"/>
    </xf>
    <xf numFmtId="166" fontId="0" fillId="0" borderId="1" xfId="14" applyNumberFormat="1" applyFont="1" applyFill="1" applyBorder="1" applyAlignment="1">
      <alignment horizontal="center" vertical="center"/>
    </xf>
    <xf numFmtId="0" fontId="0" fillId="0" borderId="1" xfId="0" applyBorder="1" applyAlignment="1">
      <alignment horizontal="left" vertical="top" wrapText="1"/>
    </xf>
    <xf numFmtId="0" fontId="1" fillId="6" borderId="1" xfId="0" applyFont="1" applyFill="1" applyBorder="1" applyAlignment="1">
      <alignment horizontal="center" vertical="top"/>
    </xf>
    <xf numFmtId="0" fontId="1" fillId="6" borderId="1" xfId="0" applyFont="1" applyFill="1" applyBorder="1" applyAlignment="1">
      <alignment horizontal="justify" vertical="top" wrapText="1"/>
    </xf>
    <xf numFmtId="0" fontId="1" fillId="6" borderId="1" xfId="0" applyFont="1" applyFill="1" applyBorder="1" applyAlignment="1">
      <alignment horizontal="center" vertical="center"/>
    </xf>
    <xf numFmtId="164" fontId="1" fillId="6" borderId="1" xfId="14" applyFont="1" applyFill="1" applyBorder="1" applyAlignment="1">
      <alignment horizontal="center" vertical="center"/>
    </xf>
    <xf numFmtId="0" fontId="9" fillId="4" borderId="1" xfId="0" applyFont="1" applyFill="1" applyBorder="1" applyAlignment="1">
      <alignment horizontal="center" vertical="center" wrapText="1"/>
    </xf>
    <xf numFmtId="0" fontId="0" fillId="9" borderId="1" xfId="0" applyFill="1" applyBorder="1" applyAlignment="1">
      <alignment horizontal="center" vertical="top"/>
    </xf>
    <xf numFmtId="164" fontId="0" fillId="9" borderId="1" xfId="14" applyFont="1" applyFill="1" applyBorder="1" applyAlignment="1">
      <alignment horizontal="center" vertical="center"/>
    </xf>
    <xf numFmtId="164" fontId="10" fillId="0" borderId="1" xfId="14" applyFont="1" applyFill="1" applyBorder="1" applyAlignment="1">
      <alignment horizontal="center" vertical="center"/>
    </xf>
    <xf numFmtId="164" fontId="0" fillId="0" borderId="0" xfId="14" applyFont="1" applyFill="1" applyBorder="1" applyAlignment="1">
      <alignment horizontal="center" vertical="center"/>
    </xf>
    <xf numFmtId="0" fontId="1" fillId="6" borderId="6" xfId="0" applyFont="1" applyFill="1" applyBorder="1"/>
    <xf numFmtId="0" fontId="11" fillId="10" borderId="0" xfId="19" applyFont="1" applyFill="1" applyAlignment="1">
      <alignment horizontal="left"/>
    </xf>
    <xf numFmtId="0" fontId="0" fillId="4" borderId="0" xfId="0" applyFill="1"/>
    <xf numFmtId="0" fontId="0" fillId="9" borderId="1" xfId="0" applyFill="1" applyBorder="1"/>
    <xf numFmtId="0" fontId="10" fillId="0" borderId="1" xfId="0" applyFont="1" applyBorder="1" applyAlignment="1">
      <alignment horizontal="center" vertical="center"/>
    </xf>
    <xf numFmtId="0" fontId="1" fillId="6" borderId="1" xfId="0" applyFont="1" applyFill="1" applyBorder="1"/>
    <xf numFmtId="0" fontId="10" fillId="0" borderId="0" xfId="0" applyFont="1" applyAlignment="1" applyProtection="1">
      <alignment vertical="justify"/>
      <protection locked="0"/>
    </xf>
    <xf numFmtId="0" fontId="10" fillId="0" borderId="0" xfId="0" applyFont="1" applyAlignment="1" applyProtection="1">
      <alignment horizontal="left" vertical="center"/>
      <protection locked="0"/>
    </xf>
    <xf numFmtId="0" fontId="12" fillId="0" borderId="0" xfId="0" applyFont="1" applyAlignment="1" applyProtection="1">
      <alignment horizontal="justify" vertical="justify"/>
      <protection locked="0"/>
    </xf>
    <xf numFmtId="167" fontId="10" fillId="0" borderId="0" xfId="1" applyNumberFormat="1" applyFont="1" applyFill="1" applyAlignment="1" applyProtection="1">
      <alignment horizontal="left" vertical="center"/>
      <protection locked="0"/>
    </xf>
    <xf numFmtId="0" fontId="10" fillId="0" borderId="0" xfId="0" applyFont="1" applyAlignment="1" applyProtection="1">
      <alignment horizontal="center" vertical="center"/>
      <protection locked="0"/>
    </xf>
    <xf numFmtId="167" fontId="10" fillId="0" borderId="0" xfId="1" applyNumberFormat="1" applyFont="1" applyFill="1" applyAlignment="1" applyProtection="1">
      <alignment vertical="center"/>
      <protection locked="0"/>
    </xf>
    <xf numFmtId="0" fontId="10" fillId="4" borderId="0" xfId="0" applyFont="1" applyFill="1" applyAlignment="1" applyProtection="1">
      <alignment vertical="justify"/>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left" vertical="center" wrapText="1"/>
    </xf>
    <xf numFmtId="0" fontId="1" fillId="3" borderId="1" xfId="0" applyFont="1" applyFill="1" applyBorder="1" applyAlignment="1" applyProtection="1">
      <alignment horizontal="center" vertical="center"/>
      <protection locked="0"/>
    </xf>
    <xf numFmtId="0" fontId="0" fillId="4" borderId="0" xfId="0" applyFill="1" applyAlignment="1" applyProtection="1">
      <alignment horizontal="justify" vertical="justify"/>
      <protection locked="0"/>
    </xf>
    <xf numFmtId="164" fontId="0" fillId="0" borderId="0" xfId="1" applyFont="1"/>
    <xf numFmtId="164" fontId="0" fillId="0" borderId="0" xfId="1" applyFont="1" applyAlignment="1">
      <alignment horizontal="center" vertical="center"/>
    </xf>
    <xf numFmtId="0" fontId="14" fillId="12" borderId="1" xfId="0" applyFont="1" applyFill="1" applyBorder="1" applyAlignment="1">
      <alignment vertical="center" wrapText="1"/>
    </xf>
    <xf numFmtId="0" fontId="14" fillId="5" borderId="1" xfId="0" applyFont="1" applyFill="1" applyBorder="1" applyAlignment="1">
      <alignment vertical="center" wrapText="1"/>
    </xf>
    <xf numFmtId="164" fontId="15" fillId="5" borderId="1" xfId="1" applyFont="1" applyFill="1" applyBorder="1"/>
    <xf numFmtId="164" fontId="15" fillId="5" borderId="1" xfId="1" applyFont="1" applyFill="1" applyBorder="1" applyAlignment="1">
      <alignment horizontal="center" vertical="center"/>
    </xf>
    <xf numFmtId="0" fontId="2" fillId="0" borderId="1" xfId="0" applyFont="1" applyBorder="1" applyAlignment="1">
      <alignment vertical="center" wrapText="1"/>
    </xf>
    <xf numFmtId="0" fontId="13" fillId="4" borderId="0" xfId="0" applyFont="1" applyFill="1" applyAlignment="1" applyProtection="1">
      <alignment vertical="justify"/>
      <protection locked="0"/>
    </xf>
    <xf numFmtId="0" fontId="13" fillId="4" borderId="0" xfId="0" applyFont="1" applyFill="1" applyAlignment="1" applyProtection="1">
      <alignment horizontal="justify" vertical="justify"/>
      <protection locked="0"/>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vertical="center" wrapText="1"/>
    </xf>
    <xf numFmtId="167" fontId="4" fillId="0" borderId="1" xfId="1" applyNumberFormat="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0" fontId="22" fillId="6" borderId="1" xfId="0" applyFont="1" applyFill="1" applyBorder="1" applyAlignment="1" applyProtection="1">
      <alignment horizontal="center" vertical="center"/>
      <protection locked="0"/>
    </xf>
    <xf numFmtId="167" fontId="4" fillId="6" borderId="1" xfId="1"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wrapText="1"/>
    </xf>
    <xf numFmtId="0" fontId="1" fillId="2" borderId="1" xfId="0" applyFont="1" applyFill="1" applyBorder="1" applyAlignment="1">
      <alignment horizontal="left" wrapText="1"/>
    </xf>
    <xf numFmtId="167" fontId="22" fillId="2" borderId="1" xfId="1" applyNumberFormat="1"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20" fillId="0" borderId="1" xfId="0" applyFont="1" applyBorder="1" applyAlignment="1">
      <alignment vertical="center" wrapText="1"/>
    </xf>
    <xf numFmtId="0" fontId="4" fillId="0" borderId="1" xfId="0" applyFont="1" applyBorder="1" applyAlignment="1" applyProtection="1">
      <alignment horizontal="center" vertical="center"/>
      <protection locked="0"/>
    </xf>
    <xf numFmtId="168" fontId="22" fillId="2" borderId="4" xfId="1" applyNumberFormat="1" applyFont="1" applyFill="1" applyBorder="1" applyAlignment="1" applyProtection="1">
      <alignment horizontal="right" vertical="center"/>
      <protection locked="0"/>
    </xf>
    <xf numFmtId="0" fontId="25" fillId="0" borderId="0" xfId="0" applyFont="1"/>
    <xf numFmtId="0" fontId="25" fillId="0" borderId="1" xfId="0" applyFont="1" applyBorder="1"/>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15" fillId="0" borderId="0" xfId="0" applyFont="1"/>
    <xf numFmtId="0" fontId="0" fillId="0" borderId="0" xfId="0" applyAlignment="1">
      <alignment wrapText="1"/>
    </xf>
    <xf numFmtId="0" fontId="0" fillId="0" borderId="0" xfId="0" applyAlignment="1">
      <alignment horizontal="center" vertical="center" wrapText="1"/>
    </xf>
    <xf numFmtId="0" fontId="27" fillId="2" borderId="1" xfId="0" applyFont="1" applyFill="1" applyBorder="1" applyAlignment="1">
      <alignment horizontal="center" vertical="center" wrapText="1"/>
    </xf>
    <xf numFmtId="43" fontId="27" fillId="2" borderId="1" xfId="15" applyFont="1" applyFill="1" applyBorder="1" applyAlignment="1" applyProtection="1">
      <alignment horizontal="center" vertical="center" wrapText="1"/>
    </xf>
    <xf numFmtId="3" fontId="2" fillId="0" borderId="1" xfId="0" applyNumberFormat="1" applyFont="1" applyBorder="1" applyAlignment="1">
      <alignment horizontal="center" vertical="center" wrapText="1"/>
    </xf>
    <xf numFmtId="0" fontId="0" fillId="0" borderId="1" xfId="0" applyBorder="1" applyAlignment="1">
      <alignment wrapText="1"/>
    </xf>
    <xf numFmtId="0" fontId="3" fillId="0" borderId="1" xfId="0" applyFont="1" applyBorder="1" applyAlignment="1">
      <alignment horizontal="left" vertical="center" wrapText="1"/>
    </xf>
    <xf numFmtId="0" fontId="2" fillId="6" borderId="1" xfId="0" applyFont="1" applyFill="1" applyBorder="1" applyAlignment="1">
      <alignment horizontal="center" vertical="center" wrapText="1"/>
    </xf>
    <xf numFmtId="0" fontId="0" fillId="6" borderId="1" xfId="0" applyFill="1" applyBorder="1" applyAlignment="1">
      <alignment wrapText="1"/>
    </xf>
    <xf numFmtId="0" fontId="3" fillId="0" borderId="1" xfId="0" applyFont="1" applyBorder="1" applyAlignment="1">
      <alignment horizontal="justify" vertical="top" wrapText="1"/>
    </xf>
    <xf numFmtId="0" fontId="0" fillId="4" borderId="1" xfId="0" applyFill="1" applyBorder="1" applyAlignment="1">
      <alignment wrapText="1"/>
    </xf>
    <xf numFmtId="0" fontId="5" fillId="6" borderId="1" xfId="0" applyFont="1" applyFill="1" applyBorder="1" applyAlignment="1">
      <alignment wrapText="1"/>
    </xf>
    <xf numFmtId="0" fontId="5" fillId="4" borderId="1" xfId="0" applyFont="1" applyFill="1" applyBorder="1" applyAlignment="1">
      <alignment wrapText="1"/>
    </xf>
    <xf numFmtId="0" fontId="5" fillId="0" borderId="1" xfId="0" applyFont="1" applyBorder="1" applyAlignment="1">
      <alignment wrapText="1"/>
    </xf>
    <xf numFmtId="0" fontId="2" fillId="0" borderId="1" xfId="0" applyFont="1" applyBorder="1" applyAlignment="1">
      <alignment horizontal="justify" vertical="top" wrapText="1"/>
    </xf>
    <xf numFmtId="0" fontId="3" fillId="6" borderId="1" xfId="0" applyFont="1" applyFill="1" applyBorder="1" applyAlignment="1">
      <alignment horizontal="left" vertical="center" wrapText="1"/>
    </xf>
    <xf numFmtId="0" fontId="0" fillId="0" borderId="1" xfId="0" applyBorder="1" applyAlignment="1">
      <alignment horizontal="center" wrapText="1"/>
    </xf>
    <xf numFmtId="0" fontId="2" fillId="0" borderId="1" xfId="0" applyFont="1" applyBorder="1" applyAlignment="1">
      <alignment horizontal="justify" vertical="center" wrapText="1"/>
    </xf>
    <xf numFmtId="0" fontId="3" fillId="0" borderId="1" xfId="0" applyFont="1" applyBorder="1" applyAlignment="1" applyProtection="1">
      <alignment horizontal="center" vertical="center" wrapText="1"/>
      <protection locked="0"/>
    </xf>
    <xf numFmtId="0" fontId="0" fillId="14" borderId="1" xfId="0" applyFill="1" applyBorder="1" applyAlignment="1">
      <alignment wrapText="1"/>
    </xf>
    <xf numFmtId="0" fontId="5" fillId="14" borderId="1" xfId="0" applyFont="1" applyFill="1" applyBorder="1" applyAlignment="1">
      <alignment horizontal="left" wrapText="1"/>
    </xf>
    <xf numFmtId="0" fontId="0" fillId="14" borderId="1" xfId="0" applyFill="1" applyBorder="1" applyAlignment="1">
      <alignment horizontal="center" wrapText="1"/>
    </xf>
    <xf numFmtId="0" fontId="0" fillId="14" borderId="1" xfId="0" applyFill="1" applyBorder="1" applyAlignment="1">
      <alignment horizontal="center" vertical="center" wrapText="1"/>
    </xf>
    <xf numFmtId="169" fontId="51" fillId="0" borderId="1" xfId="27" applyNumberFormat="1" applyBorder="1" applyAlignment="1">
      <alignment vertical="center" wrapText="1"/>
    </xf>
    <xf numFmtId="0" fontId="28" fillId="0" borderId="1" xfId="0" applyFont="1" applyBorder="1" applyAlignment="1">
      <alignment horizontal="center" vertical="center" wrapText="1"/>
    </xf>
    <xf numFmtId="0" fontId="28" fillId="0" borderId="1" xfId="0" applyFont="1" applyBorder="1" applyAlignment="1">
      <alignment wrapText="1"/>
    </xf>
    <xf numFmtId="0" fontId="5" fillId="0" borderId="0" xfId="0" applyFont="1" applyAlignment="1" applyProtection="1">
      <alignment horizontal="justify" vertical="justify"/>
      <protection locked="0"/>
    </xf>
    <xf numFmtId="0" fontId="5" fillId="4" borderId="0" xfId="0" applyFont="1" applyFill="1" applyAlignment="1" applyProtection="1">
      <alignment horizontal="justify" vertical="justify"/>
      <protection locked="0"/>
    </xf>
    <xf numFmtId="0" fontId="6" fillId="4" borderId="0" xfId="0" applyFont="1" applyFill="1" applyAlignment="1" applyProtection="1">
      <alignment horizontal="justify" vertical="justify"/>
      <protection locked="0"/>
    </xf>
    <xf numFmtId="0" fontId="0" fillId="0" borderId="0" xfId="0" applyAlignment="1" applyProtection="1">
      <alignment horizontal="center" vertical="center"/>
      <protection locked="0"/>
    </xf>
    <xf numFmtId="0" fontId="29" fillId="0" borderId="0" xfId="0" applyFont="1" applyAlignment="1" applyProtection="1">
      <alignment horizontal="justify" vertical="justify"/>
      <protection locked="0"/>
    </xf>
    <xf numFmtId="0" fontId="29" fillId="0" borderId="0" xfId="0" applyFont="1" applyAlignment="1" applyProtection="1">
      <alignment horizontal="center" vertical="justify"/>
      <protection locked="0"/>
    </xf>
    <xf numFmtId="167" fontId="0" fillId="0" borderId="0" xfId="1" applyNumberFormat="1" applyFont="1" applyFill="1" applyAlignment="1" applyProtection="1">
      <alignment horizontal="center" vertical="center"/>
      <protection locked="0"/>
    </xf>
    <xf numFmtId="164" fontId="0" fillId="0" borderId="0" xfId="1" applyFont="1" applyFill="1" applyAlignment="1" applyProtection="1">
      <alignment horizontal="center" vertical="center"/>
      <protection locked="0"/>
    </xf>
    <xf numFmtId="0" fontId="20" fillId="2" borderId="1" xfId="0" applyFont="1" applyFill="1" applyBorder="1" applyAlignment="1">
      <alignment vertical="center" wrapText="1"/>
    </xf>
    <xf numFmtId="0" fontId="20"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164" fontId="0" fillId="0" borderId="1" xfId="1" applyFont="1" applyFill="1" applyBorder="1" applyAlignment="1" applyProtection="1">
      <alignment vertical="center"/>
      <protection locked="0"/>
    </xf>
    <xf numFmtId="164" fontId="31" fillId="2" borderId="1" xfId="1" applyFont="1" applyFill="1" applyBorder="1" applyAlignment="1" applyProtection="1">
      <alignment horizontal="center" vertical="center"/>
      <protection locked="0"/>
    </xf>
    <xf numFmtId="164" fontId="0" fillId="0" borderId="1" xfId="1"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9" fillId="0" borderId="1" xfId="0" applyFont="1" applyBorder="1" applyAlignment="1" applyProtection="1">
      <alignment horizontal="justify" vertical="justify"/>
      <protection locked="0"/>
    </xf>
    <xf numFmtId="0" fontId="29" fillId="0" borderId="1" xfId="0" applyFont="1" applyBorder="1" applyAlignment="1" applyProtection="1">
      <alignment horizontal="center" vertical="justify"/>
      <protection locked="0"/>
    </xf>
    <xf numFmtId="167" fontId="0" fillId="0" borderId="1" xfId="1" applyNumberFormat="1"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3" fillId="2" borderId="1" xfId="0" applyFont="1" applyFill="1" applyBorder="1" applyAlignment="1" applyProtection="1">
      <alignment horizontal="justify" vertical="center"/>
      <protection locked="0"/>
    </xf>
    <xf numFmtId="167" fontId="34" fillId="2" borderId="0" xfId="1" applyNumberFormat="1" applyFont="1" applyFill="1" applyAlignment="1" applyProtection="1">
      <alignment horizontal="center" vertical="center"/>
      <protection locked="0"/>
    </xf>
    <xf numFmtId="167" fontId="32" fillId="2" borderId="1" xfId="1" applyNumberFormat="1" applyFont="1" applyFill="1" applyBorder="1" applyAlignment="1" applyProtection="1">
      <alignment horizontal="center" vertical="center"/>
      <protection locked="0"/>
    </xf>
    <xf numFmtId="164" fontId="32" fillId="2" borderId="1" xfId="1" applyFont="1" applyFill="1" applyBorder="1" applyAlignment="1" applyProtection="1">
      <alignment horizontal="center" vertical="center"/>
      <protection locked="0"/>
    </xf>
    <xf numFmtId="0" fontId="35" fillId="0" borderId="1" xfId="0" applyFont="1" applyBorder="1" applyAlignment="1" applyProtection="1">
      <alignment horizontal="center" vertical="center"/>
      <protection locked="0"/>
    </xf>
    <xf numFmtId="0" fontId="35" fillId="0" borderId="1" xfId="0" applyFont="1" applyBorder="1" applyAlignment="1" applyProtection="1">
      <alignment horizontal="justify" vertical="justify"/>
      <protection locked="0"/>
    </xf>
    <xf numFmtId="0" fontId="35" fillId="0" borderId="1" xfId="0" applyFont="1" applyBorder="1" applyAlignment="1" applyProtection="1">
      <alignment horizontal="center" vertical="justify"/>
      <protection locked="0"/>
    </xf>
    <xf numFmtId="167" fontId="35" fillId="0" borderId="1" xfId="1" applyNumberFormat="1" applyFont="1" applyFill="1" applyBorder="1" applyAlignment="1" applyProtection="1">
      <alignment horizontal="center" vertical="center"/>
      <protection locked="0"/>
    </xf>
    <xf numFmtId="164" fontId="35" fillId="0" borderId="1" xfId="1" applyFont="1" applyFill="1" applyBorder="1" applyAlignment="1" applyProtection="1">
      <alignment horizontal="center" vertical="center"/>
      <protection locked="0"/>
    </xf>
    <xf numFmtId="164" fontId="35" fillId="0" borderId="1" xfId="1" applyFont="1" applyFill="1" applyBorder="1" applyAlignment="1" applyProtection="1">
      <alignment vertical="center"/>
      <protection locked="0"/>
    </xf>
    <xf numFmtId="0" fontId="36" fillId="0" borderId="1" xfId="0" applyFont="1" applyBorder="1" applyAlignment="1" applyProtection="1">
      <alignment horizontal="center" vertical="justify"/>
      <protection locked="0"/>
    </xf>
    <xf numFmtId="164" fontId="36" fillId="0" borderId="1" xfId="1" applyFont="1" applyFill="1" applyBorder="1" applyAlignment="1" applyProtection="1">
      <alignment horizontal="center" vertical="center"/>
      <protection locked="0"/>
    </xf>
    <xf numFmtId="164" fontId="36" fillId="0" borderId="1" xfId="1" applyFont="1" applyFill="1" applyBorder="1" applyAlignment="1" applyProtection="1">
      <alignment vertical="center"/>
      <protection locked="0"/>
    </xf>
    <xf numFmtId="0" fontId="5" fillId="0" borderId="1" xfId="0" applyFont="1" applyBorder="1" applyAlignment="1" applyProtection="1">
      <alignment horizontal="center" vertical="center"/>
      <protection locked="0"/>
    </xf>
    <xf numFmtId="0" fontId="28" fillId="0" borderId="1" xfId="0" applyFont="1" applyBorder="1" applyAlignment="1">
      <alignment horizontal="left" vertical="center" wrapText="1"/>
    </xf>
    <xf numFmtId="0" fontId="1" fillId="3" borderId="1" xfId="0" applyFont="1" applyFill="1" applyBorder="1" applyAlignment="1" applyProtection="1">
      <alignment horizontal="left" vertical="justify"/>
      <protection locked="0"/>
    </xf>
    <xf numFmtId="0" fontId="23" fillId="3" borderId="1" xfId="0" applyFont="1" applyFill="1" applyBorder="1" applyAlignment="1" applyProtection="1">
      <alignment horizontal="center" vertical="justify"/>
      <protection locked="0"/>
    </xf>
    <xf numFmtId="167" fontId="4" fillId="3" borderId="1" xfId="1" applyNumberFormat="1" applyFont="1" applyFill="1" applyBorder="1" applyAlignment="1" applyProtection="1">
      <alignment horizontal="center" vertical="center"/>
      <protection locked="0"/>
    </xf>
    <xf numFmtId="164" fontId="4" fillId="3" borderId="1" xfId="1" applyFont="1" applyFill="1" applyBorder="1" applyAlignment="1" applyProtection="1">
      <alignment horizontal="center" vertical="center"/>
      <protection locked="0"/>
    </xf>
    <xf numFmtId="164" fontId="1" fillId="3" borderId="1" xfId="1" applyFont="1" applyFill="1" applyBorder="1" applyAlignment="1" applyProtection="1">
      <alignment horizontal="center" vertical="center"/>
      <protection locked="0"/>
    </xf>
    <xf numFmtId="0" fontId="0" fillId="0" borderId="0" xfId="0" applyAlignment="1">
      <alignment vertical="top"/>
    </xf>
    <xf numFmtId="0" fontId="37" fillId="15" borderId="1" xfId="0" applyFont="1" applyFill="1" applyBorder="1" applyAlignment="1">
      <alignment horizontal="center" vertical="center"/>
    </xf>
    <xf numFmtId="0" fontId="37" fillId="15" borderId="1" xfId="0" applyFont="1" applyFill="1" applyBorder="1" applyAlignment="1">
      <alignment horizontal="left" vertical="center"/>
    </xf>
    <xf numFmtId="0" fontId="37" fillId="15" borderId="1" xfId="0" applyFont="1" applyFill="1" applyBorder="1" applyAlignment="1">
      <alignment horizontal="center" vertical="center" wrapText="1"/>
    </xf>
    <xf numFmtId="0" fontId="3" fillId="0" borderId="1" xfId="0" applyFont="1" applyBorder="1"/>
    <xf numFmtId="0" fontId="3" fillId="0" borderId="1" xfId="0" applyFont="1" applyBorder="1" applyAlignment="1">
      <alignment horizontal="left"/>
    </xf>
    <xf numFmtId="0" fontId="3" fillId="0" borderId="1" xfId="0" applyFont="1" applyBorder="1" applyAlignment="1">
      <alignment horizontal="center"/>
    </xf>
    <xf numFmtId="0" fontId="7" fillId="0" borderId="1" xfId="0" applyFont="1" applyBorder="1"/>
    <xf numFmtId="0" fontId="38" fillId="0" borderId="1" xfId="0" applyFont="1" applyBorder="1" applyAlignment="1">
      <alignment horizontal="center" vertical="top"/>
    </xf>
    <xf numFmtId="0" fontId="2" fillId="0" borderId="1" xfId="0" applyFont="1" applyBorder="1" applyAlignment="1">
      <alignment vertical="top"/>
    </xf>
    <xf numFmtId="0" fontId="0" fillId="0" borderId="1" xfId="0" applyBorder="1" applyAlignment="1">
      <alignment vertical="top"/>
    </xf>
    <xf numFmtId="0" fontId="2" fillId="0" borderId="10" xfId="0" applyFont="1" applyBorder="1" applyAlignment="1">
      <alignment vertical="top"/>
    </xf>
    <xf numFmtId="0" fontId="2" fillId="0" borderId="11" xfId="0" applyFont="1" applyBorder="1" applyAlignment="1">
      <alignment vertical="top"/>
    </xf>
    <xf numFmtId="0" fontId="3" fillId="0" borderId="11" xfId="0" applyFont="1" applyBorder="1" applyAlignment="1">
      <alignment horizontal="center" vertical="top"/>
    </xf>
    <xf numFmtId="0" fontId="2" fillId="0" borderId="12" xfId="0" applyFont="1" applyBorder="1" applyAlignment="1">
      <alignment vertical="top"/>
    </xf>
    <xf numFmtId="0" fontId="3" fillId="0" borderId="9" xfId="0" applyFont="1" applyBorder="1" applyAlignment="1">
      <alignment horizontal="center" vertical="top"/>
    </xf>
    <xf numFmtId="0" fontId="3" fillId="0" borderId="1" xfId="0" applyFont="1" applyBorder="1" applyAlignment="1">
      <alignment horizontal="center" vertical="top"/>
    </xf>
    <xf numFmtId="0" fontId="2" fillId="0" borderId="4" xfId="0" applyFont="1" applyBorder="1" applyAlignment="1">
      <alignment vertical="top"/>
    </xf>
    <xf numFmtId="0" fontId="19" fillId="6" borderId="1" xfId="0" applyFont="1" applyFill="1" applyBorder="1" applyAlignment="1">
      <alignment horizontal="center" vertical="center"/>
    </xf>
    <xf numFmtId="0" fontId="20" fillId="6" borderId="1" xfId="0" applyFont="1" applyFill="1" applyBorder="1" applyAlignment="1">
      <alignment horizontal="center" vertical="center"/>
    </xf>
    <xf numFmtId="0" fontId="2" fillId="0" borderId="0" xfId="0" applyFont="1" applyAlignment="1">
      <alignment vertical="top"/>
    </xf>
    <xf numFmtId="0" fontId="3" fillId="0" borderId="0" xfId="0" applyFont="1" applyAlignment="1">
      <alignment vertical="top"/>
    </xf>
    <xf numFmtId="166" fontId="3" fillId="0" borderId="0" xfId="0" applyNumberFormat="1" applyFont="1" applyAlignment="1">
      <alignment vertical="top"/>
    </xf>
    <xf numFmtId="0" fontId="3" fillId="0" borderId="0" xfId="0" applyFont="1" applyAlignment="1">
      <alignment horizontal="center" vertical="top"/>
    </xf>
    <xf numFmtId="0" fontId="15" fillId="0" borderId="1" xfId="0" applyFont="1" applyBorder="1" applyAlignment="1">
      <alignment horizontal="justify" vertical="top" wrapText="1"/>
    </xf>
    <xf numFmtId="43" fontId="25" fillId="0" borderId="1" xfId="1" applyNumberFormat="1" applyFont="1" applyFill="1" applyBorder="1" applyAlignment="1">
      <alignment horizontal="center" vertical="center"/>
    </xf>
    <xf numFmtId="43" fontId="25" fillId="0" borderId="1" xfId="1" applyNumberFormat="1" applyFont="1" applyFill="1" applyBorder="1" applyAlignment="1">
      <alignment horizontal="center" vertical="center" wrapText="1"/>
    </xf>
    <xf numFmtId="164" fontId="15" fillId="0" borderId="1" xfId="1" applyFont="1" applyFill="1" applyBorder="1" applyAlignment="1">
      <alignment horizontal="center" vertical="center" wrapText="1"/>
    </xf>
    <xf numFmtId="43" fontId="40" fillId="0" borderId="1" xfId="1" applyNumberFormat="1" applyFont="1" applyFill="1" applyBorder="1" applyAlignment="1">
      <alignment horizontal="center" vertical="center" wrapText="1"/>
    </xf>
    <xf numFmtId="0" fontId="15" fillId="0" borderId="1" xfId="0" applyFont="1" applyBorder="1"/>
    <xf numFmtId="164" fontId="15" fillId="0" borderId="0" xfId="1" applyFont="1"/>
    <xf numFmtId="43" fontId="40" fillId="0" borderId="1" xfId="1" applyNumberFormat="1" applyFont="1" applyFill="1" applyBorder="1" applyAlignment="1">
      <alignment vertical="center"/>
    </xf>
    <xf numFmtId="164" fontId="40" fillId="0" borderId="1" xfId="1" applyFont="1" applyFill="1" applyBorder="1" applyAlignment="1">
      <alignment horizontal="right" vertical="center"/>
    </xf>
    <xf numFmtId="43" fontId="40" fillId="0" borderId="1" xfId="1" applyNumberFormat="1" applyFont="1" applyFill="1" applyBorder="1" applyAlignment="1">
      <alignment horizontal="center" vertical="center"/>
    </xf>
    <xf numFmtId="0" fontId="46" fillId="0" borderId="1" xfId="0" applyFont="1" applyBorder="1" applyAlignment="1">
      <alignment horizontal="justify" vertical="top" wrapText="1"/>
    </xf>
    <xf numFmtId="43" fontId="25" fillId="0" borderId="1" xfId="1" applyNumberFormat="1" applyFont="1" applyFill="1" applyBorder="1" applyAlignment="1">
      <alignment horizontal="left" vertical="center"/>
    </xf>
    <xf numFmtId="164" fontId="15" fillId="0" borderId="1" xfId="1" applyFont="1" applyFill="1" applyBorder="1" applyAlignment="1">
      <alignment horizontal="center" vertical="center"/>
    </xf>
    <xf numFmtId="43" fontId="40" fillId="13" borderId="1" xfId="1" applyNumberFormat="1" applyFont="1" applyFill="1" applyBorder="1" applyAlignment="1">
      <alignment horizontal="center" vertical="center"/>
    </xf>
    <xf numFmtId="43" fontId="40" fillId="13" borderId="1" xfId="1" applyNumberFormat="1" applyFont="1" applyFill="1" applyBorder="1" applyAlignment="1">
      <alignment horizontal="center" vertical="center" wrapText="1"/>
    </xf>
    <xf numFmtId="0" fontId="15" fillId="0" borderId="1" xfId="0" applyFont="1" applyBorder="1" applyAlignment="1">
      <alignment horizontal="center" vertical="top"/>
    </xf>
    <xf numFmtId="43" fontId="40" fillId="13" borderId="1" xfId="1" applyNumberFormat="1" applyFont="1" applyFill="1" applyBorder="1" applyAlignment="1">
      <alignment horizontal="left" vertical="center"/>
    </xf>
    <xf numFmtId="0" fontId="0" fillId="0" borderId="1" xfId="0" applyBorder="1" applyAlignment="1">
      <alignment horizontal="justify" vertical="top"/>
    </xf>
    <xf numFmtId="0" fontId="15" fillId="13" borderId="1" xfId="0" applyFont="1" applyFill="1" applyBorder="1" applyAlignment="1">
      <alignment horizontal="center" vertical="top"/>
    </xf>
    <xf numFmtId="164" fontId="15" fillId="13" borderId="1" xfId="1" applyFont="1" applyFill="1" applyBorder="1" applyAlignment="1">
      <alignment horizontal="center" vertical="center" wrapText="1"/>
    </xf>
    <xf numFmtId="164" fontId="46" fillId="0" borderId="1" xfId="1" applyFont="1" applyBorder="1" applyAlignment="1">
      <alignment horizontal="center" vertical="center"/>
    </xf>
    <xf numFmtId="164" fontId="15" fillId="0" borderId="1" xfId="1" applyFont="1" applyBorder="1" applyAlignment="1">
      <alignment horizontal="center" vertical="center"/>
    </xf>
    <xf numFmtId="0" fontId="15" fillId="0" borderId="1" xfId="0" applyFont="1" applyBorder="1" applyAlignment="1">
      <alignment horizontal="center" vertical="center"/>
    </xf>
    <xf numFmtId="164" fontId="15" fillId="0" borderId="1" xfId="1" applyFont="1" applyBorder="1"/>
    <xf numFmtId="164" fontId="46" fillId="0" borderId="1" xfId="1" applyFont="1" applyFill="1" applyBorder="1" applyAlignment="1">
      <alignment horizontal="center" vertical="center"/>
    </xf>
    <xf numFmtId="43" fontId="40" fillId="0" borderId="1" xfId="1" applyNumberFormat="1" applyFont="1" applyFill="1" applyBorder="1" applyAlignment="1" applyProtection="1">
      <alignment horizontal="center" vertical="center"/>
    </xf>
    <xf numFmtId="164" fontId="40" fillId="0" borderId="1" xfId="1" applyFont="1" applyFill="1" applyBorder="1" applyAlignment="1" applyProtection="1">
      <alignment horizontal="center" vertical="center"/>
    </xf>
    <xf numFmtId="43" fontId="25" fillId="0" borderId="1" xfId="1" applyNumberFormat="1" applyFont="1" applyFill="1" applyBorder="1" applyAlignment="1" applyProtection="1">
      <alignment horizontal="center" vertical="center"/>
    </xf>
    <xf numFmtId="43" fontId="25" fillId="0" borderId="1" xfId="1" applyNumberFormat="1" applyFont="1" applyFill="1" applyBorder="1" applyAlignment="1" applyProtection="1">
      <alignment horizontal="left" vertical="center"/>
    </xf>
    <xf numFmtId="164" fontId="25" fillId="0" borderId="1" xfId="1" applyFont="1" applyFill="1" applyBorder="1" applyAlignment="1" applyProtection="1">
      <alignment horizontal="center" vertical="center"/>
    </xf>
    <xf numFmtId="0" fontId="46" fillId="13" borderId="1" xfId="0" applyFont="1" applyFill="1" applyBorder="1" applyAlignment="1">
      <alignment horizontal="center" vertical="top"/>
    </xf>
    <xf numFmtId="164" fontId="46" fillId="13" borderId="1" xfId="1" applyFont="1" applyFill="1" applyBorder="1" applyAlignment="1">
      <alignment horizontal="center" vertical="center" wrapText="1"/>
    </xf>
    <xf numFmtId="0" fontId="5" fillId="0" borderId="0" xfId="17" applyFont="1" applyAlignment="1">
      <alignment horizontal="center"/>
    </xf>
    <xf numFmtId="0" fontId="51" fillId="0" borderId="0" xfId="17" applyAlignment="1">
      <alignment horizontal="left"/>
    </xf>
    <xf numFmtId="165" fontId="51" fillId="0" borderId="0" xfId="17" applyNumberFormat="1" applyAlignment="1">
      <alignment horizontal="center" vertical="top"/>
    </xf>
    <xf numFmtId="0" fontId="51" fillId="0" borderId="0" xfId="17" applyAlignment="1">
      <alignment horizontal="justify" vertical="top"/>
    </xf>
    <xf numFmtId="0" fontId="51" fillId="0" borderId="0" xfId="17" applyAlignment="1">
      <alignment horizontal="center"/>
    </xf>
    <xf numFmtId="172" fontId="0" fillId="0" borderId="0" xfId="9" applyNumberFormat="1" applyFont="1" applyFill="1" applyBorder="1" applyAlignment="1">
      <alignment horizontal="center"/>
    </xf>
    <xf numFmtId="0" fontId="0" fillId="0" borderId="0" xfId="9" applyNumberFormat="1" applyFont="1" applyBorder="1" applyAlignment="1">
      <alignment horizontal="right"/>
    </xf>
    <xf numFmtId="0" fontId="51" fillId="0" borderId="0" xfId="17"/>
    <xf numFmtId="165" fontId="5" fillId="0" borderId="1" xfId="17" applyNumberFormat="1" applyFont="1" applyBorder="1" applyAlignment="1">
      <alignment horizontal="center" vertical="top"/>
    </xf>
    <xf numFmtId="0" fontId="5" fillId="0" borderId="1" xfId="17" applyFont="1" applyBorder="1" applyAlignment="1">
      <alignment horizontal="justify" vertical="top"/>
    </xf>
    <xf numFmtId="0" fontId="5" fillId="0" borderId="1" xfId="17" applyFont="1" applyBorder="1" applyAlignment="1">
      <alignment horizontal="center"/>
    </xf>
    <xf numFmtId="172" fontId="5" fillId="0" borderId="1" xfId="9" applyNumberFormat="1" applyFont="1" applyFill="1" applyBorder="1" applyAlignment="1">
      <alignment horizontal="center"/>
    </xf>
    <xf numFmtId="0" fontId="5" fillId="0" borderId="1" xfId="9" applyNumberFormat="1" applyFont="1" applyBorder="1" applyAlignment="1">
      <alignment horizontal="right"/>
    </xf>
    <xf numFmtId="165" fontId="51" fillId="0" borderId="1" xfId="17" applyNumberFormat="1" applyBorder="1" applyAlignment="1">
      <alignment horizontal="center" vertical="top"/>
    </xf>
    <xf numFmtId="0" fontId="51" fillId="0" borderId="1" xfId="17" applyBorder="1" applyAlignment="1">
      <alignment horizontal="center" vertical="center"/>
    </xf>
    <xf numFmtId="172" fontId="0" fillId="0" borderId="1" xfId="9" applyNumberFormat="1" applyFont="1" applyFill="1" applyBorder="1" applyAlignment="1">
      <alignment horizontal="center" vertical="center"/>
    </xf>
    <xf numFmtId="164" fontId="0" fillId="0" borderId="1" xfId="9" applyFont="1" applyBorder="1" applyAlignment="1">
      <alignment horizontal="center" vertical="center"/>
    </xf>
    <xf numFmtId="0" fontId="5" fillId="0" borderId="1" xfId="9" applyNumberFormat="1" applyFont="1" applyBorder="1" applyAlignment="1">
      <alignment horizontal="right" vertical="center"/>
    </xf>
    <xf numFmtId="164" fontId="0" fillId="0" borderId="1" xfId="1" applyFont="1" applyBorder="1" applyAlignment="1">
      <alignment horizontal="right" vertical="center"/>
    </xf>
    <xf numFmtId="0" fontId="51" fillId="0" borderId="1" xfId="17" applyBorder="1" applyAlignment="1">
      <alignment horizontal="justify" vertical="top"/>
    </xf>
    <xf numFmtId="0" fontId="47" fillId="0" borderId="1" xfId="17" applyFont="1" applyBorder="1" applyAlignment="1">
      <alignment horizontal="center"/>
    </xf>
    <xf numFmtId="172" fontId="0" fillId="0" borderId="1" xfId="9" applyNumberFormat="1" applyFont="1" applyFill="1" applyBorder="1" applyAlignment="1">
      <alignment horizontal="center" wrapText="1"/>
    </xf>
    <xf numFmtId="0" fontId="0" fillId="0" borderId="1" xfId="9" applyNumberFormat="1" applyFont="1" applyFill="1" applyBorder="1" applyAlignment="1">
      <alignment horizontal="center" wrapText="1"/>
    </xf>
    <xf numFmtId="43" fontId="5" fillId="0" borderId="1" xfId="9" applyNumberFormat="1" applyFont="1" applyFill="1" applyBorder="1" applyAlignment="1">
      <alignment horizontal="right"/>
    </xf>
    <xf numFmtId="0" fontId="5" fillId="0" borderId="1" xfId="0" applyFont="1" applyBorder="1" applyAlignment="1">
      <alignment horizontal="center"/>
    </xf>
    <xf numFmtId="164" fontId="5" fillId="0" borderId="1" xfId="1" applyFont="1" applyFill="1" applyBorder="1" applyAlignment="1">
      <alignment horizontal="center"/>
    </xf>
    <xf numFmtId="164" fontId="0" fillId="0" borderId="1" xfId="9" applyFont="1" applyFill="1" applyBorder="1" applyAlignment="1">
      <alignment horizontal="center" vertical="center"/>
    </xf>
    <xf numFmtId="0" fontId="0" fillId="0" borderId="1" xfId="9" applyNumberFormat="1" applyFont="1" applyFill="1" applyBorder="1" applyAlignment="1">
      <alignment horizontal="right" vertical="center"/>
    </xf>
    <xf numFmtId="164" fontId="0" fillId="0" borderId="1" xfId="1" applyFont="1" applyFill="1" applyBorder="1" applyAlignment="1">
      <alignment horizontal="center"/>
    </xf>
    <xf numFmtId="0" fontId="0" fillId="0" borderId="1" xfId="9" applyNumberFormat="1" applyFont="1" applyFill="1" applyBorder="1" applyAlignment="1">
      <alignment horizontal="center"/>
    </xf>
    <xf numFmtId="0" fontId="0" fillId="0" borderId="1" xfId="9" applyNumberFormat="1" applyFont="1" applyFill="1" applyBorder="1" applyAlignment="1">
      <alignment horizontal="right"/>
    </xf>
    <xf numFmtId="0" fontId="51" fillId="0" borderId="1" xfId="17" applyBorder="1" applyAlignment="1">
      <alignment horizontal="center"/>
    </xf>
    <xf numFmtId="172" fontId="0" fillId="0" borderId="1" xfId="9" applyNumberFormat="1" applyFont="1" applyFill="1" applyBorder="1" applyAlignment="1">
      <alignment horizontal="center"/>
    </xf>
    <xf numFmtId="0" fontId="51" fillId="0" borderId="1" xfId="17" applyBorder="1" applyAlignment="1">
      <alignment horizontal="left"/>
    </xf>
    <xf numFmtId="172" fontId="51" fillId="0" borderId="1" xfId="17" applyNumberFormat="1" applyBorder="1" applyAlignment="1">
      <alignment horizontal="center"/>
    </xf>
    <xf numFmtId="0" fontId="51" fillId="0" borderId="1" xfId="17" applyBorder="1" applyAlignment="1">
      <alignment horizontal="right"/>
    </xf>
    <xf numFmtId="43" fontId="0" fillId="0" borderId="1" xfId="9" applyNumberFormat="1" applyFont="1" applyFill="1" applyBorder="1" applyAlignment="1">
      <alignment horizontal="right"/>
    </xf>
    <xf numFmtId="2" fontId="0" fillId="0" borderId="1" xfId="9" applyNumberFormat="1" applyFont="1" applyFill="1" applyBorder="1" applyAlignment="1">
      <alignment horizontal="right"/>
    </xf>
    <xf numFmtId="164" fontId="0" fillId="0" borderId="1" xfId="9" applyFont="1" applyFill="1" applyBorder="1" applyAlignment="1">
      <alignment horizontal="right"/>
    </xf>
    <xf numFmtId="0" fontId="29" fillId="0" borderId="1" xfId="9" applyNumberFormat="1" applyFont="1" applyFill="1" applyBorder="1" applyAlignment="1">
      <alignment horizontal="center"/>
    </xf>
    <xf numFmtId="2" fontId="5" fillId="0" borderId="1" xfId="9" applyNumberFormat="1" applyFont="1" applyFill="1" applyBorder="1" applyAlignment="1">
      <alignment horizontal="right"/>
    </xf>
    <xf numFmtId="43" fontId="0" fillId="0" borderId="1" xfId="9" applyNumberFormat="1" applyFont="1" applyBorder="1" applyAlignment="1">
      <alignment horizontal="right" vertical="center"/>
    </xf>
    <xf numFmtId="2" fontId="0" fillId="0" borderId="1" xfId="9" applyNumberFormat="1" applyFont="1" applyBorder="1" applyAlignment="1">
      <alignment horizontal="right" vertical="center"/>
    </xf>
    <xf numFmtId="0" fontId="0" fillId="0" borderId="1" xfId="9" applyNumberFormat="1" applyFont="1" applyBorder="1" applyAlignment="1">
      <alignment horizontal="center"/>
    </xf>
    <xf numFmtId="43" fontId="0" fillId="0" borderId="1" xfId="9" applyNumberFormat="1" applyFont="1" applyBorder="1" applyAlignment="1">
      <alignment horizontal="right"/>
    </xf>
    <xf numFmtId="0" fontId="47" fillId="0" borderId="1" xfId="17" applyFont="1" applyBorder="1" applyAlignment="1">
      <alignment horizontal="center" wrapText="1"/>
    </xf>
    <xf numFmtId="172" fontId="47" fillId="0" borderId="1" xfId="9" applyNumberFormat="1" applyFont="1" applyFill="1" applyBorder="1" applyAlignment="1">
      <alignment horizontal="center" wrapText="1"/>
    </xf>
    <xf numFmtId="0" fontId="47" fillId="0" borderId="1" xfId="9" applyNumberFormat="1" applyFont="1" applyFill="1" applyBorder="1" applyAlignment="1">
      <alignment horizontal="center"/>
    </xf>
    <xf numFmtId="43" fontId="47" fillId="0" borderId="1" xfId="9" applyNumberFormat="1" applyFont="1" applyFill="1" applyBorder="1" applyAlignment="1">
      <alignment horizontal="center"/>
    </xf>
    <xf numFmtId="172" fontId="47" fillId="0" borderId="1" xfId="9" applyNumberFormat="1" applyFont="1" applyFill="1" applyBorder="1" applyAlignment="1">
      <alignment horizontal="center"/>
    </xf>
    <xf numFmtId="164" fontId="0" fillId="0" borderId="1" xfId="1" applyFont="1" applyFill="1" applyBorder="1" applyAlignment="1">
      <alignment horizontal="center" wrapText="1"/>
    </xf>
    <xf numFmtId="173" fontId="0" fillId="0" borderId="1" xfId="9" applyNumberFormat="1" applyFont="1" applyFill="1" applyBorder="1" applyAlignment="1">
      <alignment horizontal="right"/>
    </xf>
    <xf numFmtId="173" fontId="5" fillId="0" borderId="1" xfId="9" applyNumberFormat="1" applyFont="1" applyFill="1" applyBorder="1" applyAlignment="1">
      <alignment horizontal="right"/>
    </xf>
    <xf numFmtId="0" fontId="5" fillId="0" borderId="1" xfId="17" applyFont="1" applyBorder="1" applyAlignment="1">
      <alignment horizontal="left"/>
    </xf>
    <xf numFmtId="172" fontId="51" fillId="0" borderId="1" xfId="17" applyNumberFormat="1" applyBorder="1" applyAlignment="1">
      <alignment horizontal="left"/>
    </xf>
    <xf numFmtId="173" fontId="51" fillId="0" borderId="1" xfId="17" applyNumberFormat="1" applyBorder="1" applyAlignment="1">
      <alignment horizontal="left"/>
    </xf>
    <xf numFmtId="0" fontId="0" fillId="0" borderId="1" xfId="9" applyNumberFormat="1" applyFont="1" applyBorder="1" applyAlignment="1">
      <alignment horizontal="right"/>
    </xf>
    <xf numFmtId="43" fontId="5" fillId="0" borderId="1" xfId="9" applyNumberFormat="1" applyFont="1" applyBorder="1" applyAlignment="1">
      <alignment horizontal="right"/>
    </xf>
    <xf numFmtId="0" fontId="51" fillId="0" borderId="1" xfId="17" applyBorder="1" applyAlignment="1">
      <alignment horizontal="center" wrapText="1"/>
    </xf>
    <xf numFmtId="0" fontId="29" fillId="0" borderId="1" xfId="17" applyFont="1" applyBorder="1" applyAlignment="1">
      <alignment horizontal="justify" vertical="top"/>
    </xf>
    <xf numFmtId="0" fontId="29" fillId="0" borderId="1" xfId="17" applyFont="1" applyBorder="1" applyAlignment="1">
      <alignment horizontal="center" wrapText="1"/>
    </xf>
    <xf numFmtId="172" fontId="29" fillId="0" borderId="1" xfId="9" applyNumberFormat="1" applyFont="1" applyFill="1" applyBorder="1" applyAlignment="1">
      <alignment horizontal="center"/>
    </xf>
    <xf numFmtId="0" fontId="29" fillId="0" borderId="1" xfId="9" applyNumberFormat="1" applyFont="1" applyBorder="1" applyAlignment="1">
      <alignment horizontal="center"/>
    </xf>
    <xf numFmtId="172" fontId="51" fillId="0" borderId="0" xfId="17" applyNumberFormat="1" applyAlignment="1">
      <alignment horizontal="left"/>
    </xf>
    <xf numFmtId="172" fontId="0" fillId="0" borderId="1" xfId="9" applyNumberFormat="1" applyFont="1" applyBorder="1" applyAlignment="1">
      <alignment horizontal="center"/>
    </xf>
    <xf numFmtId="2" fontId="51" fillId="0" borderId="1" xfId="17" applyNumberFormat="1" applyBorder="1" applyAlignment="1">
      <alignment horizontal="justify" vertical="top"/>
    </xf>
    <xf numFmtId="172" fontId="5" fillId="0" borderId="1" xfId="9" applyNumberFormat="1" applyFont="1" applyBorder="1" applyAlignment="1">
      <alignment horizontal="right"/>
    </xf>
    <xf numFmtId="0" fontId="5" fillId="0" borderId="1" xfId="17" applyFont="1" applyBorder="1" applyAlignment="1">
      <alignment horizontal="justify" vertical="justify"/>
    </xf>
    <xf numFmtId="0" fontId="51" fillId="0" borderId="0" xfId="17" applyAlignment="1">
      <alignment horizontal="left" wrapText="1"/>
    </xf>
    <xf numFmtId="174" fontId="0" fillId="0" borderId="1" xfId="9" applyNumberFormat="1" applyFont="1" applyBorder="1" applyAlignment="1">
      <alignment horizontal="right"/>
    </xf>
    <xf numFmtId="164" fontId="0" fillId="0" borderId="1" xfId="9" applyFont="1" applyBorder="1" applyAlignment="1">
      <alignment horizontal="right"/>
    </xf>
    <xf numFmtId="0" fontId="51" fillId="0" borderId="1" xfId="17" applyBorder="1" applyAlignment="1">
      <alignment horizontal="justify" vertical="justify"/>
    </xf>
    <xf numFmtId="0" fontId="51" fillId="0" borderId="1" xfId="18" applyBorder="1" applyAlignment="1">
      <alignment horizontal="justify" vertical="top"/>
    </xf>
    <xf numFmtId="164" fontId="5" fillId="0" borderId="1" xfId="9" applyFont="1" applyBorder="1" applyAlignment="1">
      <alignment horizontal="right"/>
    </xf>
    <xf numFmtId="164" fontId="0" fillId="0" borderId="1" xfId="1" applyFont="1" applyBorder="1" applyAlignment="1">
      <alignment horizontal="center"/>
    </xf>
    <xf numFmtId="164" fontId="51" fillId="0" borderId="1" xfId="17" applyNumberFormat="1" applyBorder="1" applyAlignment="1">
      <alignment horizontal="center"/>
    </xf>
    <xf numFmtId="0" fontId="5" fillId="0" borderId="1" xfId="9" applyNumberFormat="1" applyFont="1" applyFill="1" applyBorder="1" applyAlignment="1">
      <alignment horizontal="center" wrapText="1"/>
    </xf>
    <xf numFmtId="0" fontId="5" fillId="0" borderId="1" xfId="9" applyNumberFormat="1" applyFont="1" applyFill="1" applyBorder="1" applyAlignment="1">
      <alignment horizontal="center"/>
    </xf>
    <xf numFmtId="0" fontId="5" fillId="0" borderId="1" xfId="17" applyFont="1" applyBorder="1" applyAlignment="1">
      <alignment horizontal="left" wrapText="1"/>
    </xf>
    <xf numFmtId="175" fontId="0" fillId="0" borderId="1" xfId="9" applyNumberFormat="1" applyFont="1" applyBorder="1" applyAlignment="1">
      <alignment horizontal="right"/>
    </xf>
    <xf numFmtId="2" fontId="0" fillId="0" borderId="1" xfId="9" applyNumberFormat="1" applyFont="1" applyBorder="1" applyAlignment="1">
      <alignment horizontal="right"/>
    </xf>
    <xf numFmtId="175" fontId="5" fillId="0" borderId="1" xfId="9" applyNumberFormat="1" applyFont="1" applyBorder="1" applyAlignment="1">
      <alignment horizontal="right"/>
    </xf>
    <xf numFmtId="2" fontId="5" fillId="0" borderId="1" xfId="9" applyNumberFormat="1" applyFont="1" applyBorder="1" applyAlignment="1">
      <alignment horizontal="right"/>
    </xf>
    <xf numFmtId="165" fontId="5" fillId="0" borderId="1" xfId="17" applyNumberFormat="1" applyFont="1" applyBorder="1" applyAlignment="1">
      <alignment horizontal="left" vertical="top"/>
    </xf>
    <xf numFmtId="0" fontId="51" fillId="16" borderId="1" xfId="17" applyFill="1" applyBorder="1" applyAlignment="1">
      <alignment horizontal="center"/>
    </xf>
    <xf numFmtId="164" fontId="0" fillId="0" borderId="1" xfId="1" applyFont="1" applyFill="1" applyBorder="1" applyAlignment="1">
      <alignment horizontal="left" vertical="center"/>
    </xf>
    <xf numFmtId="0" fontId="5" fillId="0" borderId="1" xfId="17" applyFont="1" applyBorder="1" applyAlignment="1">
      <alignment horizontal="right"/>
    </xf>
    <xf numFmtId="43" fontId="5" fillId="0" borderId="1" xfId="17" applyNumberFormat="1" applyFont="1" applyBorder="1" applyAlignment="1">
      <alignment horizontal="right"/>
    </xf>
    <xf numFmtId="0" fontId="15" fillId="0" borderId="0" xfId="0" applyFont="1" applyAlignment="1">
      <alignment horizontal="center"/>
    </xf>
    <xf numFmtId="0" fontId="46" fillId="0" borderId="0" xfId="0" applyFont="1" applyAlignment="1">
      <alignment horizontal="center"/>
    </xf>
    <xf numFmtId="0" fontId="15" fillId="0" borderId="0" xfId="0" applyFont="1" applyAlignment="1">
      <alignment horizontal="left"/>
    </xf>
    <xf numFmtId="0" fontId="15" fillId="0" borderId="0" xfId="0" applyFont="1" applyAlignment="1">
      <alignment horizontal="left" vertical="center"/>
    </xf>
    <xf numFmtId="0" fontId="26" fillId="0" borderId="0" xfId="0" applyFont="1"/>
    <xf numFmtId="0" fontId="15" fillId="0" borderId="0" xfId="0" applyFont="1" applyAlignment="1">
      <alignment horizontal="center" vertical="center"/>
    </xf>
    <xf numFmtId="0" fontId="15" fillId="0" borderId="0" xfId="0" applyFont="1" applyAlignment="1">
      <alignment horizontal="justify" vertical="top" wrapText="1"/>
    </xf>
    <xf numFmtId="168" fontId="15" fillId="0" borderId="0" xfId="1" applyNumberFormat="1" applyFont="1" applyFill="1" applyBorder="1" applyAlignment="1">
      <alignment horizontal="center" vertical="center"/>
    </xf>
    <xf numFmtId="164" fontId="15" fillId="0" borderId="0" xfId="1" applyFont="1" applyAlignment="1">
      <alignment horizontal="center" vertical="center"/>
    </xf>
    <xf numFmtId="164" fontId="15" fillId="0" borderId="0" xfId="1" applyFont="1" applyFill="1" applyBorder="1" applyAlignment="1">
      <alignment horizontal="center" vertical="center"/>
    </xf>
    <xf numFmtId="164" fontId="15" fillId="4" borderId="0" xfId="1" applyFont="1" applyFill="1" applyBorder="1" applyAlignment="1">
      <alignment horizontal="left" vertical="top" wrapText="1"/>
    </xf>
    <xf numFmtId="168" fontId="15" fillId="0" borderId="1" xfId="1" applyNumberFormat="1" applyFont="1" applyFill="1" applyBorder="1" applyAlignment="1">
      <alignment horizontal="center" vertical="center"/>
    </xf>
    <xf numFmtId="164" fontId="15" fillId="0" borderId="1" xfId="1" applyFont="1" applyFill="1" applyBorder="1" applyAlignment="1">
      <alignment horizontal="left" vertical="top" wrapText="1"/>
    </xf>
    <xf numFmtId="0" fontId="45" fillId="2" borderId="1" xfId="0" applyFont="1" applyFill="1" applyBorder="1" applyAlignment="1">
      <alignment horizontal="center" vertical="center"/>
    </xf>
    <xf numFmtId="0" fontId="45" fillId="2" borderId="1" xfId="0" applyFont="1" applyFill="1" applyBorder="1" applyAlignment="1">
      <alignment horizontal="justify" vertical="center" wrapText="1"/>
    </xf>
    <xf numFmtId="0" fontId="48" fillId="2" borderId="1" xfId="0" applyFont="1" applyFill="1" applyBorder="1" applyAlignment="1">
      <alignment horizontal="center" vertical="center"/>
    </xf>
    <xf numFmtId="168" fontId="48" fillId="2" borderId="1" xfId="1" applyNumberFormat="1" applyFont="1" applyFill="1" applyBorder="1" applyAlignment="1">
      <alignment horizontal="center" vertical="center"/>
    </xf>
    <xf numFmtId="164" fontId="48" fillId="2" borderId="1" xfId="1" applyFont="1" applyFill="1" applyBorder="1" applyAlignment="1">
      <alignment horizontal="center" vertical="center"/>
    </xf>
    <xf numFmtId="0" fontId="15" fillId="0" borderId="1" xfId="0" applyFont="1" applyBorder="1" applyAlignment="1">
      <alignment horizontal="justify" vertical="center" wrapText="1"/>
    </xf>
    <xf numFmtId="0" fontId="15" fillId="0" borderId="2" xfId="0" applyFont="1" applyBorder="1" applyAlignment="1">
      <alignment horizontal="center" vertical="center"/>
    </xf>
    <xf numFmtId="0" fontId="15" fillId="0" borderId="2" xfId="0" applyFont="1" applyBorder="1" applyAlignment="1">
      <alignment horizontal="justify" vertical="top" wrapText="1"/>
    </xf>
    <xf numFmtId="168" fontId="15" fillId="0" borderId="2" xfId="1" applyNumberFormat="1" applyFont="1" applyFill="1" applyBorder="1" applyAlignment="1">
      <alignment horizontal="center" vertical="center"/>
    </xf>
    <xf numFmtId="164" fontId="15" fillId="0" borderId="2" xfId="1" applyFont="1" applyFill="1" applyBorder="1" applyAlignment="1">
      <alignment horizontal="center" vertical="center"/>
    </xf>
    <xf numFmtId="0" fontId="41" fillId="3" borderId="1" xfId="0" applyFont="1" applyFill="1" applyBorder="1" applyAlignment="1">
      <alignment horizontal="center" vertical="center"/>
    </xf>
    <xf numFmtId="0" fontId="41" fillId="3" borderId="1" xfId="0" applyFont="1" applyFill="1" applyBorder="1" applyAlignment="1">
      <alignment horizontal="justify" vertical="top" wrapText="1"/>
    </xf>
    <xf numFmtId="168" fontId="41" fillId="3" borderId="1" xfId="1" applyNumberFormat="1" applyFont="1" applyFill="1" applyBorder="1" applyAlignment="1">
      <alignment horizontal="center" vertical="center"/>
    </xf>
    <xf numFmtId="164" fontId="41" fillId="3" borderId="1" xfId="1" applyFont="1" applyFill="1" applyBorder="1" applyAlignment="1">
      <alignment horizontal="center" vertical="center"/>
    </xf>
    <xf numFmtId="164" fontId="15" fillId="0" borderId="0" xfId="1" applyFont="1" applyBorder="1" applyAlignment="1">
      <alignment horizontal="center" vertical="center"/>
    </xf>
    <xf numFmtId="164" fontId="46" fillId="0" borderId="1" xfId="1" applyFont="1" applyFill="1" applyBorder="1" applyAlignment="1">
      <alignment horizontal="left" vertical="top" wrapText="1"/>
    </xf>
    <xf numFmtId="164" fontId="48" fillId="2" borderId="1" xfId="1" applyFont="1" applyFill="1" applyBorder="1" applyAlignment="1">
      <alignment horizontal="left" vertical="center" wrapText="1"/>
    </xf>
    <xf numFmtId="0" fontId="15" fillId="0" borderId="6" xfId="0" applyFont="1" applyBorder="1" applyAlignment="1">
      <alignment horizontal="left"/>
    </xf>
    <xf numFmtId="0" fontId="15" fillId="0" borderId="6" xfId="0" applyFont="1" applyBorder="1" applyAlignment="1">
      <alignment horizontal="left" vertical="center"/>
    </xf>
    <xf numFmtId="164" fontId="15" fillId="0" borderId="6" xfId="1" applyFont="1" applyFill="1" applyBorder="1" applyAlignment="1">
      <alignment horizontal="left" vertical="top" wrapText="1"/>
    </xf>
    <xf numFmtId="164" fontId="15" fillId="0" borderId="0" xfId="1" applyFont="1" applyFill="1" applyBorder="1" applyAlignment="1">
      <alignment horizontal="left" vertical="top" wrapText="1"/>
    </xf>
    <xf numFmtId="1" fontId="41" fillId="3" borderId="1" xfId="0" applyNumberFormat="1" applyFont="1" applyFill="1" applyBorder="1" applyAlignment="1">
      <alignment horizontal="center" vertical="center"/>
    </xf>
    <xf numFmtId="164" fontId="42" fillId="3" borderId="1" xfId="1" applyFont="1" applyFill="1" applyBorder="1" applyAlignment="1">
      <alignment horizontal="left" vertical="top" wrapText="1"/>
    </xf>
    <xf numFmtId="0" fontId="6" fillId="0" borderId="0" xfId="0" applyFont="1"/>
    <xf numFmtId="164" fontId="0" fillId="0" borderId="0" xfId="1" applyFont="1" applyBorder="1"/>
    <xf numFmtId="0" fontId="1" fillId="11" borderId="1" xfId="0" applyFont="1" applyFill="1" applyBorder="1" applyAlignment="1">
      <alignment horizontal="center" vertical="top" wrapText="1"/>
    </xf>
    <xf numFmtId="0" fontId="1" fillId="0" borderId="1" xfId="0" applyFont="1" applyBorder="1" applyAlignment="1">
      <alignment horizontal="center"/>
    </xf>
    <xf numFmtId="0" fontId="1" fillId="0" borderId="1" xfId="0" applyFont="1" applyBorder="1"/>
    <xf numFmtId="164" fontId="0" fillId="0" borderId="1" xfId="1" applyFont="1" applyBorder="1"/>
    <xf numFmtId="0" fontId="1" fillId="11" borderId="1" xfId="0" applyFont="1" applyFill="1" applyBorder="1"/>
    <xf numFmtId="0" fontId="1" fillId="0" borderId="1" xfId="0" applyFont="1" applyBorder="1" applyAlignment="1">
      <alignment wrapText="1"/>
    </xf>
    <xf numFmtId="0" fontId="1" fillId="0" borderId="1" xfId="0" applyFont="1" applyBorder="1" applyAlignment="1">
      <alignment vertical="center" wrapText="1"/>
    </xf>
    <xf numFmtId="0" fontId="5" fillId="0" borderId="1" xfId="0" applyFont="1" applyBorder="1" applyAlignment="1">
      <alignment vertical="center"/>
    </xf>
    <xf numFmtId="0" fontId="7" fillId="3" borderId="1" xfId="0" applyFont="1" applyFill="1" applyBorder="1" applyAlignment="1">
      <alignment vertical="center"/>
    </xf>
    <xf numFmtId="0" fontId="1" fillId="6" borderId="4" xfId="0" applyFont="1" applyFill="1" applyBorder="1" applyAlignment="1">
      <alignment horizontal="center" vertical="top" wrapText="1"/>
    </xf>
    <xf numFmtId="0" fontId="1" fillId="6" borderId="5" xfId="0" applyFont="1" applyFill="1" applyBorder="1" applyAlignment="1">
      <alignment horizontal="center" vertical="top" wrapText="1"/>
    </xf>
    <xf numFmtId="0" fontId="1" fillId="14" borderId="1" xfId="0" applyFont="1" applyFill="1" applyBorder="1" applyAlignment="1">
      <alignment horizontal="center" vertical="center" wrapText="1"/>
    </xf>
    <xf numFmtId="0" fontId="1" fillId="5" borderId="0" xfId="0" applyFont="1" applyFill="1" applyAlignment="1">
      <alignment horizontal="center" vertical="center" wrapText="1"/>
    </xf>
    <xf numFmtId="0" fontId="1" fillId="0" borderId="0" xfId="0" applyFont="1"/>
    <xf numFmtId="164" fontId="48" fillId="19" borderId="1" xfId="1" applyFont="1" applyFill="1" applyBorder="1" applyAlignment="1">
      <alignment horizontal="center" vertical="center"/>
    </xf>
    <xf numFmtId="164" fontId="41" fillId="18" borderId="1" xfId="1" applyFont="1" applyFill="1" applyBorder="1" applyAlignment="1">
      <alignment horizontal="center" vertical="center"/>
    </xf>
    <xf numFmtId="0" fontId="13" fillId="15" borderId="1" xfId="0" applyFont="1" applyFill="1" applyBorder="1" applyAlignment="1">
      <alignment vertical="center" wrapText="1"/>
    </xf>
    <xf numFmtId="1" fontId="15" fillId="0" borderId="6" xfId="0" applyNumberFormat="1" applyFont="1" applyBorder="1" applyAlignment="1">
      <alignment horizontal="center" vertical="center"/>
    </xf>
    <xf numFmtId="1" fontId="15" fillId="0" borderId="0" xfId="0" applyNumberFormat="1" applyFont="1" applyAlignment="1">
      <alignment horizontal="center" vertical="center"/>
    </xf>
    <xf numFmtId="0" fontId="43" fillId="2" borderId="1" xfId="0" applyFont="1" applyFill="1" applyBorder="1" applyAlignment="1">
      <alignment horizontal="center" vertical="center"/>
    </xf>
    <xf numFmtId="0" fontId="43" fillId="2" borderId="1" xfId="0" applyFont="1" applyFill="1" applyBorder="1" applyAlignment="1">
      <alignment horizontal="center" vertical="center" wrapText="1"/>
    </xf>
    <xf numFmtId="168" fontId="43" fillId="2" borderId="1" xfId="1" applyNumberFormat="1" applyFont="1" applyFill="1" applyBorder="1" applyAlignment="1">
      <alignment horizontal="center" vertical="center"/>
    </xf>
    <xf numFmtId="164" fontId="43" fillId="2" borderId="1" xfId="1" applyFont="1" applyFill="1" applyBorder="1" applyAlignment="1">
      <alignment horizontal="center" vertical="center" wrapText="1"/>
    </xf>
    <xf numFmtId="0" fontId="0" fillId="15" borderId="1" xfId="0" applyFill="1" applyBorder="1" applyAlignment="1">
      <alignment vertical="top"/>
    </xf>
    <xf numFmtId="0" fontId="10" fillId="4" borderId="1" xfId="0" applyFont="1" applyFill="1" applyBorder="1" applyAlignment="1" applyProtection="1">
      <alignment vertical="justify"/>
      <protection locked="0"/>
    </xf>
    <xf numFmtId="0" fontId="10" fillId="0" borderId="1" xfId="0" applyFont="1" applyBorder="1" applyAlignment="1" applyProtection="1">
      <alignment vertical="justify"/>
      <protection locked="0"/>
    </xf>
    <xf numFmtId="0" fontId="2" fillId="7" borderId="13" xfId="0" applyFont="1" applyFill="1" applyBorder="1" applyAlignment="1">
      <alignment vertical="top"/>
    </xf>
    <xf numFmtId="0" fontId="3" fillId="7" borderId="2" xfId="0" applyFont="1" applyFill="1" applyBorder="1"/>
    <xf numFmtId="0" fontId="3" fillId="7" borderId="2" xfId="0" applyFont="1" applyFill="1" applyBorder="1" applyAlignment="1">
      <alignment horizontal="center"/>
    </xf>
    <xf numFmtId="0" fontId="2" fillId="0" borderId="16" xfId="0" applyFont="1" applyBorder="1" applyAlignment="1">
      <alignment vertical="top"/>
    </xf>
    <xf numFmtId="0" fontId="3" fillId="0" borderId="2" xfId="0" applyFont="1" applyBorder="1"/>
    <xf numFmtId="0" fontId="3" fillId="0" borderId="2" xfId="0" applyFont="1" applyBorder="1" applyAlignment="1">
      <alignment horizontal="center"/>
    </xf>
    <xf numFmtId="0" fontId="3" fillId="0" borderId="7" xfId="0" applyFont="1" applyBorder="1"/>
    <xf numFmtId="0" fontId="3" fillId="0" borderId="4" xfId="0" applyFont="1" applyBorder="1"/>
    <xf numFmtId="2" fontId="10" fillId="4" borderId="0" xfId="0" applyNumberFormat="1" applyFont="1" applyFill="1" applyAlignment="1" applyProtection="1">
      <alignment horizontal="right" vertical="justify"/>
      <protection locked="0"/>
    </xf>
    <xf numFmtId="2" fontId="40" fillId="0" borderId="1" xfId="1" applyNumberFormat="1" applyFont="1" applyFill="1" applyBorder="1" applyAlignment="1">
      <alignment horizontal="center" vertical="center"/>
    </xf>
    <xf numFmtId="2" fontId="25" fillId="0" borderId="1" xfId="1" applyNumberFormat="1" applyFont="1" applyFill="1" applyBorder="1" applyAlignment="1">
      <alignment horizontal="center" vertical="center"/>
    </xf>
    <xf numFmtId="2" fontId="40" fillId="13" borderId="1" xfId="1" applyNumberFormat="1" applyFont="1" applyFill="1" applyBorder="1" applyAlignment="1">
      <alignment horizontal="center" vertical="center"/>
    </xf>
    <xf numFmtId="2" fontId="25" fillId="0" borderId="1" xfId="0" applyNumberFormat="1" applyFont="1" applyBorder="1" applyAlignment="1">
      <alignment horizontal="center"/>
    </xf>
    <xf numFmtId="2" fontId="15" fillId="13" borderId="1" xfId="1" applyNumberFormat="1" applyFont="1" applyFill="1" applyBorder="1" applyAlignment="1">
      <alignment horizontal="center" vertical="center"/>
    </xf>
    <xf numFmtId="2" fontId="15" fillId="0" borderId="1" xfId="1" applyNumberFormat="1" applyFont="1" applyFill="1" applyBorder="1" applyAlignment="1">
      <alignment horizontal="center" vertical="center"/>
    </xf>
    <xf numFmtId="2" fontId="15" fillId="0" borderId="1" xfId="0" applyNumberFormat="1" applyFont="1" applyBorder="1" applyAlignment="1">
      <alignment horizontal="center" vertical="center"/>
    </xf>
    <xf numFmtId="2" fontId="40" fillId="0" borderId="1" xfId="1" applyNumberFormat="1" applyFont="1" applyFill="1" applyBorder="1" applyAlignment="1" applyProtection="1">
      <alignment horizontal="center" vertical="center"/>
    </xf>
    <xf numFmtId="2" fontId="25" fillId="0" borderId="1" xfId="1" applyNumberFormat="1" applyFont="1" applyFill="1" applyBorder="1" applyAlignment="1" applyProtection="1">
      <alignment horizontal="center" vertical="center"/>
    </xf>
    <xf numFmtId="2" fontId="46" fillId="13" borderId="1" xfId="1" applyNumberFormat="1" applyFont="1" applyFill="1" applyBorder="1" applyAlignment="1">
      <alignment horizontal="center" vertical="center"/>
    </xf>
    <xf numFmtId="2" fontId="15" fillId="0" borderId="0" xfId="0" applyNumberFormat="1" applyFont="1" applyAlignment="1">
      <alignment horizontal="center" vertical="center"/>
    </xf>
    <xf numFmtId="2" fontId="25" fillId="0" borderId="1" xfId="0" applyNumberFormat="1" applyFont="1" applyBorder="1"/>
    <xf numFmtId="2" fontId="15" fillId="0" borderId="1" xfId="0" applyNumberFormat="1" applyFont="1" applyBorder="1"/>
    <xf numFmtId="2" fontId="15" fillId="0" borderId="0" xfId="0" applyNumberFormat="1" applyFont="1"/>
    <xf numFmtId="0" fontId="4" fillId="4" borderId="1" xfId="0" applyFont="1" applyFill="1" applyBorder="1" applyAlignment="1" applyProtection="1">
      <alignment horizontal="center" vertical="center"/>
      <protection locked="0"/>
    </xf>
    <xf numFmtId="0" fontId="22" fillId="4" borderId="1" xfId="0" applyFont="1" applyFill="1" applyBorder="1" applyAlignment="1" applyProtection="1">
      <alignment horizontal="center" vertical="center"/>
      <protection locked="0"/>
    </xf>
    <xf numFmtId="167" fontId="4" fillId="4" borderId="1" xfId="1" applyNumberFormat="1" applyFont="1" applyFill="1" applyBorder="1" applyAlignment="1" applyProtection="1">
      <alignment horizontal="center" vertical="center"/>
      <protection locked="0"/>
    </xf>
    <xf numFmtId="0" fontId="1" fillId="14" borderId="4" xfId="0" applyFont="1" applyFill="1" applyBorder="1" applyAlignment="1">
      <alignment horizontal="center" vertical="center" wrapText="1"/>
    </xf>
    <xf numFmtId="0" fontId="0" fillId="16" borderId="1" xfId="0" applyFill="1" applyBorder="1" applyAlignment="1">
      <alignment wrapText="1"/>
    </xf>
    <xf numFmtId="0" fontId="51" fillId="0" borderId="1" xfId="0" applyFont="1" applyBorder="1"/>
    <xf numFmtId="0" fontId="10" fillId="18" borderId="1" xfId="0" applyFont="1" applyFill="1" applyBorder="1" applyAlignment="1" applyProtection="1">
      <alignment vertical="justify"/>
      <protection locked="0"/>
    </xf>
    <xf numFmtId="0" fontId="5" fillId="0" borderId="1" xfId="0" applyFont="1" applyBorder="1" applyAlignment="1">
      <alignment horizontal="left" wrapText="1"/>
    </xf>
    <xf numFmtId="0" fontId="5" fillId="14" borderId="1" xfId="0" applyFont="1" applyFill="1" applyBorder="1" applyAlignment="1">
      <alignment wrapText="1"/>
    </xf>
    <xf numFmtId="0" fontId="51" fillId="0" borderId="1" xfId="0" applyFont="1" applyBorder="1" applyAlignment="1">
      <alignment horizontal="center" vertical="center" wrapText="1"/>
    </xf>
    <xf numFmtId="0" fontId="2" fillId="0" borderId="18" xfId="0" applyFont="1" applyBorder="1" applyAlignment="1">
      <alignment vertical="top"/>
    </xf>
    <xf numFmtId="0" fontId="3" fillId="0" borderId="3" xfId="0" applyFont="1" applyBorder="1"/>
    <xf numFmtId="0" fontId="39" fillId="0" borderId="3" xfId="0" applyFont="1" applyBorder="1" applyAlignment="1">
      <alignment horizontal="center" vertical="top"/>
    </xf>
    <xf numFmtId="166" fontId="3" fillId="0" borderId="15" xfId="0" applyNumberFormat="1" applyFont="1" applyBorder="1" applyAlignment="1">
      <alignment vertical="top"/>
    </xf>
    <xf numFmtId="0" fontId="0" fillId="0" borderId="3" xfId="0" applyBorder="1" applyAlignment="1">
      <alignment vertical="top"/>
    </xf>
    <xf numFmtId="0" fontId="2" fillId="6" borderId="1" xfId="0" applyFont="1" applyFill="1" applyBorder="1" applyAlignment="1">
      <alignment horizontal="center" vertical="center"/>
    </xf>
    <xf numFmtId="0" fontId="3" fillId="6" borderId="1" xfId="0" applyFont="1" applyFill="1" applyBorder="1" applyAlignment="1">
      <alignment horizontal="center" vertical="center"/>
    </xf>
    <xf numFmtId="167" fontId="3" fillId="6" borderId="1" xfId="1" applyNumberFormat="1" applyFont="1" applyFill="1" applyBorder="1" applyAlignment="1">
      <alignment horizontal="center" vertical="center" wrapText="1"/>
    </xf>
    <xf numFmtId="167" fontId="3" fillId="7" borderId="4" xfId="0" applyNumberFormat="1" applyFont="1" applyFill="1" applyBorder="1"/>
    <xf numFmtId="0" fontId="2" fillId="0" borderId="19" xfId="0" applyFont="1" applyBorder="1" applyAlignment="1">
      <alignment vertical="top"/>
    </xf>
    <xf numFmtId="0" fontId="3" fillId="0" borderId="20" xfId="0" applyFont="1" applyBorder="1"/>
    <xf numFmtId="0" fontId="3" fillId="0" borderId="21" xfId="0" applyFont="1" applyBorder="1" applyAlignment="1">
      <alignment horizontal="center"/>
    </xf>
    <xf numFmtId="0" fontId="3" fillId="0" borderId="22" xfId="0" applyFont="1" applyBorder="1" applyAlignment="1">
      <alignment horizontal="center"/>
    </xf>
    <xf numFmtId="167" fontId="3" fillId="7" borderId="7" xfId="0" applyNumberFormat="1" applyFont="1" applyFill="1" applyBorder="1"/>
    <xf numFmtId="1" fontId="20" fillId="6" borderId="1" xfId="0" applyNumberFormat="1" applyFont="1" applyFill="1" applyBorder="1" applyAlignment="1">
      <alignment horizontal="center" vertical="center"/>
    </xf>
    <xf numFmtId="0" fontId="53" fillId="20" borderId="11" xfId="0" applyFont="1" applyFill="1" applyBorder="1" applyAlignment="1">
      <alignment horizontal="center" vertical="center"/>
    </xf>
    <xf numFmtId="0" fontId="53" fillId="20" borderId="12" xfId="0" applyFont="1" applyFill="1" applyBorder="1" applyAlignment="1">
      <alignment horizontal="center" vertical="center"/>
    </xf>
    <xf numFmtId="0" fontId="53" fillId="0" borderId="18" xfId="0" applyFont="1" applyBorder="1" applyAlignment="1">
      <alignment horizontal="center" vertical="center"/>
    </xf>
    <xf numFmtId="0" fontId="53" fillId="0" borderId="3" xfId="0" applyFont="1" applyBorder="1" applyAlignment="1">
      <alignment horizontal="left" vertical="center" wrapText="1"/>
    </xf>
    <xf numFmtId="0" fontId="53" fillId="7" borderId="3" xfId="0" applyFont="1" applyFill="1" applyBorder="1" applyAlignment="1">
      <alignment horizontal="center" vertical="center"/>
    </xf>
    <xf numFmtId="0" fontId="53" fillId="4" borderId="4" xfId="0" applyFont="1" applyFill="1" applyBorder="1" applyAlignment="1">
      <alignment horizontal="center" vertical="center"/>
    </xf>
    <xf numFmtId="0" fontId="53" fillId="21" borderId="3" xfId="0" applyFont="1" applyFill="1" applyBorder="1" applyAlignment="1">
      <alignment horizontal="center" vertical="center"/>
    </xf>
    <xf numFmtId="0" fontId="53" fillId="16" borderId="4" xfId="0" applyFont="1" applyFill="1" applyBorder="1" applyAlignment="1">
      <alignment horizontal="center" vertical="center" wrapText="1"/>
    </xf>
    <xf numFmtId="0" fontId="53" fillId="22" borderId="5" xfId="0" applyFont="1" applyFill="1" applyBorder="1" applyAlignment="1">
      <alignment horizontal="center" vertical="center"/>
    </xf>
    <xf numFmtId="0" fontId="53" fillId="23" borderId="15" xfId="0" applyFont="1" applyFill="1" applyBorder="1" applyAlignment="1">
      <alignment horizontal="center" vertical="center"/>
    </xf>
    <xf numFmtId="0" fontId="54" fillId="24" borderId="9" xfId="0" applyFont="1" applyFill="1" applyBorder="1" applyAlignment="1">
      <alignment horizontal="center" vertical="center" wrapText="1"/>
    </xf>
    <xf numFmtId="0" fontId="54" fillId="24" borderId="1" xfId="0" applyFont="1" applyFill="1" applyBorder="1" applyAlignment="1">
      <alignment horizontal="left" vertical="center" wrapText="1"/>
    </xf>
    <xf numFmtId="0" fontId="54" fillId="24" borderId="1" xfId="0" applyFont="1" applyFill="1" applyBorder="1" applyAlignment="1">
      <alignment horizontal="center" vertical="center" wrapText="1"/>
    </xf>
    <xf numFmtId="0" fontId="54" fillId="22" borderId="1" xfId="0" applyFont="1" applyFill="1" applyBorder="1" applyAlignment="1">
      <alignment horizontal="center" vertical="center" wrapText="1"/>
    </xf>
    <xf numFmtId="0" fontId="54" fillId="24" borderId="4" xfId="0" applyFont="1" applyFill="1" applyBorder="1" applyAlignment="1">
      <alignment horizontal="center" vertical="center" wrapText="1"/>
    </xf>
    <xf numFmtId="0" fontId="0" fillId="0" borderId="9" xfId="0" applyBorder="1" applyAlignment="1">
      <alignment horizontal="center" vertical="center"/>
    </xf>
    <xf numFmtId="0" fontId="55" fillId="0" borderId="1" xfId="0" applyFont="1" applyBorder="1" applyAlignment="1">
      <alignment horizontal="left" vertical="center" wrapText="1"/>
    </xf>
    <xf numFmtId="0" fontId="0" fillId="22" borderId="1" xfId="0" applyFill="1" applyBorder="1" applyAlignment="1">
      <alignment horizontal="center" vertical="center"/>
    </xf>
    <xf numFmtId="0" fontId="0" fillId="25" borderId="1" xfId="0" applyFill="1" applyBorder="1" applyAlignment="1">
      <alignment horizontal="center" vertical="center"/>
    </xf>
    <xf numFmtId="0" fontId="0" fillId="23" borderId="4" xfId="0" applyFill="1" applyBorder="1" applyAlignment="1">
      <alignment horizontal="center" vertical="center"/>
    </xf>
    <xf numFmtId="0" fontId="52" fillId="0" borderId="1" xfId="0" applyFont="1" applyBorder="1" applyAlignment="1">
      <alignment horizontal="left" vertical="center" wrapText="1"/>
    </xf>
    <xf numFmtId="9" fontId="0" fillId="22" borderId="1" xfId="0" applyNumberFormat="1" applyFill="1" applyBorder="1" applyAlignment="1">
      <alignment horizontal="center" vertical="center"/>
    </xf>
    <xf numFmtId="164" fontId="0" fillId="23" borderId="4" xfId="1" applyFont="1" applyFill="1" applyBorder="1" applyAlignment="1">
      <alignment horizontal="center" vertical="center"/>
    </xf>
    <xf numFmtId="1" fontId="0" fillId="0" borderId="1" xfId="0" applyNumberFormat="1" applyBorder="1" applyAlignment="1">
      <alignment horizontal="center" vertical="center"/>
    </xf>
    <xf numFmtId="2" fontId="0" fillId="23" borderId="4" xfId="0" applyNumberFormat="1" applyFill="1" applyBorder="1" applyAlignment="1">
      <alignment horizontal="center" vertical="center"/>
    </xf>
    <xf numFmtId="0" fontId="0" fillId="23" borderId="1" xfId="0" applyFill="1" applyBorder="1" applyAlignment="1">
      <alignment horizontal="center" vertical="center"/>
    </xf>
    <xf numFmtId="164" fontId="0" fillId="23" borderId="1" xfId="1" applyFont="1" applyFill="1" applyBorder="1" applyAlignment="1">
      <alignment horizontal="center" vertical="center"/>
    </xf>
    <xf numFmtId="0" fontId="56" fillId="25" borderId="1" xfId="0" applyFont="1" applyFill="1" applyBorder="1" applyAlignment="1">
      <alignment horizontal="center" vertical="center"/>
    </xf>
    <xf numFmtId="0" fontId="56" fillId="25" borderId="1" xfId="0" applyFont="1" applyFill="1" applyBorder="1" applyAlignment="1">
      <alignment horizontal="left" vertical="center" wrapText="1"/>
    </xf>
    <xf numFmtId="0" fontId="53" fillId="25" borderId="1" xfId="0" applyFont="1" applyFill="1" applyBorder="1" applyAlignment="1">
      <alignment horizontal="right" vertical="center" wrapText="1"/>
    </xf>
    <xf numFmtId="166" fontId="53" fillId="25" borderId="1" xfId="0" applyNumberFormat="1" applyFont="1" applyFill="1" applyBorder="1" applyAlignment="1">
      <alignment horizontal="center" vertical="center"/>
    </xf>
    <xf numFmtId="0" fontId="0" fillId="0" borderId="0" xfId="0" applyAlignment="1">
      <alignment horizontal="left" vertical="center" wrapText="1"/>
    </xf>
    <xf numFmtId="168" fontId="4" fillId="4" borderId="1" xfId="0" applyNumberFormat="1" applyFont="1" applyFill="1" applyBorder="1" applyAlignment="1" applyProtection="1">
      <alignment horizontal="center" vertical="center"/>
      <protection locked="0"/>
    </xf>
    <xf numFmtId="167" fontId="21" fillId="6" borderId="1" xfId="0" applyNumberFormat="1" applyFont="1" applyFill="1" applyBorder="1" applyAlignment="1">
      <alignment horizontal="center" vertical="center" wrapText="1"/>
    </xf>
    <xf numFmtId="167" fontId="21" fillId="4" borderId="1" xfId="0" applyNumberFormat="1" applyFont="1" applyFill="1" applyBorder="1" applyAlignment="1">
      <alignment horizontal="center" vertical="center" wrapText="1"/>
    </xf>
    <xf numFmtId="0" fontId="23" fillId="2" borderId="1"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2" fontId="21" fillId="6" borderId="1" xfId="0" applyNumberFormat="1" applyFont="1" applyFill="1" applyBorder="1" applyAlignment="1">
      <alignment horizontal="center" vertical="center" wrapText="1"/>
    </xf>
    <xf numFmtId="168" fontId="22" fillId="2" borderId="1" xfId="1" applyNumberFormat="1" applyFont="1" applyFill="1" applyBorder="1" applyAlignment="1" applyProtection="1">
      <alignment horizontal="center" vertical="center"/>
      <protection locked="0"/>
    </xf>
    <xf numFmtId="2" fontId="21" fillId="4" borderId="1" xfId="0" applyNumberFormat="1" applyFont="1" applyFill="1" applyBorder="1" applyAlignment="1">
      <alignment horizontal="center" vertical="center" wrapText="1"/>
    </xf>
    <xf numFmtId="2" fontId="1" fillId="4" borderId="1" xfId="0" applyNumberFormat="1" applyFont="1" applyFill="1" applyBorder="1" applyAlignment="1" applyProtection="1">
      <alignment horizontal="center" vertical="center"/>
      <protection locked="0"/>
    </xf>
    <xf numFmtId="2" fontId="10" fillId="0" borderId="1" xfId="0" applyNumberFormat="1" applyFont="1" applyBorder="1" applyAlignment="1" applyProtection="1">
      <alignment horizontal="center" vertical="center"/>
      <protection locked="0"/>
    </xf>
    <xf numFmtId="2" fontId="10" fillId="4" borderId="1" xfId="0" applyNumberFormat="1" applyFont="1" applyFill="1" applyBorder="1" applyAlignment="1" applyProtection="1">
      <alignment horizontal="center" vertical="center"/>
      <protection locked="0"/>
    </xf>
    <xf numFmtId="2" fontId="10" fillId="4" borderId="0" xfId="0" applyNumberFormat="1" applyFont="1" applyFill="1" applyAlignment="1" applyProtection="1">
      <alignment horizontal="center" vertical="center"/>
      <protection locked="0"/>
    </xf>
    <xf numFmtId="2" fontId="4" fillId="4" borderId="1" xfId="0" applyNumberFormat="1" applyFont="1" applyFill="1" applyBorder="1" applyAlignment="1" applyProtection="1">
      <alignment horizontal="center" vertical="center"/>
      <protection locked="0"/>
    </xf>
    <xf numFmtId="43" fontId="0" fillId="4" borderId="1" xfId="0" applyNumberFormat="1" applyFill="1" applyBorder="1" applyAlignment="1" applyProtection="1">
      <alignment horizontal="center" vertical="center"/>
      <protection locked="0"/>
    </xf>
    <xf numFmtId="43" fontId="0" fillId="0" borderId="0" xfId="0" applyNumberFormat="1"/>
    <xf numFmtId="164" fontId="1" fillId="6" borderId="5" xfId="1" applyFont="1" applyFill="1" applyBorder="1" applyAlignment="1">
      <alignment horizontal="center" vertical="top" wrapText="1"/>
    </xf>
    <xf numFmtId="2" fontId="15" fillId="0" borderId="6" xfId="0" applyNumberFormat="1" applyFont="1" applyBorder="1" applyAlignment="1">
      <alignment horizontal="center" vertical="center"/>
    </xf>
    <xf numFmtId="43" fontId="0" fillId="0" borderId="1" xfId="0" applyNumberFormat="1" applyBorder="1"/>
    <xf numFmtId="166" fontId="6" fillId="3" borderId="1" xfId="1" applyNumberFormat="1" applyFont="1" applyFill="1" applyBorder="1" applyAlignment="1">
      <alignment vertical="center"/>
    </xf>
    <xf numFmtId="0" fontId="5" fillId="3" borderId="1" xfId="0" applyFont="1" applyFill="1" applyBorder="1" applyAlignment="1">
      <alignment vertical="center"/>
    </xf>
    <xf numFmtId="0" fontId="0" fillId="14" borderId="1" xfId="0" applyFill="1" applyBorder="1"/>
    <xf numFmtId="0" fontId="51" fillId="14" borderId="1" xfId="0" applyFont="1" applyFill="1" applyBorder="1"/>
    <xf numFmtId="43" fontId="0" fillId="14" borderId="1" xfId="0" applyNumberFormat="1" applyFill="1" applyBorder="1"/>
    <xf numFmtId="0" fontId="51" fillId="0" borderId="1" xfId="0" applyFont="1" applyBorder="1" applyAlignment="1">
      <alignment wrapText="1"/>
    </xf>
    <xf numFmtId="0" fontId="57" fillId="11" borderId="1" xfId="0" applyFont="1" applyFill="1" applyBorder="1" applyAlignment="1">
      <alignment horizontal="center" vertical="top" wrapText="1"/>
    </xf>
    <xf numFmtId="164" fontId="57" fillId="11" borderId="1" xfId="1" applyFont="1" applyFill="1" applyBorder="1" applyAlignment="1">
      <alignment horizontal="center" vertical="center" wrapText="1"/>
    </xf>
    <xf numFmtId="0" fontId="57" fillId="11" borderId="1" xfId="0" applyFont="1" applyFill="1" applyBorder="1" applyAlignment="1">
      <alignment horizontal="center" vertical="center" wrapText="1"/>
    </xf>
    <xf numFmtId="0" fontId="57" fillId="11" borderId="4" xfId="0" applyFont="1" applyFill="1" applyBorder="1" applyAlignment="1">
      <alignment horizontal="center" vertical="center" wrapText="1"/>
    </xf>
    <xf numFmtId="0" fontId="51" fillId="0" borderId="1" xfId="0" applyFont="1" applyBorder="1" applyAlignment="1">
      <alignment horizontal="center" vertical="center"/>
    </xf>
    <xf numFmtId="0" fontId="51" fillId="14" borderId="1" xfId="0" applyFont="1" applyFill="1" applyBorder="1" applyAlignment="1">
      <alignment horizontal="center"/>
    </xf>
    <xf numFmtId="0" fontId="51" fillId="3" borderId="1" xfId="0" applyFont="1" applyFill="1" applyBorder="1" applyAlignment="1">
      <alignment horizontal="center" vertical="center"/>
    </xf>
    <xf numFmtId="0" fontId="58" fillId="0" borderId="14" xfId="0" applyFont="1" applyBorder="1" applyAlignment="1">
      <alignment horizontal="center" wrapText="1"/>
    </xf>
    <xf numFmtId="0" fontId="1" fillId="14" borderId="1" xfId="0" applyFont="1" applyFill="1" applyBorder="1" applyAlignment="1">
      <alignment horizontal="center" vertical="center" wrapText="1"/>
    </xf>
    <xf numFmtId="164" fontId="41" fillId="0" borderId="7" xfId="1" applyFont="1" applyFill="1" applyBorder="1" applyAlignment="1">
      <alignment horizontal="center" vertical="center" wrapText="1"/>
    </xf>
    <xf numFmtId="164" fontId="41" fillId="2" borderId="8" xfId="1" applyFont="1" applyFill="1" applyBorder="1" applyAlignment="1">
      <alignment horizontal="center" vertical="center" wrapText="1"/>
    </xf>
    <xf numFmtId="164" fontId="41" fillId="2" borderId="16" xfId="1" applyFont="1" applyFill="1" applyBorder="1" applyAlignment="1">
      <alignment horizontal="center" vertical="center" wrapText="1"/>
    </xf>
    <xf numFmtId="164" fontId="41" fillId="0" borderId="15" xfId="1" applyFont="1" applyFill="1" applyBorder="1" applyAlignment="1">
      <alignment horizontal="center" vertical="center" wrapText="1"/>
    </xf>
    <xf numFmtId="164" fontId="41" fillId="2" borderId="14" xfId="1" applyFont="1" applyFill="1" applyBorder="1" applyAlignment="1">
      <alignment horizontal="center" vertical="center" wrapText="1"/>
    </xf>
    <xf numFmtId="164" fontId="41" fillId="2" borderId="17" xfId="1" applyFont="1" applyFill="1" applyBorder="1" applyAlignment="1">
      <alignment horizontal="center" vertical="center" wrapText="1"/>
    </xf>
    <xf numFmtId="0" fontId="44" fillId="2" borderId="1" xfId="20" applyFont="1" applyFill="1" applyBorder="1" applyAlignment="1">
      <alignment horizontal="center" vertical="center"/>
    </xf>
    <xf numFmtId="164" fontId="44" fillId="2" borderId="1" xfId="1" applyFont="1" applyFill="1" applyBorder="1" applyAlignment="1" applyProtection="1">
      <alignment horizontal="center" vertical="center"/>
    </xf>
    <xf numFmtId="0" fontId="44" fillId="2" borderId="1" xfId="20" applyFont="1" applyFill="1" applyBorder="1" applyAlignment="1">
      <alignment vertical="center"/>
    </xf>
    <xf numFmtId="0" fontId="45" fillId="2" borderId="1" xfId="20" applyFont="1" applyFill="1" applyBorder="1" applyAlignment="1">
      <alignment horizontal="center" vertical="center"/>
    </xf>
    <xf numFmtId="164" fontId="45" fillId="2" borderId="1" xfId="1" applyFont="1" applyFill="1" applyBorder="1" applyAlignment="1" applyProtection="1">
      <alignment horizontal="center" vertical="center"/>
    </xf>
    <xf numFmtId="0" fontId="45" fillId="2" borderId="1" xfId="20" applyFont="1" applyFill="1" applyBorder="1" applyAlignment="1">
      <alignment vertical="center"/>
    </xf>
    <xf numFmtId="43" fontId="40" fillId="17" borderId="1" xfId="1" applyNumberFormat="1" applyFont="1" applyFill="1" applyBorder="1" applyAlignment="1" applyProtection="1">
      <alignment horizontal="center" vertical="center"/>
    </xf>
    <xf numFmtId="164" fontId="40" fillId="17" borderId="1" xfId="1" applyFont="1" applyFill="1" applyBorder="1" applyAlignment="1" applyProtection="1">
      <alignment horizontal="center" vertical="center"/>
    </xf>
    <xf numFmtId="43" fontId="40" fillId="17" borderId="1" xfId="1" applyNumberFormat="1" applyFont="1" applyFill="1" applyBorder="1" applyAlignment="1" applyProtection="1">
      <alignment vertical="center"/>
    </xf>
    <xf numFmtId="0" fontId="53" fillId="20" borderId="10" xfId="0" applyFont="1" applyFill="1" applyBorder="1" applyAlignment="1">
      <alignment horizontal="center" vertical="center" wrapText="1"/>
    </xf>
    <xf numFmtId="0" fontId="53" fillId="20" borderId="11" xfId="0" applyFont="1" applyFill="1" applyBorder="1" applyAlignment="1">
      <alignment horizontal="center" vertical="center" wrapText="1"/>
    </xf>
    <xf numFmtId="0" fontId="53" fillId="4" borderId="4" xfId="0" applyFont="1" applyFill="1" applyBorder="1" applyAlignment="1">
      <alignment horizontal="center" vertical="center"/>
    </xf>
    <xf numFmtId="0" fontId="53" fillId="4" borderId="6" xfId="0" applyFont="1" applyFill="1" applyBorder="1" applyAlignment="1">
      <alignment horizontal="center" vertical="center"/>
    </xf>
    <xf numFmtId="0" fontId="53" fillId="7" borderId="4" xfId="0" applyFont="1" applyFill="1" applyBorder="1" applyAlignment="1">
      <alignment horizontal="center" vertical="center" wrapText="1"/>
    </xf>
    <xf numFmtId="0" fontId="53" fillId="7" borderId="5" xfId="0" applyFont="1" applyFill="1" applyBorder="1" applyAlignment="1">
      <alignment horizontal="center" vertical="center" wrapText="1"/>
    </xf>
    <xf numFmtId="0" fontId="53" fillId="7" borderId="6" xfId="0" applyFont="1" applyFill="1" applyBorder="1" applyAlignment="1">
      <alignment horizontal="center" vertical="center" wrapText="1"/>
    </xf>
    <xf numFmtId="0" fontId="20" fillId="15" borderId="5" xfId="20" applyFont="1" applyFill="1" applyBorder="1" applyAlignment="1">
      <alignment horizontal="center" vertical="center"/>
    </xf>
    <xf numFmtId="0" fontId="3" fillId="0" borderId="1" xfId="0" applyFont="1" applyBorder="1" applyAlignment="1">
      <alignment horizontal="left" vertical="top" wrapText="1"/>
    </xf>
    <xf numFmtId="0" fontId="16" fillId="2" borderId="0" xfId="0" applyFont="1" applyFill="1" applyAlignment="1" applyProtection="1">
      <alignment horizontal="center" vertical="center" wrapText="1"/>
      <protection locked="0"/>
    </xf>
    <xf numFmtId="0" fontId="16" fillId="2" borderId="23"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164" fontId="46" fillId="2" borderId="2" xfId="1" applyFont="1" applyFill="1" applyBorder="1" applyAlignment="1" applyProtection="1">
      <alignment horizontal="center" vertical="center" wrapText="1"/>
      <protection locked="0"/>
    </xf>
    <xf numFmtId="164" fontId="46" fillId="2" borderId="3" xfId="1" applyFont="1" applyFill="1" applyBorder="1" applyAlignment="1" applyProtection="1">
      <alignment horizontal="center" vertical="center" wrapText="1"/>
      <protection locked="0"/>
    </xf>
    <xf numFmtId="167" fontId="3" fillId="2" borderId="1" xfId="1" applyNumberFormat="1" applyFont="1" applyFill="1" applyBorder="1" applyAlignment="1" applyProtection="1">
      <alignment horizontal="center" vertical="center"/>
      <protection locked="0"/>
    </xf>
    <xf numFmtId="167" fontId="3" fillId="2" borderId="1" xfId="1" applyNumberFormat="1" applyFont="1" applyFill="1" applyBorder="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lignment horizontal="justify" vertical="center"/>
    </xf>
    <xf numFmtId="0" fontId="3" fillId="2" borderId="1" xfId="0" applyFont="1" applyFill="1" applyBorder="1" applyAlignment="1">
      <alignment horizontal="center" vertical="center"/>
    </xf>
    <xf numFmtId="167" fontId="3" fillId="2" borderId="1" xfId="1" applyNumberFormat="1"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2" fontId="17" fillId="5" borderId="1" xfId="0" applyNumberFormat="1" applyFont="1" applyFill="1" applyBorder="1" applyAlignment="1" applyProtection="1">
      <alignment horizontal="right" vertical="center" wrapText="1"/>
      <protection locked="0"/>
    </xf>
    <xf numFmtId="167" fontId="17" fillId="5" borderId="1" xfId="1" applyNumberFormat="1" applyFont="1" applyFill="1" applyBorder="1" applyAlignment="1" applyProtection="1">
      <alignment horizontal="center" vertical="center"/>
      <protection locked="0"/>
    </xf>
    <xf numFmtId="167" fontId="17" fillId="5" borderId="1" xfId="1" applyNumberFormat="1" applyFont="1" applyFill="1" applyBorder="1" applyAlignment="1">
      <alignment horizontal="center" vertical="center"/>
    </xf>
    <xf numFmtId="0" fontId="16" fillId="0" borderId="0" xfId="0" applyFont="1" applyAlignment="1" applyProtection="1">
      <alignment horizontal="center" vertical="center" wrapText="1"/>
      <protection locked="0"/>
    </xf>
    <xf numFmtId="0" fontId="17" fillId="5" borderId="1" xfId="0" applyFont="1" applyFill="1" applyBorder="1" applyAlignment="1">
      <alignment horizontal="center" vertical="center"/>
    </xf>
    <xf numFmtId="167" fontId="17" fillId="5" borderId="1" xfId="1" applyNumberFormat="1" applyFont="1" applyFill="1" applyBorder="1" applyAlignment="1" applyProtection="1">
      <alignment horizontal="center" vertical="center" wrapText="1"/>
    </xf>
    <xf numFmtId="167" fontId="17" fillId="5" borderId="1" xfId="1" applyNumberFormat="1" applyFont="1" applyFill="1" applyBorder="1" applyAlignment="1" applyProtection="1">
      <alignment horizontal="center" vertical="center" wrapText="1"/>
      <protection locked="0"/>
    </xf>
    <xf numFmtId="167" fontId="17" fillId="5" borderId="1" xfId="1" applyNumberFormat="1" applyFont="1" applyFill="1" applyBorder="1" applyAlignment="1">
      <alignment horizontal="center" vertical="center" wrapText="1"/>
    </xf>
    <xf numFmtId="0" fontId="13" fillId="11" borderId="0" xfId="0" applyFont="1" applyFill="1" applyAlignment="1">
      <alignment horizontal="center" vertical="center"/>
    </xf>
    <xf numFmtId="164" fontId="13" fillId="11" borderId="0" xfId="1" applyFont="1" applyFill="1" applyAlignment="1">
      <alignment horizontal="center" vertical="center"/>
    </xf>
    <xf numFmtId="0" fontId="5" fillId="9" borderId="1" xfId="0" applyFont="1" applyFill="1" applyBorder="1" applyAlignment="1">
      <alignment horizontal="left" wrapText="1"/>
    </xf>
    <xf numFmtId="0" fontId="7" fillId="5" borderId="4"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6" xfId="0" applyFont="1" applyFill="1" applyBorder="1" applyAlignment="1">
      <alignment horizontal="center" vertical="top" wrapText="1"/>
    </xf>
    <xf numFmtId="49" fontId="8" fillId="8" borderId="1" xfId="19" applyNumberFormat="1" applyFont="1" applyFill="1" applyBorder="1" applyAlignment="1">
      <alignment vertical="center"/>
    </xf>
    <xf numFmtId="0" fontId="9" fillId="4" borderId="1" xfId="0" applyFont="1" applyFill="1" applyBorder="1" applyAlignment="1">
      <alignment horizontal="left" vertical="center" wrapText="1"/>
    </xf>
    <xf numFmtId="0" fontId="1" fillId="6" borderId="4" xfId="0" applyFont="1" applyFill="1" applyBorder="1" applyAlignment="1">
      <alignment horizontal="center" vertical="top" wrapText="1"/>
    </xf>
    <xf numFmtId="0" fontId="1" fillId="6" borderId="5" xfId="0" applyFont="1" applyFill="1" applyBorder="1" applyAlignment="1">
      <alignment horizontal="center" vertical="top" wrapText="1"/>
    </xf>
    <xf numFmtId="0" fontId="0" fillId="0" borderId="1" xfId="0" applyFill="1" applyBorder="1" applyAlignment="1">
      <alignment horizontal="center" vertical="top"/>
    </xf>
    <xf numFmtId="0" fontId="5" fillId="0" borderId="1" xfId="0" applyFont="1" applyFill="1" applyBorder="1" applyAlignment="1">
      <alignment horizontal="left" wrapText="1"/>
    </xf>
    <xf numFmtId="0" fontId="0" fillId="0" borderId="1" xfId="0" applyFill="1" applyBorder="1"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xf numFmtId="0" fontId="0" fillId="0" borderId="1" xfId="0" applyFill="1" applyBorder="1" applyAlignment="1">
      <alignment horizontal="left" vertical="top"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168" fontId="13" fillId="0" borderId="4" xfId="0" applyNumberFormat="1" applyFont="1" applyFill="1" applyBorder="1" applyAlignment="1" applyProtection="1">
      <alignment horizontal="right" vertical="justify"/>
      <protection locked="0"/>
    </xf>
    <xf numFmtId="0" fontId="2" fillId="0" borderId="1" xfId="0" applyFont="1" applyFill="1" applyBorder="1" applyAlignment="1">
      <alignment horizontal="center" vertical="center"/>
    </xf>
    <xf numFmtId="167" fontId="2" fillId="0" borderId="1" xfId="1" applyNumberFormat="1" applyFont="1" applyFill="1" applyBorder="1" applyAlignment="1">
      <alignment horizontal="center" vertical="center" wrapText="1"/>
    </xf>
    <xf numFmtId="0" fontId="2" fillId="0" borderId="1" xfId="0" applyFont="1" applyFill="1" applyBorder="1" applyAlignment="1">
      <alignment vertical="center"/>
    </xf>
    <xf numFmtId="0" fontId="38" fillId="0" borderId="1" xfId="0" applyFont="1" applyFill="1" applyBorder="1" applyAlignment="1">
      <alignment horizontal="center" vertical="center"/>
    </xf>
    <xf numFmtId="0" fontId="2" fillId="0" borderId="1" xfId="0" applyFont="1" applyFill="1" applyBorder="1" applyAlignment="1">
      <alignment horizontal="left" wrapText="1"/>
    </xf>
    <xf numFmtId="167" fontId="3" fillId="6" borderId="1" xfId="0" applyNumberFormat="1" applyFont="1" applyFill="1" applyBorder="1" applyAlignment="1">
      <alignment horizontal="center" vertical="center"/>
    </xf>
    <xf numFmtId="167" fontId="3" fillId="6" borderId="4" xfId="0" applyNumberFormat="1" applyFont="1" applyFill="1" applyBorder="1" applyAlignment="1">
      <alignment horizontal="center" vertical="center"/>
    </xf>
    <xf numFmtId="1" fontId="0" fillId="0" borderId="1" xfId="0" applyNumberFormat="1" applyBorder="1"/>
    <xf numFmtId="167" fontId="0" fillId="14" borderId="1" xfId="0" applyNumberFormat="1" applyFill="1" applyBorder="1"/>
    <xf numFmtId="167" fontId="0" fillId="0" borderId="1" xfId="0" applyNumberFormat="1" applyBorder="1"/>
    <xf numFmtId="167" fontId="0" fillId="0" borderId="0" xfId="0" applyNumberFormat="1"/>
    <xf numFmtId="164" fontId="4" fillId="11" borderId="1" xfId="1"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1" borderId="4" xfId="0" applyFont="1" applyFill="1" applyBorder="1" applyAlignment="1">
      <alignment horizontal="center" vertical="center" wrapText="1"/>
    </xf>
    <xf numFmtId="164" fontId="4" fillId="0" borderId="1" xfId="1" applyFont="1" applyBorder="1"/>
    <xf numFmtId="43" fontId="51" fillId="0" borderId="4" xfId="0" applyNumberFormat="1" applyFont="1" applyBorder="1"/>
    <xf numFmtId="43" fontId="51" fillId="0" borderId="1" xfId="0" applyNumberFormat="1" applyFont="1" applyBorder="1"/>
    <xf numFmtId="164" fontId="4" fillId="11" borderId="1" xfId="1" applyFont="1" applyFill="1" applyBorder="1"/>
    <xf numFmtId="0" fontId="4" fillId="11" borderId="1" xfId="0" applyFont="1" applyFill="1" applyBorder="1"/>
    <xf numFmtId="167" fontId="4" fillId="0" borderId="1" xfId="0" applyNumberFormat="1" applyFont="1" applyBorder="1"/>
    <xf numFmtId="164" fontId="4" fillId="0" borderId="1" xfId="1" applyFont="1" applyBorder="1" applyAlignment="1">
      <alignment vertical="center"/>
    </xf>
    <xf numFmtId="164" fontId="4" fillId="0" borderId="1" xfId="0" applyNumberFormat="1" applyFont="1" applyBorder="1" applyAlignment="1">
      <alignment vertical="center"/>
    </xf>
    <xf numFmtId="166" fontId="59" fillId="3" borderId="1" xfId="1" applyNumberFormat="1" applyFont="1" applyFill="1" applyBorder="1" applyAlignment="1">
      <alignment vertical="center"/>
    </xf>
    <xf numFmtId="164" fontId="4" fillId="3" borderId="15" xfId="1" applyFont="1" applyFill="1" applyBorder="1" applyAlignment="1">
      <alignment vertical="center"/>
    </xf>
  </cellXfs>
  <cellStyles count="31">
    <cellStyle name="Comma" xfId="1" builtinId="3"/>
    <cellStyle name="Comma 10" xfId="2" xr:uid="{00000000-0005-0000-0000-000001000000}"/>
    <cellStyle name="Comma 2" xfId="3" xr:uid="{00000000-0005-0000-0000-000002000000}"/>
    <cellStyle name="Comma 2 2" xfId="4" xr:uid="{00000000-0005-0000-0000-000003000000}"/>
    <cellStyle name="Comma 2 2 2" xfId="5" xr:uid="{00000000-0005-0000-0000-000004000000}"/>
    <cellStyle name="Comma 2 2 2 2" xfId="6" xr:uid="{00000000-0005-0000-0000-000005000000}"/>
    <cellStyle name="Comma 2 3" xfId="7" xr:uid="{00000000-0005-0000-0000-000006000000}"/>
    <cellStyle name="Comma 2 3 2" xfId="8" xr:uid="{00000000-0005-0000-0000-000007000000}"/>
    <cellStyle name="Comma 26" xfId="9" xr:uid="{00000000-0005-0000-0000-000008000000}"/>
    <cellStyle name="Comma 26 2" xfId="10" xr:uid="{00000000-0005-0000-0000-000009000000}"/>
    <cellStyle name="Comma 26 2 2" xfId="11" xr:uid="{00000000-0005-0000-0000-00000A000000}"/>
    <cellStyle name="Comma 3" xfId="12" xr:uid="{00000000-0005-0000-0000-00000B000000}"/>
    <cellStyle name="Comma 3 2" xfId="13" xr:uid="{00000000-0005-0000-0000-00000C000000}"/>
    <cellStyle name="Comma 42" xfId="14" xr:uid="{00000000-0005-0000-0000-00000D000000}"/>
    <cellStyle name="Comma 5" xfId="15" xr:uid="{00000000-0005-0000-0000-00000E000000}"/>
    <cellStyle name="Normal" xfId="0" builtinId="0"/>
    <cellStyle name="Normal 10" xfId="16" xr:uid="{00000000-0005-0000-0000-000010000000}"/>
    <cellStyle name="Normal 11 2" xfId="17" xr:uid="{00000000-0005-0000-0000-000011000000}"/>
    <cellStyle name="Normal 11 2 2" xfId="18" xr:uid="{00000000-0005-0000-0000-000012000000}"/>
    <cellStyle name="Normal 2" xfId="19" xr:uid="{00000000-0005-0000-0000-000013000000}"/>
    <cellStyle name="Normal 2 2" xfId="20" xr:uid="{00000000-0005-0000-0000-000014000000}"/>
    <cellStyle name="Normal 2 3" xfId="21" xr:uid="{00000000-0005-0000-0000-000015000000}"/>
    <cellStyle name="Normal 22" xfId="22" xr:uid="{00000000-0005-0000-0000-000016000000}"/>
    <cellStyle name="Normal 23" xfId="23" xr:uid="{00000000-0005-0000-0000-000017000000}"/>
    <cellStyle name="Normal 24" xfId="24" xr:uid="{00000000-0005-0000-0000-000018000000}"/>
    <cellStyle name="Normal 25" xfId="25" xr:uid="{00000000-0005-0000-0000-000019000000}"/>
    <cellStyle name="Normal 28" xfId="26" xr:uid="{00000000-0005-0000-0000-00001A000000}"/>
    <cellStyle name="Normal 3" xfId="27" xr:uid="{00000000-0005-0000-0000-00001B000000}"/>
    <cellStyle name="Normal 4 3 2" xfId="28" xr:uid="{00000000-0005-0000-0000-00001C000000}"/>
    <cellStyle name="Normal 41" xfId="29" xr:uid="{00000000-0005-0000-0000-00001D000000}"/>
    <cellStyle name="Style 1 2" xfId="30" xr:uid="{00000000-0005-0000-0000-000020000000}"/>
  </cellStyles>
  <dxfs count="22">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9" defaultPivotStyle="PivotStyleLight16"/>
  <colors>
    <mruColors>
      <color rgb="FFFCD5B4"/>
      <color rgb="FFFFFFFF"/>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SOTECT%20SITES/JAIPUR%20AIRPORT%20ADANI%20LOUNGE/RUNNING%20BILLS/RUNNING%20BILLS/RAB%20-02%20FINAL%20BILLS%20FOR%20CO/RA-2%20Bill%20Final%20submit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Summary RAB-02"/>
      <sheetName val="WORK ODER ISSUED"/>
      <sheetName val="C&amp;I BOQ "/>
      <sheetName val="Sheet1"/>
      <sheetName val="MB "/>
      <sheetName val="C&amp;I M.B Sheet"/>
      <sheetName val="Structural Steel Work BOQ"/>
      <sheetName val="Structural Steel Work M.B"/>
      <sheetName val="MEP SUMMARY"/>
      <sheetName val="ELECTRICAL"/>
      <sheetName val="MB ELELCTRICAL"/>
      <sheetName val="HVAC "/>
      <sheetName val="MB HVAC "/>
      <sheetName val="PHE &amp;FF"/>
      <sheetName val="MB PHE "/>
      <sheetName val="LIGHT FITTING"/>
      <sheetName val="FURNITURE BOQ"/>
      <sheetName val="C&amp;S Extra items "/>
      <sheetName val="HVAC EXTRA ITEM"/>
    </sheetNames>
    <sheetDataSet>
      <sheetData sheetId="0"/>
      <sheetData sheetId="1"/>
      <sheetData sheetId="2"/>
      <sheetData sheetId="3"/>
      <sheetData sheetId="4"/>
      <sheetData sheetId="5">
        <row r="22">
          <cell r="G22">
            <v>76.047300000000007</v>
          </cell>
        </row>
        <row r="491">
          <cell r="G491">
            <v>20.877000000000002</v>
          </cell>
        </row>
      </sheetData>
      <sheetData sheetId="6"/>
      <sheetData sheetId="7"/>
      <sheetData sheetId="8"/>
      <sheetData sheetId="9"/>
      <sheetData sheetId="10"/>
      <sheetData sheetId="11"/>
      <sheetData sheetId="12">
        <row r="125">
          <cell r="D125">
            <v>197.64500000000001</v>
          </cell>
        </row>
      </sheetData>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D907F-C4D8-40BA-A440-AD8832645AE0}">
  <dimension ref="A1:I11"/>
  <sheetViews>
    <sheetView tabSelected="1" workbookViewId="0">
      <selection activeCell="B18" sqref="B18"/>
    </sheetView>
  </sheetViews>
  <sheetFormatPr defaultRowHeight="12.5"/>
  <cols>
    <col min="1" max="1" width="8.36328125" customWidth="1"/>
    <col min="2" max="2" width="33.6328125" customWidth="1"/>
    <col min="5" max="5" width="13" customWidth="1"/>
    <col min="6" max="6" width="15.81640625" customWidth="1"/>
    <col min="7" max="7" width="14.7265625" customWidth="1"/>
    <col min="8" max="8" width="13.1796875" customWidth="1"/>
  </cols>
  <sheetData>
    <row r="1" spans="1:9" ht="18">
      <c r="A1" s="469" t="s">
        <v>535</v>
      </c>
      <c r="B1" s="469"/>
      <c r="C1" s="469"/>
      <c r="D1" s="469"/>
      <c r="E1" s="469"/>
      <c r="F1" s="469"/>
      <c r="G1" s="469"/>
      <c r="H1" s="469"/>
    </row>
    <row r="2" spans="1:9" ht="23">
      <c r="A2" s="462" t="s">
        <v>1</v>
      </c>
      <c r="B2" s="462" t="s">
        <v>2</v>
      </c>
      <c r="C2" s="462"/>
      <c r="D2" s="462"/>
      <c r="E2" s="463" t="s">
        <v>548</v>
      </c>
      <c r="F2" s="464" t="s">
        <v>526</v>
      </c>
      <c r="G2" s="465" t="s">
        <v>552</v>
      </c>
      <c r="H2" s="465" t="s">
        <v>529</v>
      </c>
    </row>
    <row r="3" spans="1:9" ht="25">
      <c r="A3" s="466" t="s">
        <v>3</v>
      </c>
      <c r="B3" s="461" t="s">
        <v>551</v>
      </c>
      <c r="C3" s="2"/>
      <c r="D3" s="2"/>
      <c r="E3" s="2">
        <f>' Summary RAB-02'!E8</f>
        <v>2013143</v>
      </c>
      <c r="F3" s="546">
        <f>' Summary RAB-02'!F8</f>
        <v>1930313.0713</v>
      </c>
      <c r="G3" s="546">
        <f>F3</f>
        <v>1930313.0713</v>
      </c>
      <c r="H3" s="546">
        <f>E3-G3</f>
        <v>82829.928700000048</v>
      </c>
    </row>
    <row r="4" spans="1:9">
      <c r="A4" s="2"/>
      <c r="B4" s="2"/>
      <c r="C4" s="2"/>
      <c r="D4" s="2"/>
      <c r="E4" s="2"/>
      <c r="F4" s="2"/>
      <c r="G4" s="2"/>
      <c r="H4" s="2"/>
    </row>
    <row r="5" spans="1:9">
      <c r="A5" s="2"/>
      <c r="B5" s="2"/>
      <c r="C5" s="2"/>
      <c r="D5" s="2"/>
      <c r="E5" s="2"/>
      <c r="F5" s="2"/>
      <c r="G5" s="2"/>
      <c r="H5" s="2"/>
    </row>
    <row r="6" spans="1:9" ht="20">
      <c r="A6" s="468" t="s">
        <v>45</v>
      </c>
      <c r="B6" s="457" t="s">
        <v>531</v>
      </c>
      <c r="C6" s="340"/>
      <c r="D6" s="340"/>
      <c r="E6" s="456">
        <f>E3</f>
        <v>2013143</v>
      </c>
      <c r="F6" s="456">
        <f>F3</f>
        <v>1930313.0713</v>
      </c>
      <c r="G6" s="456">
        <f>G3</f>
        <v>1930313.0713</v>
      </c>
      <c r="H6" s="456">
        <f>E6-G6</f>
        <v>82829.928700000048</v>
      </c>
    </row>
    <row r="7" spans="1:9">
      <c r="A7" s="2"/>
      <c r="B7" s="386" t="s">
        <v>530</v>
      </c>
      <c r="C7" s="2"/>
      <c r="D7" s="2"/>
      <c r="E7" s="548">
        <f>E6*18%</f>
        <v>362365.74</v>
      </c>
      <c r="F7" s="548">
        <f t="shared" ref="F7:G7" si="0">F6*18%</f>
        <v>347456.35283399996</v>
      </c>
      <c r="G7" s="548">
        <f t="shared" si="0"/>
        <v>347456.35283399996</v>
      </c>
      <c r="H7" s="548"/>
      <c r="I7" s="549"/>
    </row>
    <row r="8" spans="1:9">
      <c r="A8" s="467" t="s">
        <v>7</v>
      </c>
      <c r="B8" s="459" t="s">
        <v>532</v>
      </c>
      <c r="C8" s="458"/>
      <c r="D8" s="458"/>
      <c r="E8" s="547">
        <f>E7+E6</f>
        <v>2375508.7400000002</v>
      </c>
      <c r="F8" s="547">
        <f t="shared" ref="F8:G8" si="1">F7+F6</f>
        <v>2277769.4241339997</v>
      </c>
      <c r="G8" s="460">
        <f t="shared" si="1"/>
        <v>2277769.4241339997</v>
      </c>
      <c r="H8" s="460">
        <f>E8-G8</f>
        <v>97739.315866000485</v>
      </c>
    </row>
    <row r="9" spans="1:9">
      <c r="A9" s="2"/>
      <c r="B9" s="2"/>
      <c r="C9" s="2"/>
      <c r="D9" s="2"/>
      <c r="E9" s="2"/>
      <c r="F9" s="2"/>
      <c r="G9" s="2"/>
      <c r="H9" s="2"/>
    </row>
    <row r="10" spans="1:9" ht="25">
      <c r="A10" s="466" t="s">
        <v>47</v>
      </c>
      <c r="B10" s="461" t="s">
        <v>533</v>
      </c>
      <c r="C10" s="2"/>
      <c r="D10" s="2"/>
      <c r="E10" s="2"/>
      <c r="F10" s="2">
        <v>0</v>
      </c>
      <c r="G10" s="2"/>
      <c r="H10" s="2"/>
    </row>
    <row r="11" spans="1:9">
      <c r="A11" s="466" t="s">
        <v>466</v>
      </c>
      <c r="B11" s="386" t="s">
        <v>534</v>
      </c>
      <c r="C11" s="2"/>
      <c r="D11" s="2"/>
      <c r="E11" s="2"/>
      <c r="F11" s="2"/>
      <c r="G11" s="455">
        <f>G8-F10</f>
        <v>2277769.4241339997</v>
      </c>
      <c r="H11" s="2"/>
    </row>
  </sheetData>
  <mergeCells count="1">
    <mergeCell ref="A1:H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P14"/>
  <sheetViews>
    <sheetView view="pageBreakPreview" topLeftCell="A4" zoomScale="60" zoomScaleNormal="100" workbookViewId="0">
      <selection activeCell="G25" sqref="G25"/>
    </sheetView>
  </sheetViews>
  <sheetFormatPr defaultColWidth="8.81640625" defaultRowHeight="12.5"/>
  <cols>
    <col min="1" max="1" width="5.81640625" style="8" bestFit="1" customWidth="1"/>
    <col min="2" max="2" width="21.1796875" style="437" bestFit="1" customWidth="1"/>
    <col min="3" max="3" width="65.453125" style="437" customWidth="1"/>
    <col min="4" max="4" width="11.54296875" style="8" customWidth="1"/>
    <col min="5" max="5" width="11.1796875" style="8" bestFit="1" customWidth="1"/>
    <col min="6" max="6" width="11.81640625" style="8" bestFit="1" customWidth="1"/>
    <col min="7" max="7" width="10.453125" style="8" bestFit="1" customWidth="1"/>
    <col min="8" max="8" width="9.54296875" style="8" bestFit="1" customWidth="1"/>
    <col min="9" max="9" width="14.81640625" style="8" bestFit="1" customWidth="1"/>
    <col min="10" max="10" width="3.453125" style="8" customWidth="1"/>
    <col min="11" max="11" width="12.453125" style="8" bestFit="1" customWidth="1"/>
    <col min="12" max="12" width="15.453125" style="8" bestFit="1" customWidth="1"/>
    <col min="13" max="13" width="9.54296875" style="8" bestFit="1" customWidth="1"/>
    <col min="14" max="14" width="17.81640625" style="8" bestFit="1" customWidth="1"/>
    <col min="15" max="15" width="15.81640625" style="8" customWidth="1"/>
    <col min="16" max="16" width="9.1796875" style="8" bestFit="1" customWidth="1"/>
    <col min="17" max="16384" width="8.81640625" style="8"/>
  </cols>
  <sheetData>
    <row r="1" spans="1:16" ht="18.5">
      <c r="A1" s="486" t="s">
        <v>490</v>
      </c>
      <c r="B1" s="487"/>
      <c r="C1" s="487"/>
      <c r="D1" s="487"/>
      <c r="E1" s="487"/>
      <c r="F1" s="487"/>
      <c r="G1" s="487"/>
      <c r="H1" s="487"/>
      <c r="I1" s="487"/>
      <c r="J1" s="487"/>
      <c r="K1" s="487"/>
      <c r="L1" s="406" t="s">
        <v>491</v>
      </c>
      <c r="M1" s="406" t="s">
        <v>9</v>
      </c>
      <c r="N1" s="407" t="s">
        <v>492</v>
      </c>
      <c r="O1" s="407"/>
      <c r="P1" s="406"/>
    </row>
    <row r="2" spans="1:16" ht="37">
      <c r="A2" s="408"/>
      <c r="B2" s="409"/>
      <c r="C2" s="409" t="s">
        <v>493</v>
      </c>
      <c r="D2" s="410"/>
      <c r="E2" s="488"/>
      <c r="F2" s="489"/>
      <c r="G2" s="412"/>
      <c r="H2" s="411"/>
      <c r="I2" s="413" t="s">
        <v>494</v>
      </c>
      <c r="J2" s="414"/>
      <c r="K2" s="490" t="s">
        <v>495</v>
      </c>
      <c r="L2" s="491"/>
      <c r="M2" s="492"/>
      <c r="N2" s="415"/>
      <c r="O2" s="415"/>
      <c r="P2" s="11"/>
    </row>
    <row r="3" spans="1:16" s="86" customFormat="1" ht="62">
      <c r="A3" s="416" t="s">
        <v>324</v>
      </c>
      <c r="B3" s="417" t="s">
        <v>496</v>
      </c>
      <c r="C3" s="418" t="s">
        <v>325</v>
      </c>
      <c r="D3" s="418" t="s">
        <v>497</v>
      </c>
      <c r="E3" s="418" t="s">
        <v>337</v>
      </c>
      <c r="F3" s="418" t="s">
        <v>498</v>
      </c>
      <c r="G3" s="418" t="s">
        <v>499</v>
      </c>
      <c r="H3" s="418" t="s">
        <v>500</v>
      </c>
      <c r="I3" s="418" t="s">
        <v>501</v>
      </c>
      <c r="J3" s="419"/>
      <c r="K3" s="418" t="s">
        <v>502</v>
      </c>
      <c r="L3" s="418" t="s">
        <v>503</v>
      </c>
      <c r="M3" s="418" t="s">
        <v>504</v>
      </c>
      <c r="N3" s="420" t="s">
        <v>505</v>
      </c>
      <c r="O3" s="420" t="s">
        <v>506</v>
      </c>
      <c r="P3" s="418" t="s">
        <v>458</v>
      </c>
    </row>
    <row r="4" spans="1:16" ht="18.5">
      <c r="A4" s="421"/>
      <c r="B4" s="28"/>
      <c r="C4" s="422" t="s">
        <v>507</v>
      </c>
      <c r="D4" s="11"/>
      <c r="E4" s="11"/>
      <c r="F4" s="11"/>
      <c r="G4" s="11"/>
      <c r="H4" s="11"/>
      <c r="I4" s="11"/>
      <c r="J4" s="423"/>
      <c r="K4" s="11"/>
      <c r="L4" s="11"/>
      <c r="M4" s="424">
        <f>L4+K4</f>
        <v>0</v>
      </c>
      <c r="N4" s="425"/>
      <c r="O4" s="425"/>
      <c r="P4" s="11"/>
    </row>
    <row r="5" spans="1:16" ht="25">
      <c r="A5" s="421">
        <v>1</v>
      </c>
      <c r="B5" s="426" t="s">
        <v>508</v>
      </c>
      <c r="C5" s="28" t="s">
        <v>509</v>
      </c>
      <c r="D5" s="11"/>
      <c r="E5" s="11" t="s">
        <v>510</v>
      </c>
      <c r="F5" s="11">
        <v>1000</v>
      </c>
      <c r="G5" s="11"/>
      <c r="H5" s="11">
        <f t="shared" ref="H5:H9" si="0">SUM(F5:G5)</f>
        <v>1000</v>
      </c>
      <c r="I5" s="11">
        <f>4035/10.76</f>
        <v>375</v>
      </c>
      <c r="J5" s="427"/>
      <c r="K5" s="11">
        <v>475</v>
      </c>
      <c r="L5" s="11">
        <v>15</v>
      </c>
      <c r="M5" s="424">
        <f t="shared" ref="M5:M12" si="1">L5+K5</f>
        <v>490</v>
      </c>
      <c r="N5" s="425">
        <f>M5-I5</f>
        <v>115</v>
      </c>
      <c r="O5" s="428">
        <f>N5*H5</f>
        <v>115000</v>
      </c>
      <c r="P5" s="11"/>
    </row>
    <row r="6" spans="1:16" ht="37.5">
      <c r="A6" s="421">
        <v>2</v>
      </c>
      <c r="B6" s="426" t="s">
        <v>511</v>
      </c>
      <c r="C6" s="28" t="s">
        <v>512</v>
      </c>
      <c r="D6" s="11"/>
      <c r="E6" s="11" t="s">
        <v>510</v>
      </c>
      <c r="F6" s="11">
        <v>390</v>
      </c>
      <c r="G6" s="11"/>
      <c r="H6" s="11">
        <f t="shared" si="0"/>
        <v>390</v>
      </c>
      <c r="I6" s="11">
        <v>150</v>
      </c>
      <c r="J6" s="423"/>
      <c r="K6" s="12">
        <v>225</v>
      </c>
      <c r="L6" s="12">
        <v>15</v>
      </c>
      <c r="M6" s="424">
        <f t="shared" si="1"/>
        <v>240</v>
      </c>
      <c r="N6" s="425">
        <f>M6-I6</f>
        <v>90</v>
      </c>
      <c r="O6" s="428">
        <f>N6*H6</f>
        <v>35100</v>
      </c>
      <c r="P6" s="11"/>
    </row>
    <row r="7" spans="1:16" ht="25">
      <c r="A7" s="421">
        <v>3</v>
      </c>
      <c r="B7" s="426" t="s">
        <v>513</v>
      </c>
      <c r="C7" s="28" t="s">
        <v>514</v>
      </c>
      <c r="D7" s="11"/>
      <c r="E7" s="11" t="s">
        <v>510</v>
      </c>
      <c r="F7" s="11">
        <v>56</v>
      </c>
      <c r="G7" s="11"/>
      <c r="H7" s="11">
        <f t="shared" si="0"/>
        <v>56</v>
      </c>
      <c r="I7" s="429">
        <f>340/10.76</f>
        <v>31.598513011152416</v>
      </c>
      <c r="J7" s="423"/>
      <c r="K7" s="12">
        <v>40</v>
      </c>
      <c r="L7" s="12">
        <v>10</v>
      </c>
      <c r="M7" s="424">
        <f t="shared" si="1"/>
        <v>50</v>
      </c>
      <c r="N7" s="430">
        <f>M7-I7</f>
        <v>18.401486988847584</v>
      </c>
      <c r="O7" s="428">
        <f>N7*H7</f>
        <v>1030.4832713754647</v>
      </c>
      <c r="P7" s="11"/>
    </row>
    <row r="8" spans="1:16" ht="37.5">
      <c r="A8" s="421">
        <v>4</v>
      </c>
      <c r="B8" s="426" t="s">
        <v>515</v>
      </c>
      <c r="C8" s="28" t="s">
        <v>516</v>
      </c>
      <c r="D8" s="11"/>
      <c r="E8" s="11" t="s">
        <v>510</v>
      </c>
      <c r="F8" s="11">
        <v>1150</v>
      </c>
      <c r="G8" s="11"/>
      <c r="H8" s="11">
        <f t="shared" si="0"/>
        <v>1150</v>
      </c>
      <c r="I8" s="429">
        <f>480/10.76</f>
        <v>44.609665427509292</v>
      </c>
      <c r="J8" s="427"/>
      <c r="K8" s="12">
        <v>48</v>
      </c>
      <c r="L8" s="12">
        <v>10</v>
      </c>
      <c r="M8" s="424">
        <f t="shared" si="1"/>
        <v>58</v>
      </c>
      <c r="N8" s="430">
        <f>M8-I8</f>
        <v>13.390334572490708</v>
      </c>
      <c r="O8" s="428">
        <f>N8*H8</f>
        <v>15398.884758364315</v>
      </c>
      <c r="P8" s="11"/>
    </row>
    <row r="9" spans="1:16" ht="25">
      <c r="A9" s="421">
        <v>5</v>
      </c>
      <c r="B9" s="426" t="s">
        <v>517</v>
      </c>
      <c r="C9" s="28" t="s">
        <v>518</v>
      </c>
      <c r="D9" s="11"/>
      <c r="E9" s="11" t="s">
        <v>510</v>
      </c>
      <c r="F9" s="11">
        <v>300</v>
      </c>
      <c r="G9" s="11"/>
      <c r="H9" s="11">
        <f t="shared" si="0"/>
        <v>300</v>
      </c>
      <c r="I9" s="429">
        <f>480/10.76</f>
        <v>44.609665427509292</v>
      </c>
      <c r="J9" s="427"/>
      <c r="K9" s="12">
        <v>48</v>
      </c>
      <c r="L9" s="12">
        <v>10</v>
      </c>
      <c r="M9" s="424">
        <f t="shared" si="1"/>
        <v>58</v>
      </c>
      <c r="N9" s="430">
        <f>M9-I9</f>
        <v>13.390334572490708</v>
      </c>
      <c r="O9" s="428">
        <f>N9*H9</f>
        <v>4017.1003717472126</v>
      </c>
      <c r="P9" s="11"/>
    </row>
    <row r="10" spans="1:16" ht="18.5">
      <c r="A10" s="421"/>
      <c r="B10" s="28"/>
      <c r="C10" s="422" t="s">
        <v>519</v>
      </c>
      <c r="D10" s="11"/>
      <c r="E10" s="11"/>
      <c r="F10" s="11"/>
      <c r="G10" s="11"/>
      <c r="H10" s="11"/>
      <c r="I10" s="11"/>
      <c r="J10" s="423"/>
      <c r="K10" s="11"/>
      <c r="L10" s="11"/>
      <c r="M10" s="424"/>
      <c r="N10" s="425"/>
      <c r="O10" s="425"/>
      <c r="P10" s="11"/>
    </row>
    <row r="11" spans="1:16" ht="37.5">
      <c r="A11" s="421">
        <v>6</v>
      </c>
      <c r="B11" s="426" t="s">
        <v>520</v>
      </c>
      <c r="C11" s="28" t="s">
        <v>521</v>
      </c>
      <c r="D11" s="11"/>
      <c r="E11" s="11" t="s">
        <v>510</v>
      </c>
      <c r="F11" s="11">
        <v>125</v>
      </c>
      <c r="G11" s="11"/>
      <c r="H11" s="11">
        <f t="shared" ref="H11:H12" si="2">SUM(F11:G11)</f>
        <v>125</v>
      </c>
      <c r="I11" s="11">
        <v>200</v>
      </c>
      <c r="J11" s="423"/>
      <c r="K11" s="12">
        <v>525</v>
      </c>
      <c r="L11" s="12">
        <v>25</v>
      </c>
      <c r="M11" s="424">
        <f t="shared" si="1"/>
        <v>550</v>
      </c>
      <c r="N11" s="425">
        <f t="shared" ref="N11:N12" si="3">M11-I11</f>
        <v>350</v>
      </c>
      <c r="O11" s="428">
        <f t="shared" ref="O11:O12" si="4">N11*H11</f>
        <v>43750</v>
      </c>
      <c r="P11" s="11"/>
    </row>
    <row r="12" spans="1:16" ht="25">
      <c r="A12" s="11">
        <v>7</v>
      </c>
      <c r="B12" s="426" t="s">
        <v>522</v>
      </c>
      <c r="C12" s="28" t="s">
        <v>523</v>
      </c>
      <c r="D12" s="11"/>
      <c r="E12" s="11" t="s">
        <v>510</v>
      </c>
      <c r="F12" s="11">
        <v>160</v>
      </c>
      <c r="G12" s="11"/>
      <c r="H12" s="11">
        <f t="shared" si="2"/>
        <v>160</v>
      </c>
      <c r="I12" s="11">
        <v>800</v>
      </c>
      <c r="J12" s="423"/>
      <c r="K12" s="12">
        <v>1200</v>
      </c>
      <c r="L12" s="12">
        <v>30</v>
      </c>
      <c r="M12" s="424">
        <f t="shared" si="1"/>
        <v>1230</v>
      </c>
      <c r="N12" s="431">
        <f t="shared" si="3"/>
        <v>430</v>
      </c>
      <c r="O12" s="432">
        <f t="shared" si="4"/>
        <v>68800</v>
      </c>
      <c r="P12" s="11"/>
    </row>
    <row r="13" spans="1:16" ht="14.5">
      <c r="A13" s="11"/>
      <c r="B13" s="426"/>
      <c r="C13" s="28"/>
      <c r="D13" s="11"/>
      <c r="E13" s="11"/>
      <c r="F13" s="11"/>
      <c r="G13" s="11"/>
      <c r="H13" s="11"/>
      <c r="I13" s="11"/>
      <c r="J13" s="423"/>
      <c r="K13" s="12"/>
      <c r="L13" s="12"/>
      <c r="M13" s="424"/>
      <c r="N13" s="431"/>
      <c r="O13" s="432"/>
      <c r="P13" s="11"/>
    </row>
    <row r="14" spans="1:16" ht="18.5">
      <c r="A14" s="433"/>
      <c r="B14" s="434"/>
      <c r="C14" s="435" t="s">
        <v>524</v>
      </c>
      <c r="D14" s="433"/>
      <c r="E14" s="433"/>
      <c r="F14" s="433"/>
      <c r="G14" s="433"/>
      <c r="H14" s="433"/>
      <c r="I14" s="433"/>
      <c r="J14" s="433"/>
      <c r="K14" s="433"/>
      <c r="L14" s="433"/>
      <c r="M14" s="433"/>
      <c r="N14" s="433"/>
      <c r="O14" s="436">
        <f>SUM(O5:O13)</f>
        <v>283096.46840148699</v>
      </c>
      <c r="P14" s="433"/>
    </row>
  </sheetData>
  <mergeCells count="3">
    <mergeCell ref="A1:K1"/>
    <mergeCell ref="E2:F2"/>
    <mergeCell ref="K2:M2"/>
  </mergeCells>
  <pageMargins left="0.7" right="0.7" top="0.75" bottom="0.75" header="0.3" footer="0.3"/>
  <pageSetup scale="3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H27"/>
  <sheetViews>
    <sheetView topLeftCell="A5" zoomScale="80" zoomScaleNormal="80" workbookViewId="0">
      <pane ySplit="2" topLeftCell="A7" activePane="bottomLeft" state="frozen"/>
      <selection pane="bottomLeft" activeCell="F13" sqref="F13"/>
    </sheetView>
  </sheetViews>
  <sheetFormatPr defaultColWidth="9.1796875" defaultRowHeight="11.5"/>
  <cols>
    <col min="1" max="1" width="10" style="47" customWidth="1"/>
    <col min="2" max="2" width="77.81640625" style="48" customWidth="1"/>
    <col min="3" max="3" width="8" style="49" customWidth="1"/>
    <col min="4" max="4" width="12" style="50" customWidth="1"/>
    <col min="5" max="5" width="11.54296875" style="51" customWidth="1"/>
    <col min="6" max="6" width="15.1796875" style="51" customWidth="1"/>
    <col min="7" max="7" width="16.453125" style="52" customWidth="1"/>
    <col min="8" max="8" width="17.81640625" style="366" customWidth="1"/>
    <col min="9" max="16384" width="9.1796875" style="52"/>
  </cols>
  <sheetData>
    <row r="1" spans="1:8">
      <c r="A1" s="512"/>
      <c r="B1" s="512"/>
      <c r="C1" s="512"/>
      <c r="D1" s="512"/>
      <c r="E1" s="512"/>
      <c r="F1" s="512"/>
    </row>
    <row r="2" spans="1:8">
      <c r="A2" s="512"/>
      <c r="B2" s="512"/>
      <c r="C2" s="512"/>
      <c r="D2" s="512"/>
      <c r="E2" s="512"/>
      <c r="F2" s="512"/>
    </row>
    <row r="3" spans="1:8">
      <c r="A3" s="512"/>
      <c r="B3" s="512"/>
      <c r="C3" s="512"/>
      <c r="D3" s="512"/>
      <c r="E3" s="512"/>
      <c r="F3" s="512"/>
    </row>
    <row r="4" spans="1:8">
      <c r="A4" s="512"/>
      <c r="B4" s="512"/>
      <c r="C4" s="512"/>
      <c r="D4" s="512"/>
      <c r="E4" s="512"/>
      <c r="F4" s="512"/>
    </row>
    <row r="5" spans="1:8" s="64" customFormat="1" ht="16.5" customHeight="1">
      <c r="A5" s="513" t="s">
        <v>351</v>
      </c>
      <c r="B5" s="513" t="s">
        <v>325</v>
      </c>
      <c r="C5" s="513" t="s">
        <v>352</v>
      </c>
      <c r="D5" s="514" t="s">
        <v>353</v>
      </c>
      <c r="E5" s="515" t="s">
        <v>354</v>
      </c>
      <c r="F5" s="510" t="s">
        <v>355</v>
      </c>
      <c r="G5" s="507" t="s">
        <v>544</v>
      </c>
      <c r="H5" s="509" t="s">
        <v>525</v>
      </c>
    </row>
    <row r="6" spans="1:8" s="65" customFormat="1" ht="59.15" customHeight="1">
      <c r="A6" s="513"/>
      <c r="B6" s="513"/>
      <c r="C6" s="513"/>
      <c r="D6" s="514"/>
      <c r="E6" s="516"/>
      <c r="F6" s="511"/>
      <c r="G6" s="508"/>
      <c r="H6" s="509"/>
    </row>
    <row r="7" spans="1:8" s="65" customFormat="1" ht="15.5">
      <c r="A7" s="536" t="s">
        <v>344</v>
      </c>
      <c r="B7" s="536" t="s">
        <v>430</v>
      </c>
      <c r="C7" s="537"/>
      <c r="D7" s="537"/>
      <c r="E7" s="537"/>
      <c r="F7" s="537"/>
      <c r="G7" s="538"/>
      <c r="H7" s="538"/>
    </row>
    <row r="8" spans="1:8" ht="15.5">
      <c r="A8" s="73"/>
      <c r="B8" s="74" t="s">
        <v>431</v>
      </c>
      <c r="C8" s="441"/>
      <c r="D8" s="75"/>
      <c r="E8" s="75"/>
      <c r="F8" s="75"/>
      <c r="G8" s="79"/>
      <c r="H8" s="444"/>
    </row>
    <row r="9" spans="1:8" s="46" customFormat="1" ht="15.5">
      <c r="A9" s="76"/>
      <c r="B9" s="77" t="s">
        <v>347</v>
      </c>
      <c r="C9" s="69"/>
      <c r="D9" s="78"/>
      <c r="E9" s="69"/>
      <c r="F9" s="69"/>
      <c r="G9" s="357"/>
      <c r="H9" s="447"/>
    </row>
    <row r="10" spans="1:8" ht="105">
      <c r="A10" s="76">
        <v>1</v>
      </c>
      <c r="B10" s="68" t="s">
        <v>432</v>
      </c>
      <c r="C10" s="69"/>
      <c r="D10" s="78"/>
      <c r="E10" s="69"/>
      <c r="F10" s="69"/>
      <c r="G10" s="356"/>
      <c r="H10" s="448"/>
    </row>
    <row r="11" spans="1:8" ht="15.5">
      <c r="A11" s="76" t="s">
        <v>3</v>
      </c>
      <c r="B11" s="68" t="s">
        <v>433</v>
      </c>
      <c r="C11" s="67" t="s">
        <v>358</v>
      </c>
      <c r="D11" s="67">
        <v>2</v>
      </c>
      <c r="E11" s="438">
        <v>7000</v>
      </c>
      <c r="F11" s="438">
        <f>E11*D11</f>
        <v>14000</v>
      </c>
      <c r="G11" s="356"/>
      <c r="H11" s="448"/>
    </row>
    <row r="12" spans="1:8" ht="15.5">
      <c r="A12" s="66">
        <v>2</v>
      </c>
      <c r="B12" s="68" t="s">
        <v>434</v>
      </c>
      <c r="C12" s="67" t="s">
        <v>358</v>
      </c>
      <c r="D12" s="67">
        <v>2</v>
      </c>
      <c r="E12" s="438">
        <v>6500</v>
      </c>
      <c r="F12" s="438">
        <f>E12*D12</f>
        <v>13000</v>
      </c>
      <c r="G12" s="450">
        <f>'MB PHE '!G5</f>
        <v>2</v>
      </c>
      <c r="H12" s="446">
        <f>G12*E12</f>
        <v>13000</v>
      </c>
    </row>
    <row r="13" spans="1:8" ht="15.5">
      <c r="A13" s="70"/>
      <c r="B13" s="71" t="s">
        <v>91</v>
      </c>
      <c r="C13" s="72"/>
      <c r="D13" s="70"/>
      <c r="E13" s="72"/>
      <c r="F13" s="439">
        <f>SUM(F11:F12)</f>
        <v>27000</v>
      </c>
      <c r="G13" s="387"/>
      <c r="H13" s="443">
        <f>SUM(H10:H12)</f>
        <v>13000</v>
      </c>
    </row>
    <row r="14" spans="1:8" ht="15.5">
      <c r="A14" s="381"/>
      <c r="B14" s="382"/>
      <c r="C14" s="383"/>
      <c r="D14" s="381"/>
      <c r="E14" s="383"/>
      <c r="F14" s="440"/>
      <c r="G14" s="356"/>
      <c r="H14" s="445"/>
    </row>
    <row r="15" spans="1:8">
      <c r="H15" s="449"/>
    </row>
    <row r="16" spans="1:8">
      <c r="H16" s="449"/>
    </row>
    <row r="17" spans="8:8">
      <c r="H17" s="449"/>
    </row>
    <row r="18" spans="8:8">
      <c r="H18" s="449"/>
    </row>
    <row r="19" spans="8:8">
      <c r="H19" s="449"/>
    </row>
    <row r="20" spans="8:8">
      <c r="H20" s="449"/>
    </row>
    <row r="21" spans="8:8">
      <c r="H21" s="449"/>
    </row>
    <row r="22" spans="8:8">
      <c r="H22" s="449"/>
    </row>
    <row r="23" spans="8:8">
      <c r="H23" s="449"/>
    </row>
    <row r="24" spans="8:8">
      <c r="H24" s="449"/>
    </row>
    <row r="25" spans="8:8">
      <c r="H25" s="449"/>
    </row>
    <row r="26" spans="8:8">
      <c r="H26" s="449"/>
    </row>
    <row r="27" spans="8:8">
      <c r="H27" s="449"/>
    </row>
  </sheetData>
  <mergeCells count="9">
    <mergeCell ref="A1:F4"/>
    <mergeCell ref="A5:A6"/>
    <mergeCell ref="B5:B6"/>
    <mergeCell ref="C5:C6"/>
    <mergeCell ref="D5:D6"/>
    <mergeCell ref="E5:E6"/>
    <mergeCell ref="G5:G6"/>
    <mergeCell ref="H5:H6"/>
    <mergeCell ref="F5:F6"/>
  </mergeCells>
  <pageMargins left="0.7" right="0.7" top="0.75" bottom="0.75" header="0.3" footer="0.3"/>
  <pageSetup scale="3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G6"/>
  <sheetViews>
    <sheetView view="pageBreakPreview" zoomScale="90" zoomScaleNormal="100" zoomScaleSheetLayoutView="90" workbookViewId="0">
      <pane ySplit="3" topLeftCell="A4" activePane="bottomLeft" state="frozen"/>
      <selection pane="bottomLeft" activeCell="B24" sqref="B24"/>
    </sheetView>
  </sheetViews>
  <sheetFormatPr defaultColWidth="9" defaultRowHeight="12.5"/>
  <cols>
    <col min="2" max="2" width="78.1796875" customWidth="1"/>
    <col min="3" max="3" width="9" style="57"/>
    <col min="4" max="4" width="9" style="58"/>
    <col min="5" max="5" width="11.1796875" style="57" customWidth="1"/>
    <col min="6" max="6" width="8.453125" style="58" customWidth="1"/>
    <col min="7" max="7" width="9" style="58"/>
  </cols>
  <sheetData>
    <row r="1" spans="1:7">
      <c r="A1" s="517" t="s">
        <v>435</v>
      </c>
      <c r="B1" s="517"/>
      <c r="C1" s="518"/>
      <c r="D1" s="518"/>
      <c r="E1" s="518"/>
      <c r="F1" s="518"/>
      <c r="G1" s="518"/>
    </row>
    <row r="2" spans="1:7">
      <c r="A2" s="517"/>
      <c r="B2" s="517"/>
      <c r="C2" s="518"/>
      <c r="D2" s="518"/>
      <c r="E2" s="518"/>
      <c r="F2" s="518"/>
      <c r="G2" s="518"/>
    </row>
    <row r="3" spans="1:7" ht="13">
      <c r="A3" s="59" t="s">
        <v>344</v>
      </c>
      <c r="B3" s="60" t="s">
        <v>430</v>
      </c>
      <c r="C3" s="61" t="s">
        <v>436</v>
      </c>
      <c r="D3" s="62"/>
      <c r="E3" s="61"/>
      <c r="F3" s="62"/>
      <c r="G3" s="62"/>
    </row>
    <row r="4" spans="1:7">
      <c r="A4" s="2"/>
      <c r="B4" s="2"/>
      <c r="C4" s="335"/>
      <c r="D4" s="13"/>
      <c r="E4" s="335"/>
      <c r="F4" s="13"/>
      <c r="G4" s="13"/>
    </row>
    <row r="5" spans="1:7" ht="15">
      <c r="A5" s="2"/>
      <c r="B5" s="68" t="s">
        <v>434</v>
      </c>
      <c r="C5" s="335"/>
      <c r="D5" s="13"/>
      <c r="E5" s="335"/>
      <c r="F5" s="13"/>
      <c r="G5" s="13">
        <v>2</v>
      </c>
    </row>
    <row r="6" spans="1:7">
      <c r="A6" s="2"/>
      <c r="B6" s="2"/>
      <c r="C6" s="335"/>
      <c r="D6" s="13"/>
      <c r="E6" s="335"/>
      <c r="F6" s="13"/>
      <c r="G6" s="13"/>
    </row>
  </sheetData>
  <mergeCells count="1">
    <mergeCell ref="A1:G2"/>
  </mergeCells>
  <pageMargins left="0.7" right="0.7" top="0.75" bottom="0.75" header="0.3" footer="0.3"/>
  <pageSetup scale="6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IS783"/>
  <sheetViews>
    <sheetView view="pageBreakPreview" zoomScale="80" zoomScaleNormal="100" zoomScaleSheetLayoutView="80" workbookViewId="0">
      <pane ySplit="2" topLeftCell="A3" activePane="bottomLeft" state="frozen"/>
      <selection pane="bottomLeft" activeCell="F12" sqref="F12"/>
    </sheetView>
  </sheetViews>
  <sheetFormatPr defaultColWidth="9.1796875" defaultRowHeight="12.5"/>
  <cols>
    <col min="1" max="1" width="6.81640625" style="9" customWidth="1"/>
    <col min="2" max="2" width="53.54296875" style="10" customWidth="1"/>
    <col min="3" max="3" width="9" style="10" customWidth="1"/>
    <col min="4" max="4" width="6.1796875" style="11" customWidth="1"/>
    <col min="5" max="5" width="7.81640625" style="18" customWidth="1"/>
    <col min="6" max="6" width="10.81640625" style="11" customWidth="1"/>
    <col min="7" max="7" width="16.453125" style="19" customWidth="1"/>
    <col min="8" max="8" width="12" style="20" customWidth="1"/>
    <col min="9" max="9" width="17.54296875" style="21" bestFit="1" customWidth="1"/>
    <col min="10" max="10" width="17.453125" customWidth="1"/>
    <col min="11" max="11" width="36.81640625" customWidth="1"/>
  </cols>
  <sheetData>
    <row r="1" spans="1:253" s="4" customFormat="1" ht="20">
      <c r="A1" s="520" t="s">
        <v>440</v>
      </c>
      <c r="B1" s="521"/>
      <c r="C1" s="521"/>
      <c r="D1" s="521"/>
      <c r="E1" s="521"/>
      <c r="F1" s="521"/>
      <c r="G1" s="521"/>
      <c r="H1" s="521"/>
      <c r="I1" s="521"/>
      <c r="J1" s="522"/>
    </row>
    <row r="2" spans="1:253" s="4" customFormat="1" ht="46.5">
      <c r="A2" s="22" t="s">
        <v>441</v>
      </c>
      <c r="B2" s="22" t="s">
        <v>442</v>
      </c>
      <c r="C2" s="23" t="s">
        <v>443</v>
      </c>
      <c r="D2" s="23" t="s">
        <v>444</v>
      </c>
      <c r="E2" s="23" t="s">
        <v>437</v>
      </c>
      <c r="F2" s="23" t="s">
        <v>445</v>
      </c>
      <c r="G2" s="23" t="s">
        <v>446</v>
      </c>
      <c r="H2" s="344" t="s">
        <v>527</v>
      </c>
      <c r="I2" s="23" t="s">
        <v>528</v>
      </c>
      <c r="J2" s="23" t="s">
        <v>447</v>
      </c>
    </row>
    <row r="3" spans="1:253" ht="27" hidden="1" customHeight="1">
      <c r="A3" s="523" t="s">
        <v>452</v>
      </c>
      <c r="B3" s="523"/>
      <c r="C3" s="523"/>
      <c r="D3" s="523"/>
      <c r="E3" s="523"/>
      <c r="F3" s="523"/>
      <c r="G3" s="523"/>
      <c r="H3" s="523"/>
      <c r="I3" s="523"/>
      <c r="J3" s="523"/>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row>
    <row r="4" spans="1:253" s="17" customFormat="1" ht="38.15" hidden="1" customHeight="1">
      <c r="A4" s="35">
        <v>1</v>
      </c>
      <c r="B4" s="524" t="s">
        <v>453</v>
      </c>
      <c r="C4" s="524"/>
      <c r="D4" s="524"/>
      <c r="E4" s="524"/>
      <c r="F4" s="524"/>
      <c r="G4" s="524"/>
      <c r="H4" s="524"/>
      <c r="I4" s="524"/>
      <c r="J4" s="524"/>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row>
    <row r="5" spans="1:253" s="17" customFormat="1" ht="23.15" hidden="1" customHeight="1">
      <c r="A5" s="35">
        <v>2</v>
      </c>
      <c r="B5" s="524" t="s">
        <v>454</v>
      </c>
      <c r="C5" s="524"/>
      <c r="D5" s="524"/>
      <c r="E5" s="524"/>
      <c r="F5" s="524"/>
      <c r="G5" s="524"/>
      <c r="H5" s="524"/>
      <c r="I5" s="524"/>
      <c r="J5" s="524"/>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row>
    <row r="6" spans="1:253" ht="15.5">
      <c r="A6" s="527" t="s">
        <v>438</v>
      </c>
      <c r="B6" s="528" t="s">
        <v>439</v>
      </c>
      <c r="C6" s="528"/>
      <c r="D6" s="528"/>
      <c r="F6" s="529"/>
      <c r="G6" s="18"/>
      <c r="H6" s="530"/>
      <c r="I6" s="531"/>
      <c r="J6" s="532"/>
    </row>
    <row r="7" spans="1:253" ht="25">
      <c r="A7" s="527">
        <v>1</v>
      </c>
      <c r="B7" s="533" t="s">
        <v>455</v>
      </c>
      <c r="C7" s="534" t="s">
        <v>449</v>
      </c>
      <c r="D7" s="529" t="s">
        <v>62</v>
      </c>
      <c r="E7" s="18">
        <v>9</v>
      </c>
      <c r="F7" s="535">
        <v>36860</v>
      </c>
      <c r="G7" s="18">
        <f>F7*E7</f>
        <v>331740</v>
      </c>
      <c r="H7" s="18">
        <v>9</v>
      </c>
      <c r="I7" s="29">
        <f>F7*H7</f>
        <v>331740</v>
      </c>
      <c r="J7" s="532" t="s">
        <v>460</v>
      </c>
    </row>
    <row r="8" spans="1:253" ht="25">
      <c r="A8" s="9">
        <v>2</v>
      </c>
      <c r="B8" s="30" t="s">
        <v>456</v>
      </c>
      <c r="C8" s="26" t="s">
        <v>457</v>
      </c>
      <c r="D8" s="11" t="s">
        <v>62</v>
      </c>
      <c r="E8" s="18">
        <v>13</v>
      </c>
      <c r="F8" s="44">
        <v>27075</v>
      </c>
      <c r="G8" s="18">
        <f t="shared" ref="G8:G9" si="0">F8*E8</f>
        <v>351975</v>
      </c>
      <c r="H8" s="19">
        <v>13</v>
      </c>
      <c r="I8" s="27">
        <f>F8*H8</f>
        <v>351975</v>
      </c>
      <c r="J8" s="2" t="s">
        <v>460</v>
      </c>
    </row>
    <row r="9" spans="1:253" ht="26">
      <c r="A9" s="11">
        <v>3</v>
      </c>
      <c r="B9" s="30" t="s">
        <v>448</v>
      </c>
      <c r="C9" s="26" t="s">
        <v>450</v>
      </c>
      <c r="D9" s="11" t="s">
        <v>62</v>
      </c>
      <c r="E9" s="18">
        <v>14</v>
      </c>
      <c r="F9" s="44">
        <v>23280</v>
      </c>
      <c r="G9" s="18">
        <f t="shared" si="0"/>
        <v>325920</v>
      </c>
      <c r="H9" s="19">
        <v>14</v>
      </c>
      <c r="I9" s="27">
        <f>F9*H9</f>
        <v>325920</v>
      </c>
      <c r="J9" s="2" t="s">
        <v>460</v>
      </c>
    </row>
    <row r="10" spans="1:253">
      <c r="H10" s="19"/>
      <c r="I10" s="19"/>
      <c r="J10" s="2"/>
    </row>
    <row r="11" spans="1:253" ht="15.5">
      <c r="A11" s="31"/>
      <c r="B11" s="341" t="s">
        <v>451</v>
      </c>
      <c r="C11" s="342"/>
      <c r="D11" s="342"/>
      <c r="E11" s="342"/>
      <c r="F11" s="342"/>
      <c r="G11" s="453">
        <f>SUM(G7:G10)</f>
        <v>1009635</v>
      </c>
      <c r="H11" s="34"/>
      <c r="I11" s="453">
        <f>SUM(I7:I10)</f>
        <v>1009635</v>
      </c>
      <c r="J11" s="45"/>
    </row>
    <row r="12" spans="1:253">
      <c r="A12" s="6"/>
      <c r="B12" s="7"/>
      <c r="C12" s="7"/>
      <c r="D12" s="8"/>
      <c r="E12" s="39"/>
      <c r="F12" s="8"/>
      <c r="G12" s="20"/>
    </row>
    <row r="13" spans="1:253">
      <c r="A13" s="6"/>
      <c r="B13" s="7"/>
      <c r="C13" s="7"/>
      <c r="D13" s="8"/>
      <c r="E13" s="39"/>
      <c r="F13" s="8"/>
      <c r="G13" s="20"/>
    </row>
    <row r="14" spans="1:253">
      <c r="A14" s="6"/>
      <c r="B14" s="7"/>
      <c r="C14" s="7"/>
      <c r="D14" s="8"/>
      <c r="E14" s="39"/>
      <c r="F14" s="8"/>
      <c r="G14" s="20"/>
    </row>
    <row r="15" spans="1:253">
      <c r="A15" s="6"/>
      <c r="B15" s="7"/>
      <c r="C15" s="7"/>
      <c r="D15" s="8"/>
      <c r="E15" s="39"/>
      <c r="F15" s="8"/>
      <c r="G15" s="20"/>
    </row>
    <row r="16" spans="1:253">
      <c r="A16" s="6"/>
      <c r="B16" s="7"/>
      <c r="C16" s="7"/>
      <c r="D16" s="8"/>
      <c r="E16" s="39"/>
      <c r="F16" s="8"/>
      <c r="G16" s="20"/>
    </row>
    <row r="17" spans="1:7">
      <c r="A17" s="6"/>
      <c r="B17" s="7"/>
      <c r="C17" s="7"/>
      <c r="D17" s="8"/>
      <c r="E17" s="39"/>
      <c r="F17" s="8"/>
      <c r="G17" s="20"/>
    </row>
    <row r="18" spans="1:7">
      <c r="A18" s="6"/>
      <c r="B18" s="7"/>
      <c r="C18" s="7"/>
      <c r="D18" s="8"/>
      <c r="E18" s="39"/>
      <c r="F18" s="8"/>
      <c r="G18" s="20"/>
    </row>
    <row r="19" spans="1:7">
      <c r="A19" s="6"/>
      <c r="B19" s="7"/>
      <c r="C19" s="7"/>
      <c r="D19" s="8"/>
      <c r="E19" s="39"/>
      <c r="F19" s="8"/>
      <c r="G19" s="20"/>
    </row>
    <row r="20" spans="1:7">
      <c r="A20" s="6"/>
      <c r="B20" s="7"/>
      <c r="C20" s="7"/>
      <c r="D20" s="8"/>
      <c r="E20" s="39"/>
      <c r="F20" s="8"/>
      <c r="G20" s="20"/>
    </row>
    <row r="21" spans="1:7">
      <c r="A21" s="6"/>
      <c r="B21" s="7"/>
      <c r="C21" s="7"/>
      <c r="D21" s="8"/>
      <c r="E21" s="39"/>
      <c r="F21" s="8"/>
      <c r="G21" s="20"/>
    </row>
    <row r="22" spans="1:7">
      <c r="A22" s="6"/>
      <c r="B22" s="7"/>
      <c r="C22" s="7"/>
      <c r="D22" s="8"/>
      <c r="E22" s="39"/>
      <c r="F22" s="8"/>
      <c r="G22" s="20"/>
    </row>
    <row r="23" spans="1:7">
      <c r="A23" s="6"/>
      <c r="B23" s="7"/>
      <c r="C23" s="7"/>
      <c r="D23" s="8"/>
      <c r="E23" s="39"/>
      <c r="F23" s="8"/>
      <c r="G23" s="20"/>
    </row>
    <row r="24" spans="1:7">
      <c r="A24" s="6"/>
      <c r="B24" s="7"/>
      <c r="C24" s="7"/>
      <c r="D24" s="8"/>
      <c r="E24" s="39"/>
      <c r="F24" s="8"/>
      <c r="G24" s="20"/>
    </row>
    <row r="25" spans="1:7">
      <c r="A25" s="6"/>
      <c r="B25" s="7"/>
      <c r="C25" s="7"/>
      <c r="D25" s="8"/>
      <c r="E25" s="39"/>
      <c r="F25" s="8"/>
      <c r="G25" s="20"/>
    </row>
    <row r="26" spans="1:7">
      <c r="A26" s="6"/>
      <c r="B26" s="7"/>
      <c r="C26" s="7"/>
      <c r="D26" s="8"/>
      <c r="E26" s="39"/>
      <c r="F26" s="8"/>
      <c r="G26" s="20"/>
    </row>
    <row r="27" spans="1:7">
      <c r="A27" s="6"/>
      <c r="B27" s="7"/>
      <c r="C27" s="7"/>
      <c r="D27" s="8"/>
      <c r="E27" s="39"/>
      <c r="F27" s="8"/>
      <c r="G27" s="20"/>
    </row>
    <row r="28" spans="1:7">
      <c r="A28" s="6"/>
      <c r="B28" s="7"/>
      <c r="C28" s="7"/>
      <c r="D28" s="8"/>
      <c r="E28" s="39"/>
      <c r="F28" s="8"/>
      <c r="G28" s="20"/>
    </row>
    <row r="29" spans="1:7">
      <c r="A29" s="6"/>
      <c r="B29" s="7"/>
      <c r="C29" s="7"/>
      <c r="D29" s="8"/>
      <c r="E29" s="39"/>
      <c r="F29" s="8"/>
      <c r="G29" s="20"/>
    </row>
    <row r="30" spans="1:7">
      <c r="A30" s="6"/>
      <c r="B30" s="7"/>
      <c r="C30" s="7"/>
      <c r="D30" s="8"/>
      <c r="E30" s="39"/>
      <c r="F30" s="8"/>
      <c r="G30" s="20"/>
    </row>
    <row r="31" spans="1:7">
      <c r="A31" s="6"/>
      <c r="B31" s="7"/>
      <c r="C31" s="7"/>
      <c r="D31" s="8"/>
      <c r="E31" s="39"/>
      <c r="F31" s="8"/>
      <c r="G31" s="20"/>
    </row>
    <row r="32" spans="1:7">
      <c r="A32" s="6"/>
      <c r="B32" s="7"/>
      <c r="C32" s="7"/>
      <c r="D32" s="8"/>
      <c r="E32" s="39"/>
      <c r="F32" s="8"/>
      <c r="G32" s="20"/>
    </row>
    <row r="33" spans="1:7">
      <c r="A33" s="6"/>
      <c r="B33" s="7"/>
      <c r="C33" s="7"/>
      <c r="D33" s="8"/>
      <c r="E33" s="39"/>
      <c r="F33" s="8"/>
      <c r="G33" s="20"/>
    </row>
    <row r="34" spans="1:7">
      <c r="A34" s="6"/>
      <c r="B34" s="7"/>
      <c r="C34" s="7"/>
      <c r="D34" s="8"/>
      <c r="E34" s="39"/>
      <c r="F34" s="8"/>
      <c r="G34" s="20"/>
    </row>
    <row r="35" spans="1:7">
      <c r="A35" s="6"/>
      <c r="B35" s="7"/>
      <c r="C35" s="7"/>
      <c r="D35" s="8"/>
      <c r="E35" s="39"/>
      <c r="F35" s="8"/>
      <c r="G35" s="20"/>
    </row>
    <row r="36" spans="1:7">
      <c r="A36" s="6"/>
      <c r="B36" s="7"/>
      <c r="C36" s="7"/>
      <c r="D36" s="8"/>
      <c r="E36" s="39"/>
      <c r="F36" s="8"/>
      <c r="G36" s="20"/>
    </row>
    <row r="37" spans="1:7">
      <c r="A37" s="6"/>
      <c r="B37" s="7"/>
      <c r="C37" s="7"/>
      <c r="D37" s="8"/>
      <c r="E37" s="39"/>
      <c r="F37" s="8"/>
      <c r="G37" s="20"/>
    </row>
    <row r="38" spans="1:7">
      <c r="A38" s="6"/>
      <c r="B38" s="7"/>
      <c r="C38" s="7"/>
      <c r="D38" s="8"/>
      <c r="E38" s="39"/>
      <c r="F38" s="8"/>
      <c r="G38" s="20"/>
    </row>
    <row r="39" spans="1:7">
      <c r="A39" s="6"/>
      <c r="B39" s="7"/>
      <c r="C39" s="7"/>
      <c r="D39" s="8"/>
      <c r="E39" s="39"/>
      <c r="F39" s="8"/>
      <c r="G39" s="20"/>
    </row>
    <row r="40" spans="1:7">
      <c r="A40" s="6"/>
      <c r="B40" s="7"/>
      <c r="C40" s="7"/>
      <c r="D40" s="8"/>
      <c r="E40" s="39"/>
      <c r="F40" s="8"/>
      <c r="G40" s="20"/>
    </row>
    <row r="41" spans="1:7">
      <c r="A41" s="6"/>
      <c r="B41" s="7"/>
      <c r="C41" s="7"/>
      <c r="D41" s="8"/>
      <c r="E41" s="39"/>
      <c r="F41" s="8"/>
      <c r="G41" s="20"/>
    </row>
    <row r="42" spans="1:7">
      <c r="A42" s="6"/>
      <c r="B42" s="7"/>
      <c r="C42" s="7"/>
      <c r="D42" s="8"/>
      <c r="E42" s="39"/>
      <c r="F42" s="8"/>
      <c r="G42" s="20"/>
    </row>
    <row r="43" spans="1:7">
      <c r="A43" s="6"/>
      <c r="B43" s="7"/>
      <c r="C43" s="7"/>
      <c r="D43" s="8"/>
      <c r="E43" s="39"/>
      <c r="F43" s="8"/>
      <c r="G43" s="20"/>
    </row>
    <row r="44" spans="1:7">
      <c r="A44" s="6"/>
      <c r="B44" s="7"/>
      <c r="C44" s="7"/>
      <c r="D44" s="8"/>
      <c r="E44" s="39"/>
      <c r="F44" s="8"/>
      <c r="G44" s="20"/>
    </row>
    <row r="45" spans="1:7">
      <c r="A45" s="6"/>
      <c r="B45" s="7"/>
      <c r="C45" s="7"/>
      <c r="D45" s="8"/>
      <c r="E45" s="39"/>
      <c r="F45" s="8"/>
      <c r="G45" s="20"/>
    </row>
    <row r="46" spans="1:7">
      <c r="A46" s="6"/>
      <c r="B46" s="7"/>
      <c r="C46" s="7"/>
      <c r="D46" s="8"/>
      <c r="E46" s="39"/>
      <c r="F46" s="8"/>
      <c r="G46" s="20"/>
    </row>
    <row r="47" spans="1:7">
      <c r="A47" s="6"/>
      <c r="B47" s="7"/>
      <c r="C47" s="7"/>
      <c r="D47" s="8"/>
      <c r="E47" s="39"/>
      <c r="F47" s="8"/>
      <c r="G47" s="20"/>
    </row>
    <row r="48" spans="1:7">
      <c r="A48" s="6"/>
      <c r="B48" s="7"/>
      <c r="C48" s="7"/>
      <c r="D48" s="8"/>
      <c r="E48" s="39"/>
      <c r="F48" s="8"/>
      <c r="G48" s="20"/>
    </row>
    <row r="49" spans="1:7">
      <c r="A49" s="6"/>
      <c r="B49" s="7"/>
      <c r="C49" s="7"/>
      <c r="D49" s="8"/>
      <c r="E49" s="39"/>
      <c r="F49" s="8"/>
      <c r="G49" s="20"/>
    </row>
    <row r="50" spans="1:7">
      <c r="A50" s="6"/>
      <c r="B50" s="7"/>
      <c r="C50" s="7"/>
      <c r="D50" s="8"/>
      <c r="E50" s="39"/>
      <c r="F50" s="8"/>
      <c r="G50" s="20"/>
    </row>
    <row r="51" spans="1:7">
      <c r="A51" s="6"/>
      <c r="B51" s="7"/>
      <c r="C51" s="7"/>
      <c r="D51" s="8"/>
      <c r="E51" s="39"/>
      <c r="F51" s="8"/>
      <c r="G51" s="20"/>
    </row>
    <row r="52" spans="1:7">
      <c r="A52" s="6"/>
      <c r="B52" s="7"/>
      <c r="C52" s="7"/>
      <c r="D52" s="8"/>
      <c r="E52" s="39"/>
      <c r="F52" s="8"/>
      <c r="G52" s="20"/>
    </row>
    <row r="53" spans="1:7">
      <c r="A53" s="6"/>
      <c r="B53" s="7"/>
      <c r="C53" s="7"/>
      <c r="D53" s="8"/>
      <c r="E53" s="39"/>
      <c r="F53" s="8"/>
      <c r="G53" s="20"/>
    </row>
    <row r="54" spans="1:7">
      <c r="A54" s="6"/>
      <c r="B54" s="7"/>
      <c r="C54" s="7"/>
      <c r="D54" s="8"/>
      <c r="E54" s="39"/>
      <c r="F54" s="8"/>
      <c r="G54" s="20"/>
    </row>
    <row r="55" spans="1:7">
      <c r="A55" s="6"/>
      <c r="B55" s="7"/>
      <c r="C55" s="7"/>
      <c r="D55" s="8"/>
      <c r="E55" s="39"/>
      <c r="F55" s="8"/>
      <c r="G55" s="20"/>
    </row>
    <row r="56" spans="1:7">
      <c r="A56" s="6"/>
      <c r="B56" s="7"/>
      <c r="C56" s="7"/>
      <c r="D56" s="8"/>
      <c r="E56" s="39"/>
      <c r="F56" s="8"/>
      <c r="G56" s="20"/>
    </row>
    <row r="57" spans="1:7">
      <c r="A57" s="6"/>
      <c r="B57" s="7"/>
      <c r="C57" s="7"/>
      <c r="D57" s="8"/>
      <c r="E57" s="39"/>
      <c r="F57" s="8"/>
      <c r="G57" s="20"/>
    </row>
    <row r="58" spans="1:7">
      <c r="A58" s="6"/>
      <c r="B58" s="7"/>
      <c r="C58" s="7"/>
      <c r="D58" s="8"/>
      <c r="E58" s="39"/>
      <c r="F58" s="8"/>
      <c r="G58" s="20"/>
    </row>
    <row r="59" spans="1:7">
      <c r="A59" s="6"/>
      <c r="B59" s="7"/>
      <c r="C59" s="7"/>
      <c r="D59" s="8"/>
      <c r="E59" s="39"/>
      <c r="F59" s="8"/>
      <c r="G59" s="20"/>
    </row>
    <row r="60" spans="1:7">
      <c r="A60" s="6"/>
      <c r="B60" s="7"/>
      <c r="C60" s="7"/>
      <c r="D60" s="8"/>
      <c r="E60" s="39"/>
      <c r="F60" s="8"/>
      <c r="G60" s="20"/>
    </row>
    <row r="61" spans="1:7">
      <c r="A61" s="6"/>
      <c r="B61" s="7"/>
      <c r="C61" s="7"/>
      <c r="D61" s="8"/>
      <c r="E61" s="39"/>
      <c r="F61" s="8"/>
      <c r="G61" s="20"/>
    </row>
    <row r="62" spans="1:7">
      <c r="A62" s="6"/>
      <c r="B62" s="7"/>
      <c r="C62" s="7"/>
      <c r="D62" s="8"/>
      <c r="E62" s="39"/>
      <c r="F62" s="8"/>
      <c r="G62" s="20"/>
    </row>
    <row r="63" spans="1:7">
      <c r="A63" s="6"/>
      <c r="B63" s="7"/>
      <c r="C63" s="7"/>
      <c r="D63" s="8"/>
      <c r="E63" s="39"/>
      <c r="F63" s="8"/>
      <c r="G63" s="20"/>
    </row>
    <row r="64" spans="1:7">
      <c r="A64" s="6"/>
      <c r="B64" s="7"/>
      <c r="C64" s="7"/>
      <c r="D64" s="8"/>
      <c r="E64" s="39"/>
      <c r="F64" s="8"/>
      <c r="G64" s="20"/>
    </row>
    <row r="65" spans="1:7">
      <c r="A65" s="6"/>
      <c r="B65" s="7"/>
      <c r="C65" s="7"/>
      <c r="D65" s="8"/>
      <c r="E65" s="39"/>
      <c r="F65" s="8"/>
      <c r="G65" s="20"/>
    </row>
    <row r="66" spans="1:7">
      <c r="A66" s="6"/>
      <c r="B66" s="7"/>
      <c r="C66" s="7"/>
      <c r="D66" s="8"/>
      <c r="E66" s="39"/>
      <c r="F66" s="8"/>
      <c r="G66" s="20"/>
    </row>
    <row r="67" spans="1:7">
      <c r="A67" s="6"/>
      <c r="B67" s="7"/>
      <c r="C67" s="7"/>
      <c r="D67" s="8"/>
      <c r="E67" s="39"/>
      <c r="F67" s="8"/>
      <c r="G67" s="20"/>
    </row>
    <row r="68" spans="1:7">
      <c r="A68" s="6"/>
      <c r="B68" s="7"/>
      <c r="C68" s="7"/>
      <c r="D68" s="8"/>
      <c r="E68" s="39"/>
      <c r="F68" s="8"/>
      <c r="G68" s="20"/>
    </row>
    <row r="69" spans="1:7">
      <c r="A69" s="6"/>
      <c r="B69" s="7"/>
      <c r="C69" s="7"/>
      <c r="D69" s="8"/>
      <c r="E69" s="39"/>
      <c r="F69" s="8"/>
      <c r="G69" s="20"/>
    </row>
    <row r="70" spans="1:7">
      <c r="A70" s="6"/>
      <c r="B70" s="7"/>
      <c r="C70" s="7"/>
      <c r="D70" s="8"/>
      <c r="E70" s="39"/>
      <c r="F70" s="8"/>
      <c r="G70" s="20"/>
    </row>
    <row r="71" spans="1:7">
      <c r="A71" s="6"/>
      <c r="B71" s="7"/>
      <c r="C71" s="7"/>
      <c r="D71" s="8"/>
      <c r="E71" s="39"/>
      <c r="F71" s="8"/>
      <c r="G71" s="20"/>
    </row>
    <row r="72" spans="1:7">
      <c r="A72" s="6"/>
      <c r="B72" s="7"/>
      <c r="C72" s="7"/>
      <c r="D72" s="8"/>
      <c r="E72" s="39"/>
      <c r="F72" s="8"/>
      <c r="G72" s="20"/>
    </row>
    <row r="73" spans="1:7">
      <c r="A73" s="6"/>
      <c r="B73" s="7"/>
      <c r="C73" s="7"/>
      <c r="D73" s="8"/>
      <c r="E73" s="39"/>
      <c r="F73" s="8"/>
      <c r="G73" s="20"/>
    </row>
    <row r="74" spans="1:7">
      <c r="A74" s="6"/>
      <c r="B74" s="7"/>
      <c r="C74" s="7"/>
      <c r="D74" s="8"/>
      <c r="E74" s="39"/>
      <c r="F74" s="8"/>
      <c r="G74" s="20"/>
    </row>
    <row r="75" spans="1:7">
      <c r="A75" s="6"/>
      <c r="B75" s="7"/>
      <c r="C75" s="7"/>
      <c r="D75" s="8"/>
      <c r="E75" s="39"/>
      <c r="F75" s="8"/>
      <c r="G75" s="20"/>
    </row>
    <row r="76" spans="1:7">
      <c r="A76" s="6"/>
      <c r="B76" s="7"/>
      <c r="C76" s="7"/>
      <c r="D76" s="8"/>
      <c r="E76" s="39"/>
      <c r="F76" s="8"/>
      <c r="G76" s="20"/>
    </row>
    <row r="77" spans="1:7">
      <c r="A77" s="6"/>
      <c r="B77" s="7"/>
      <c r="C77" s="7"/>
      <c r="D77" s="8"/>
      <c r="E77" s="39"/>
      <c r="F77" s="8"/>
      <c r="G77" s="20"/>
    </row>
    <row r="78" spans="1:7">
      <c r="A78" s="6"/>
      <c r="B78" s="7"/>
      <c r="C78" s="7"/>
      <c r="D78" s="8"/>
      <c r="E78" s="39"/>
      <c r="F78" s="8"/>
      <c r="G78" s="20"/>
    </row>
    <row r="79" spans="1:7">
      <c r="A79" s="6"/>
      <c r="B79" s="7"/>
      <c r="C79" s="7"/>
      <c r="D79" s="8"/>
      <c r="E79" s="39"/>
      <c r="F79" s="8"/>
      <c r="G79" s="20"/>
    </row>
    <row r="80" spans="1:7">
      <c r="A80" s="6"/>
      <c r="B80" s="7"/>
      <c r="C80" s="7"/>
      <c r="D80" s="8"/>
      <c r="E80" s="39"/>
      <c r="F80" s="8"/>
      <c r="G80" s="20"/>
    </row>
    <row r="81" spans="1:7">
      <c r="A81" s="6"/>
      <c r="B81" s="7"/>
      <c r="C81" s="7"/>
      <c r="D81" s="8"/>
      <c r="E81" s="39"/>
      <c r="F81" s="8"/>
      <c r="G81" s="20"/>
    </row>
    <row r="82" spans="1:7">
      <c r="A82" s="6"/>
      <c r="B82" s="7"/>
      <c r="C82" s="7"/>
      <c r="D82" s="8"/>
      <c r="E82" s="39"/>
      <c r="F82" s="8"/>
      <c r="G82" s="20"/>
    </row>
    <row r="83" spans="1:7">
      <c r="A83" s="6"/>
      <c r="B83" s="7"/>
      <c r="C83" s="7"/>
      <c r="D83" s="8"/>
      <c r="E83" s="39"/>
      <c r="F83" s="8"/>
      <c r="G83" s="20"/>
    </row>
    <row r="84" spans="1:7">
      <c r="A84" s="6"/>
      <c r="B84" s="7"/>
      <c r="C84" s="7"/>
      <c r="D84" s="8"/>
      <c r="E84" s="39"/>
      <c r="F84" s="8"/>
      <c r="G84" s="20"/>
    </row>
    <row r="85" spans="1:7">
      <c r="A85" s="6"/>
      <c r="B85" s="7"/>
      <c r="C85" s="7"/>
      <c r="D85" s="8"/>
      <c r="E85" s="39"/>
      <c r="F85" s="8"/>
      <c r="G85" s="20"/>
    </row>
    <row r="86" spans="1:7">
      <c r="A86" s="6"/>
      <c r="B86" s="7"/>
      <c r="C86" s="7"/>
      <c r="D86" s="8"/>
      <c r="E86" s="39"/>
      <c r="F86" s="8"/>
      <c r="G86" s="20"/>
    </row>
    <row r="87" spans="1:7">
      <c r="A87" s="6"/>
      <c r="B87" s="7"/>
      <c r="C87" s="7"/>
      <c r="D87" s="8"/>
      <c r="E87" s="39"/>
      <c r="F87" s="8"/>
      <c r="G87" s="20"/>
    </row>
    <row r="88" spans="1:7">
      <c r="A88" s="6"/>
      <c r="B88" s="7"/>
      <c r="C88" s="7"/>
      <c r="D88" s="8"/>
      <c r="E88" s="39"/>
      <c r="F88" s="8"/>
      <c r="G88" s="20"/>
    </row>
    <row r="89" spans="1:7">
      <c r="A89" s="6"/>
      <c r="B89" s="7"/>
      <c r="C89" s="7"/>
      <c r="D89" s="8"/>
      <c r="E89" s="39"/>
      <c r="F89" s="8"/>
      <c r="G89" s="20"/>
    </row>
    <row r="90" spans="1:7">
      <c r="A90" s="6"/>
      <c r="B90" s="7"/>
      <c r="C90" s="7"/>
      <c r="D90" s="8"/>
      <c r="E90" s="39"/>
      <c r="F90" s="8"/>
      <c r="G90" s="20"/>
    </row>
    <row r="91" spans="1:7">
      <c r="A91" s="6"/>
      <c r="B91" s="7"/>
      <c r="C91" s="7"/>
      <c r="D91" s="8"/>
      <c r="E91" s="39"/>
      <c r="F91" s="8"/>
      <c r="G91" s="20"/>
    </row>
    <row r="92" spans="1:7">
      <c r="A92" s="6"/>
      <c r="B92" s="7"/>
      <c r="C92" s="7"/>
      <c r="D92" s="8"/>
      <c r="E92" s="39"/>
      <c r="F92" s="8"/>
      <c r="G92" s="20"/>
    </row>
    <row r="93" spans="1:7">
      <c r="A93" s="6"/>
      <c r="B93" s="7"/>
      <c r="C93" s="7"/>
      <c r="D93" s="8"/>
      <c r="E93" s="39"/>
      <c r="F93" s="8"/>
      <c r="G93" s="20"/>
    </row>
    <row r="94" spans="1:7">
      <c r="A94" s="6"/>
      <c r="B94" s="7"/>
      <c r="C94" s="7"/>
      <c r="D94" s="8"/>
      <c r="E94" s="39"/>
      <c r="F94" s="8"/>
      <c r="G94" s="20"/>
    </row>
    <row r="95" spans="1:7">
      <c r="A95" s="6"/>
      <c r="B95" s="7"/>
      <c r="C95" s="7"/>
      <c r="D95" s="8"/>
      <c r="E95" s="39"/>
      <c r="F95" s="8"/>
      <c r="G95" s="20"/>
    </row>
    <row r="96" spans="1:7">
      <c r="A96" s="6"/>
      <c r="B96" s="7"/>
      <c r="C96" s="7"/>
      <c r="D96" s="8"/>
      <c r="E96" s="39"/>
      <c r="F96" s="8"/>
      <c r="G96" s="20"/>
    </row>
    <row r="97" spans="1:7">
      <c r="A97" s="6"/>
      <c r="B97" s="7"/>
      <c r="C97" s="7"/>
      <c r="D97" s="8"/>
      <c r="E97" s="39"/>
      <c r="F97" s="8"/>
      <c r="G97" s="20"/>
    </row>
    <row r="98" spans="1:7">
      <c r="A98" s="6"/>
      <c r="B98" s="7"/>
      <c r="C98" s="7"/>
      <c r="D98" s="8"/>
      <c r="E98" s="39"/>
      <c r="F98" s="8"/>
      <c r="G98" s="20"/>
    </row>
    <row r="99" spans="1:7">
      <c r="A99" s="6"/>
      <c r="B99" s="7"/>
      <c r="C99" s="7"/>
      <c r="D99" s="8"/>
      <c r="E99" s="39"/>
      <c r="F99" s="8"/>
      <c r="G99" s="20"/>
    </row>
    <row r="100" spans="1:7">
      <c r="A100" s="6"/>
      <c r="B100" s="7"/>
      <c r="C100" s="7"/>
      <c r="D100" s="8"/>
      <c r="E100" s="39"/>
      <c r="F100" s="8"/>
      <c r="G100" s="20"/>
    </row>
    <row r="101" spans="1:7">
      <c r="A101" s="6"/>
      <c r="B101" s="7"/>
      <c r="C101" s="7"/>
      <c r="D101" s="8"/>
      <c r="E101" s="39"/>
      <c r="F101" s="8"/>
      <c r="G101" s="20"/>
    </row>
    <row r="102" spans="1:7">
      <c r="A102" s="6"/>
      <c r="B102" s="7"/>
      <c r="C102" s="7"/>
      <c r="D102" s="8"/>
      <c r="E102" s="39"/>
      <c r="F102" s="8"/>
      <c r="G102" s="20"/>
    </row>
    <row r="103" spans="1:7">
      <c r="A103" s="6"/>
      <c r="B103" s="7"/>
      <c r="C103" s="7"/>
      <c r="D103" s="8"/>
      <c r="E103" s="39"/>
      <c r="F103" s="8"/>
      <c r="G103" s="20"/>
    </row>
    <row r="104" spans="1:7">
      <c r="A104" s="6"/>
      <c r="B104" s="7"/>
      <c r="C104" s="7"/>
      <c r="D104" s="8"/>
      <c r="E104" s="39"/>
      <c r="F104" s="8"/>
      <c r="G104" s="20"/>
    </row>
    <row r="105" spans="1:7">
      <c r="A105" s="6"/>
      <c r="B105" s="7"/>
      <c r="C105" s="7"/>
      <c r="D105" s="8"/>
      <c r="E105" s="39"/>
      <c r="F105" s="8"/>
      <c r="G105" s="20"/>
    </row>
    <row r="106" spans="1:7">
      <c r="A106" s="6"/>
      <c r="B106" s="7"/>
      <c r="C106" s="7"/>
      <c r="D106" s="8"/>
      <c r="E106" s="39"/>
      <c r="F106" s="8"/>
      <c r="G106" s="20"/>
    </row>
    <row r="107" spans="1:7">
      <c r="A107" s="6"/>
      <c r="B107" s="7"/>
      <c r="C107" s="7"/>
      <c r="D107" s="8"/>
      <c r="E107" s="39"/>
      <c r="F107" s="8"/>
      <c r="G107" s="20"/>
    </row>
    <row r="108" spans="1:7">
      <c r="A108" s="6"/>
      <c r="B108" s="7"/>
      <c r="C108" s="7"/>
      <c r="D108" s="8"/>
      <c r="E108" s="39"/>
      <c r="F108" s="8"/>
      <c r="G108" s="20"/>
    </row>
    <row r="109" spans="1:7">
      <c r="A109" s="6"/>
      <c r="B109" s="7"/>
      <c r="C109" s="7"/>
      <c r="D109" s="8"/>
      <c r="E109" s="39"/>
      <c r="F109" s="8"/>
      <c r="G109" s="20"/>
    </row>
    <row r="110" spans="1:7">
      <c r="A110" s="6"/>
      <c r="B110" s="7"/>
      <c r="C110" s="7"/>
      <c r="D110" s="8"/>
      <c r="E110" s="39"/>
      <c r="F110" s="8"/>
      <c r="G110" s="20"/>
    </row>
    <row r="111" spans="1:7">
      <c r="A111" s="6"/>
      <c r="B111" s="7"/>
      <c r="C111" s="7"/>
      <c r="D111" s="8"/>
      <c r="E111" s="39"/>
      <c r="F111" s="8"/>
      <c r="G111" s="20"/>
    </row>
    <row r="112" spans="1:7">
      <c r="A112" s="6"/>
      <c r="B112" s="7"/>
      <c r="C112" s="7"/>
      <c r="D112" s="8"/>
      <c r="E112" s="39"/>
      <c r="F112" s="8"/>
      <c r="G112" s="20"/>
    </row>
    <row r="113" spans="1:7">
      <c r="A113" s="6"/>
      <c r="B113" s="7"/>
      <c r="C113" s="7"/>
      <c r="D113" s="8"/>
      <c r="E113" s="39"/>
      <c r="F113" s="8"/>
      <c r="G113" s="20"/>
    </row>
    <row r="114" spans="1:7">
      <c r="A114" s="6"/>
      <c r="B114" s="7"/>
      <c r="C114" s="7"/>
      <c r="D114" s="8"/>
      <c r="E114" s="39"/>
      <c r="F114" s="8"/>
      <c r="G114" s="20"/>
    </row>
    <row r="115" spans="1:7">
      <c r="A115" s="6"/>
      <c r="B115" s="7"/>
      <c r="C115" s="7"/>
      <c r="D115" s="8"/>
      <c r="E115" s="39"/>
      <c r="F115" s="8"/>
      <c r="G115" s="20"/>
    </row>
    <row r="116" spans="1:7">
      <c r="A116" s="6"/>
      <c r="B116" s="7"/>
      <c r="C116" s="7"/>
      <c r="D116" s="8"/>
      <c r="E116" s="39"/>
      <c r="F116" s="8"/>
      <c r="G116" s="20"/>
    </row>
    <row r="117" spans="1:7">
      <c r="A117" s="6"/>
      <c r="B117" s="7"/>
      <c r="C117" s="7"/>
      <c r="D117" s="8"/>
      <c r="E117" s="39"/>
      <c r="F117" s="8"/>
      <c r="G117" s="20"/>
    </row>
    <row r="118" spans="1:7">
      <c r="A118" s="6"/>
      <c r="B118" s="7"/>
      <c r="C118" s="7"/>
      <c r="D118" s="8"/>
      <c r="E118" s="39"/>
      <c r="F118" s="8"/>
      <c r="G118" s="20"/>
    </row>
    <row r="119" spans="1:7">
      <c r="A119" s="6"/>
      <c r="B119" s="7"/>
      <c r="C119" s="7"/>
      <c r="D119" s="8"/>
      <c r="E119" s="39"/>
      <c r="F119" s="8"/>
      <c r="G119" s="20"/>
    </row>
    <row r="120" spans="1:7">
      <c r="A120" s="6"/>
      <c r="B120" s="7"/>
      <c r="C120" s="7"/>
      <c r="D120" s="8"/>
      <c r="E120" s="39"/>
      <c r="F120" s="8"/>
      <c r="G120" s="20"/>
    </row>
    <row r="121" spans="1:7">
      <c r="A121" s="6"/>
      <c r="B121" s="7"/>
      <c r="C121" s="7"/>
      <c r="D121" s="8"/>
      <c r="E121" s="39"/>
      <c r="F121" s="8"/>
      <c r="G121" s="20"/>
    </row>
    <row r="122" spans="1:7">
      <c r="A122" s="6"/>
      <c r="B122" s="7"/>
      <c r="C122" s="7"/>
      <c r="D122" s="8"/>
      <c r="E122" s="39"/>
      <c r="F122" s="8"/>
      <c r="G122" s="20"/>
    </row>
    <row r="123" spans="1:7">
      <c r="A123" s="6"/>
      <c r="B123" s="7"/>
      <c r="C123" s="7"/>
      <c r="D123" s="8"/>
      <c r="E123" s="39"/>
      <c r="F123" s="8"/>
      <c r="G123" s="20"/>
    </row>
    <row r="124" spans="1:7">
      <c r="A124" s="6"/>
      <c r="B124" s="7"/>
      <c r="C124" s="7"/>
      <c r="D124" s="8"/>
      <c r="E124" s="39"/>
      <c r="F124" s="8"/>
      <c r="G124" s="20"/>
    </row>
    <row r="125" spans="1:7">
      <c r="A125" s="6"/>
      <c r="B125" s="7"/>
      <c r="C125" s="7"/>
      <c r="D125" s="8"/>
      <c r="E125" s="39"/>
      <c r="F125" s="8"/>
      <c r="G125" s="20"/>
    </row>
    <row r="126" spans="1:7">
      <c r="A126" s="6"/>
      <c r="B126" s="7"/>
      <c r="C126" s="7"/>
      <c r="D126" s="8"/>
      <c r="E126" s="39"/>
      <c r="F126" s="8"/>
      <c r="G126" s="20"/>
    </row>
    <row r="127" spans="1:7">
      <c r="A127" s="6"/>
      <c r="B127" s="7"/>
      <c r="C127" s="7"/>
      <c r="D127" s="8"/>
      <c r="E127" s="39"/>
      <c r="F127" s="8"/>
      <c r="G127" s="20"/>
    </row>
    <row r="128" spans="1:7">
      <c r="A128" s="6"/>
      <c r="B128" s="7"/>
      <c r="C128" s="7"/>
      <c r="D128" s="8"/>
      <c r="E128" s="39"/>
      <c r="F128" s="8"/>
      <c r="G128" s="20"/>
    </row>
    <row r="129" spans="1:7">
      <c r="A129" s="6"/>
      <c r="B129" s="7"/>
      <c r="C129" s="7"/>
      <c r="D129" s="8"/>
      <c r="E129" s="39"/>
      <c r="F129" s="8"/>
      <c r="G129" s="20"/>
    </row>
    <row r="130" spans="1:7">
      <c r="A130" s="6"/>
      <c r="B130" s="7"/>
      <c r="C130" s="7"/>
      <c r="D130" s="8"/>
      <c r="E130" s="39"/>
      <c r="F130" s="8"/>
      <c r="G130" s="20"/>
    </row>
    <row r="131" spans="1:7">
      <c r="A131" s="6"/>
      <c r="B131" s="7"/>
      <c r="C131" s="7"/>
      <c r="D131" s="8"/>
      <c r="E131" s="39"/>
      <c r="F131" s="8"/>
      <c r="G131" s="20"/>
    </row>
    <row r="132" spans="1:7">
      <c r="A132" s="6"/>
      <c r="B132" s="7"/>
      <c r="C132" s="7"/>
      <c r="D132" s="8"/>
      <c r="E132" s="39"/>
      <c r="F132" s="8"/>
      <c r="G132" s="20"/>
    </row>
    <row r="133" spans="1:7">
      <c r="A133" s="6"/>
      <c r="B133" s="7"/>
      <c r="C133" s="7"/>
      <c r="D133" s="8"/>
      <c r="E133" s="39"/>
      <c r="F133" s="8"/>
      <c r="G133" s="20"/>
    </row>
    <row r="134" spans="1:7">
      <c r="A134" s="6"/>
      <c r="B134" s="7"/>
      <c r="C134" s="7"/>
      <c r="D134" s="8"/>
      <c r="E134" s="39"/>
      <c r="F134" s="8"/>
      <c r="G134" s="20"/>
    </row>
    <row r="135" spans="1:7">
      <c r="A135" s="6"/>
      <c r="B135" s="7"/>
      <c r="C135" s="7"/>
      <c r="D135" s="8"/>
      <c r="E135" s="39"/>
      <c r="F135" s="8"/>
      <c r="G135" s="20"/>
    </row>
    <row r="136" spans="1:7">
      <c r="A136" s="6"/>
      <c r="B136" s="7"/>
      <c r="C136" s="7"/>
      <c r="D136" s="8"/>
      <c r="E136" s="39"/>
      <c r="F136" s="8"/>
      <c r="G136" s="20"/>
    </row>
    <row r="137" spans="1:7">
      <c r="A137" s="6"/>
      <c r="B137" s="7"/>
      <c r="C137" s="7"/>
      <c r="D137" s="8"/>
      <c r="E137" s="39"/>
      <c r="F137" s="8"/>
      <c r="G137" s="20"/>
    </row>
    <row r="138" spans="1:7">
      <c r="A138" s="6"/>
      <c r="B138" s="7"/>
      <c r="C138" s="7"/>
      <c r="D138" s="8"/>
      <c r="E138" s="39"/>
      <c r="F138" s="8"/>
      <c r="G138" s="20"/>
    </row>
    <row r="139" spans="1:7">
      <c r="A139" s="6"/>
      <c r="B139" s="7"/>
      <c r="C139" s="7"/>
      <c r="D139" s="8"/>
      <c r="E139" s="39"/>
      <c r="F139" s="8"/>
      <c r="G139" s="20"/>
    </row>
    <row r="140" spans="1:7">
      <c r="A140" s="6"/>
      <c r="B140" s="7"/>
      <c r="C140" s="7"/>
      <c r="D140" s="8"/>
      <c r="E140" s="39"/>
      <c r="F140" s="8"/>
      <c r="G140" s="20"/>
    </row>
    <row r="141" spans="1:7">
      <c r="A141" s="6"/>
      <c r="B141" s="7"/>
      <c r="C141" s="7"/>
      <c r="D141" s="8"/>
      <c r="E141" s="39"/>
      <c r="F141" s="8"/>
      <c r="G141" s="20"/>
    </row>
    <row r="142" spans="1:7">
      <c r="A142" s="6"/>
      <c r="B142" s="7"/>
      <c r="C142" s="7"/>
      <c r="D142" s="8"/>
      <c r="E142" s="39"/>
      <c r="F142" s="8"/>
      <c r="G142" s="20"/>
    </row>
    <row r="143" spans="1:7">
      <c r="A143" s="6"/>
      <c r="B143" s="7"/>
      <c r="C143" s="7"/>
      <c r="D143" s="8"/>
      <c r="E143" s="39"/>
      <c r="F143" s="8"/>
      <c r="G143" s="20"/>
    </row>
    <row r="144" spans="1:7">
      <c r="A144" s="6"/>
      <c r="B144" s="7"/>
      <c r="C144" s="7"/>
      <c r="D144" s="8"/>
      <c r="E144" s="39"/>
      <c r="F144" s="8"/>
      <c r="G144" s="20"/>
    </row>
    <row r="145" spans="1:7">
      <c r="A145" s="6"/>
      <c r="B145" s="7"/>
      <c r="C145" s="7"/>
      <c r="D145" s="8"/>
      <c r="E145" s="39"/>
      <c r="F145" s="8"/>
      <c r="G145" s="20"/>
    </row>
    <row r="146" spans="1:7">
      <c r="A146" s="6"/>
      <c r="B146" s="7"/>
      <c r="C146" s="7"/>
      <c r="D146" s="8"/>
      <c r="E146" s="39"/>
      <c r="F146" s="8"/>
      <c r="G146" s="20"/>
    </row>
    <row r="147" spans="1:7">
      <c r="A147" s="6"/>
      <c r="B147" s="7"/>
      <c r="C147" s="7"/>
      <c r="D147" s="8"/>
      <c r="E147" s="39"/>
      <c r="F147" s="8"/>
      <c r="G147" s="20"/>
    </row>
    <row r="148" spans="1:7">
      <c r="A148" s="6"/>
      <c r="B148" s="7"/>
      <c r="C148" s="7"/>
      <c r="D148" s="8"/>
      <c r="E148" s="39"/>
      <c r="F148" s="8"/>
      <c r="G148" s="20"/>
    </row>
    <row r="149" spans="1:7">
      <c r="A149" s="6"/>
      <c r="B149" s="7"/>
      <c r="C149" s="7"/>
      <c r="D149" s="8"/>
      <c r="E149" s="39"/>
      <c r="F149" s="8"/>
      <c r="G149" s="20"/>
    </row>
    <row r="150" spans="1:7">
      <c r="A150" s="6"/>
      <c r="B150" s="7"/>
      <c r="C150" s="7"/>
      <c r="D150" s="8"/>
      <c r="E150" s="39"/>
      <c r="F150" s="8"/>
      <c r="G150" s="20"/>
    </row>
    <row r="151" spans="1:7">
      <c r="A151" s="6"/>
      <c r="B151" s="7"/>
      <c r="C151" s="7"/>
      <c r="D151" s="8"/>
      <c r="E151" s="39"/>
      <c r="F151" s="8"/>
      <c r="G151" s="20"/>
    </row>
    <row r="152" spans="1:7">
      <c r="A152" s="6"/>
      <c r="B152" s="7"/>
      <c r="C152" s="7"/>
      <c r="D152" s="8"/>
      <c r="E152" s="39"/>
      <c r="F152" s="8"/>
      <c r="G152" s="20"/>
    </row>
    <row r="153" spans="1:7">
      <c r="A153" s="6"/>
      <c r="B153" s="7"/>
      <c r="C153" s="7"/>
      <c r="D153" s="8"/>
      <c r="E153" s="39"/>
      <c r="F153" s="8"/>
      <c r="G153" s="20"/>
    </row>
    <row r="154" spans="1:7">
      <c r="A154" s="6"/>
      <c r="B154" s="7"/>
      <c r="C154" s="7"/>
      <c r="D154" s="8"/>
      <c r="E154" s="39"/>
      <c r="F154" s="8"/>
      <c r="G154" s="20"/>
    </row>
    <row r="155" spans="1:7">
      <c r="A155" s="6"/>
      <c r="B155" s="7"/>
      <c r="C155" s="7"/>
      <c r="D155" s="8"/>
      <c r="E155" s="39"/>
      <c r="F155" s="8"/>
      <c r="G155" s="20"/>
    </row>
    <row r="156" spans="1:7">
      <c r="A156" s="6"/>
      <c r="B156" s="7"/>
      <c r="C156" s="7"/>
      <c r="D156" s="8"/>
      <c r="E156" s="39"/>
      <c r="F156" s="8"/>
      <c r="G156" s="20"/>
    </row>
    <row r="157" spans="1:7">
      <c r="A157" s="6"/>
      <c r="B157" s="7"/>
      <c r="C157" s="7"/>
      <c r="D157" s="8"/>
      <c r="E157" s="39"/>
      <c r="F157" s="8"/>
      <c r="G157" s="20"/>
    </row>
    <row r="158" spans="1:7">
      <c r="A158" s="6"/>
      <c r="B158" s="7"/>
      <c r="C158" s="7"/>
      <c r="D158" s="8"/>
      <c r="E158" s="39"/>
      <c r="F158" s="8"/>
      <c r="G158" s="20"/>
    </row>
    <row r="159" spans="1:7">
      <c r="A159" s="6"/>
      <c r="B159" s="7"/>
      <c r="C159" s="7"/>
      <c r="D159" s="8"/>
      <c r="E159" s="39"/>
      <c r="F159" s="8"/>
      <c r="G159" s="20"/>
    </row>
    <row r="160" spans="1:7">
      <c r="A160" s="6"/>
      <c r="B160" s="7"/>
      <c r="C160" s="7"/>
      <c r="D160" s="8"/>
      <c r="E160" s="39"/>
      <c r="F160" s="8"/>
      <c r="G160" s="20"/>
    </row>
    <row r="161" spans="1:7">
      <c r="A161" s="6"/>
      <c r="B161" s="7"/>
      <c r="C161" s="7"/>
      <c r="D161" s="8"/>
      <c r="E161" s="39"/>
      <c r="F161" s="8"/>
      <c r="G161" s="20"/>
    </row>
    <row r="162" spans="1:7">
      <c r="A162" s="6"/>
      <c r="B162" s="7"/>
      <c r="C162" s="7"/>
      <c r="D162" s="8"/>
      <c r="E162" s="39"/>
      <c r="F162" s="8"/>
      <c r="G162" s="20"/>
    </row>
    <row r="163" spans="1:7">
      <c r="A163" s="6"/>
      <c r="B163" s="7"/>
      <c r="C163" s="7"/>
      <c r="D163" s="8"/>
      <c r="E163" s="39"/>
      <c r="F163" s="8"/>
      <c r="G163" s="20"/>
    </row>
    <row r="164" spans="1:7">
      <c r="A164" s="6"/>
      <c r="B164" s="7"/>
      <c r="C164" s="7"/>
      <c r="D164" s="8"/>
      <c r="E164" s="39"/>
      <c r="F164" s="8"/>
      <c r="G164" s="20"/>
    </row>
    <row r="165" spans="1:7">
      <c r="A165" s="6"/>
      <c r="B165" s="7"/>
      <c r="C165" s="7"/>
      <c r="D165" s="8"/>
      <c r="E165" s="39"/>
      <c r="F165" s="8"/>
      <c r="G165" s="20"/>
    </row>
    <row r="166" spans="1:7">
      <c r="A166" s="6"/>
      <c r="B166" s="7"/>
      <c r="C166" s="7"/>
      <c r="D166" s="8"/>
      <c r="E166" s="39"/>
      <c r="F166" s="8"/>
      <c r="G166" s="20"/>
    </row>
    <row r="167" spans="1:7">
      <c r="A167" s="6"/>
      <c r="B167" s="7"/>
      <c r="C167" s="7"/>
      <c r="D167" s="8"/>
      <c r="E167" s="39"/>
      <c r="F167" s="8"/>
      <c r="G167" s="20"/>
    </row>
    <row r="168" spans="1:7">
      <c r="A168" s="6"/>
      <c r="B168" s="7"/>
      <c r="C168" s="7"/>
      <c r="D168" s="8"/>
      <c r="E168" s="39"/>
      <c r="F168" s="8"/>
      <c r="G168" s="20"/>
    </row>
    <row r="169" spans="1:7">
      <c r="A169" s="6"/>
      <c r="B169" s="7"/>
      <c r="C169" s="7"/>
      <c r="D169" s="8"/>
      <c r="E169" s="39"/>
      <c r="F169" s="8"/>
      <c r="G169" s="20"/>
    </row>
    <row r="170" spans="1:7">
      <c r="A170" s="6"/>
      <c r="B170" s="7"/>
      <c r="C170" s="7"/>
      <c r="D170" s="8"/>
      <c r="E170" s="39"/>
      <c r="F170" s="8"/>
      <c r="G170" s="20"/>
    </row>
    <row r="171" spans="1:7">
      <c r="A171" s="6"/>
      <c r="B171" s="7"/>
      <c r="C171" s="7"/>
      <c r="D171" s="8"/>
      <c r="E171" s="39"/>
      <c r="F171" s="8"/>
      <c r="G171" s="20"/>
    </row>
    <row r="172" spans="1:7">
      <c r="A172" s="6"/>
      <c r="B172" s="7"/>
      <c r="C172" s="7"/>
      <c r="D172" s="8"/>
      <c r="E172" s="39"/>
      <c r="F172" s="8"/>
      <c r="G172" s="20"/>
    </row>
    <row r="173" spans="1:7">
      <c r="A173" s="6"/>
      <c r="B173" s="7"/>
      <c r="C173" s="7"/>
      <c r="D173" s="8"/>
      <c r="E173" s="39"/>
      <c r="F173" s="8"/>
      <c r="G173" s="20"/>
    </row>
    <row r="174" spans="1:7">
      <c r="A174" s="6"/>
      <c r="B174" s="7"/>
      <c r="C174" s="7"/>
      <c r="D174" s="8"/>
      <c r="E174" s="39"/>
      <c r="F174" s="8"/>
      <c r="G174" s="20"/>
    </row>
    <row r="175" spans="1:7">
      <c r="A175" s="6"/>
      <c r="B175" s="7"/>
      <c r="C175" s="7"/>
      <c r="D175" s="8"/>
      <c r="E175" s="39"/>
      <c r="F175" s="8"/>
      <c r="G175" s="20"/>
    </row>
    <row r="176" spans="1:7">
      <c r="A176" s="6"/>
      <c r="B176" s="7"/>
      <c r="C176" s="7"/>
      <c r="D176" s="8"/>
      <c r="E176" s="39"/>
      <c r="F176" s="8"/>
      <c r="G176" s="20"/>
    </row>
    <row r="177" spans="1:7">
      <c r="A177" s="6"/>
      <c r="B177" s="7"/>
      <c r="C177" s="7"/>
      <c r="D177" s="8"/>
      <c r="E177" s="39"/>
      <c r="F177" s="8"/>
      <c r="G177" s="20"/>
    </row>
    <row r="178" spans="1:7">
      <c r="A178" s="6"/>
      <c r="B178" s="7"/>
      <c r="C178" s="7"/>
      <c r="D178" s="8"/>
      <c r="E178" s="39"/>
      <c r="F178" s="8"/>
      <c r="G178" s="20"/>
    </row>
    <row r="179" spans="1:7">
      <c r="A179" s="6"/>
      <c r="B179" s="7"/>
      <c r="C179" s="7"/>
      <c r="D179" s="8"/>
      <c r="E179" s="39"/>
      <c r="F179" s="8"/>
      <c r="G179" s="20"/>
    </row>
    <row r="180" spans="1:7">
      <c r="A180" s="6"/>
      <c r="B180" s="7"/>
      <c r="C180" s="7"/>
      <c r="D180" s="8"/>
      <c r="E180" s="39"/>
      <c r="F180" s="8"/>
      <c r="G180" s="20"/>
    </row>
    <row r="181" spans="1:7">
      <c r="A181" s="6"/>
      <c r="B181" s="7"/>
      <c r="C181" s="7"/>
      <c r="D181" s="8"/>
      <c r="E181" s="39"/>
      <c r="F181" s="8"/>
      <c r="G181" s="20"/>
    </row>
    <row r="182" spans="1:7">
      <c r="A182" s="6"/>
      <c r="B182" s="7"/>
      <c r="C182" s="7"/>
      <c r="D182" s="8"/>
      <c r="E182" s="39"/>
      <c r="F182" s="8"/>
      <c r="G182" s="20"/>
    </row>
    <row r="183" spans="1:7">
      <c r="A183" s="6"/>
      <c r="B183" s="7"/>
      <c r="C183" s="7"/>
      <c r="D183" s="8"/>
      <c r="E183" s="39"/>
      <c r="F183" s="8"/>
      <c r="G183" s="20"/>
    </row>
    <row r="184" spans="1:7">
      <c r="A184" s="6"/>
      <c r="B184" s="7"/>
      <c r="C184" s="7"/>
      <c r="D184" s="8"/>
      <c r="E184" s="39"/>
      <c r="F184" s="8"/>
      <c r="G184" s="20"/>
    </row>
    <row r="185" spans="1:7">
      <c r="A185" s="6"/>
      <c r="B185" s="7"/>
      <c r="C185" s="7"/>
      <c r="D185" s="8"/>
      <c r="E185" s="39"/>
      <c r="F185" s="8"/>
      <c r="G185" s="20"/>
    </row>
    <row r="186" spans="1:7">
      <c r="A186" s="6"/>
      <c r="B186" s="7"/>
      <c r="C186" s="7"/>
      <c r="D186" s="8"/>
      <c r="E186" s="39"/>
      <c r="F186" s="8"/>
      <c r="G186" s="20"/>
    </row>
    <row r="187" spans="1:7">
      <c r="A187" s="6"/>
      <c r="B187" s="7"/>
      <c r="C187" s="7"/>
      <c r="D187" s="8"/>
      <c r="E187" s="39"/>
      <c r="F187" s="8"/>
      <c r="G187" s="20"/>
    </row>
    <row r="188" spans="1:7">
      <c r="A188" s="6"/>
      <c r="B188" s="7"/>
      <c r="C188" s="7"/>
      <c r="D188" s="8"/>
      <c r="E188" s="39"/>
      <c r="F188" s="8"/>
      <c r="G188" s="20"/>
    </row>
    <row r="189" spans="1:7">
      <c r="A189" s="6"/>
      <c r="B189" s="7"/>
      <c r="C189" s="7"/>
      <c r="D189" s="8"/>
      <c r="E189" s="39"/>
      <c r="F189" s="8"/>
      <c r="G189" s="20"/>
    </row>
    <row r="190" spans="1:7">
      <c r="A190" s="6"/>
      <c r="B190" s="7"/>
      <c r="C190" s="7"/>
      <c r="D190" s="8"/>
      <c r="E190" s="39"/>
      <c r="F190" s="8"/>
      <c r="G190" s="20"/>
    </row>
    <row r="191" spans="1:7">
      <c r="A191" s="6"/>
      <c r="B191" s="7"/>
      <c r="C191" s="7"/>
      <c r="D191" s="8"/>
      <c r="E191" s="39"/>
      <c r="F191" s="8"/>
      <c r="G191" s="20"/>
    </row>
    <row r="192" spans="1:7">
      <c r="A192" s="6"/>
      <c r="B192" s="7"/>
      <c r="C192" s="7"/>
      <c r="D192" s="8"/>
      <c r="E192" s="39"/>
      <c r="F192" s="8"/>
      <c r="G192" s="20"/>
    </row>
    <row r="193" spans="1:7">
      <c r="A193" s="6"/>
      <c r="B193" s="7"/>
      <c r="C193" s="7"/>
      <c r="D193" s="8"/>
      <c r="E193" s="39"/>
      <c r="F193" s="8"/>
      <c r="G193" s="20"/>
    </row>
    <row r="194" spans="1:7">
      <c r="A194" s="6"/>
      <c r="B194" s="7"/>
      <c r="C194" s="7"/>
      <c r="D194" s="8"/>
      <c r="E194" s="39"/>
      <c r="F194" s="8"/>
      <c r="G194" s="20"/>
    </row>
    <row r="195" spans="1:7">
      <c r="A195" s="6"/>
      <c r="B195" s="7"/>
      <c r="C195" s="7"/>
      <c r="D195" s="8"/>
      <c r="E195" s="39"/>
      <c r="F195" s="8"/>
      <c r="G195" s="20"/>
    </row>
    <row r="196" spans="1:7">
      <c r="A196" s="6"/>
      <c r="B196" s="7"/>
      <c r="C196" s="7"/>
      <c r="D196" s="8"/>
      <c r="E196" s="39"/>
      <c r="F196" s="8"/>
      <c r="G196" s="20"/>
    </row>
    <row r="197" spans="1:7">
      <c r="A197" s="6"/>
      <c r="B197" s="7"/>
      <c r="C197" s="7"/>
      <c r="D197" s="8"/>
      <c r="E197" s="39"/>
      <c r="F197" s="8"/>
      <c r="G197" s="20"/>
    </row>
    <row r="198" spans="1:7">
      <c r="A198" s="6"/>
      <c r="B198" s="7"/>
      <c r="C198" s="7"/>
      <c r="D198" s="8"/>
      <c r="E198" s="39"/>
      <c r="F198" s="8"/>
      <c r="G198" s="20"/>
    </row>
    <row r="199" spans="1:7">
      <c r="A199" s="6"/>
      <c r="B199" s="7"/>
      <c r="C199" s="7"/>
      <c r="D199" s="8"/>
      <c r="E199" s="39"/>
      <c r="F199" s="8"/>
      <c r="G199" s="20"/>
    </row>
    <row r="200" spans="1:7">
      <c r="A200" s="6"/>
      <c r="B200" s="7"/>
      <c r="C200" s="7"/>
      <c r="D200" s="8"/>
      <c r="E200" s="39"/>
      <c r="F200" s="8"/>
      <c r="G200" s="20"/>
    </row>
    <row r="201" spans="1:7">
      <c r="A201" s="6"/>
      <c r="B201" s="7"/>
      <c r="C201" s="7"/>
      <c r="D201" s="8"/>
      <c r="E201" s="39"/>
      <c r="F201" s="8"/>
      <c r="G201" s="20"/>
    </row>
    <row r="202" spans="1:7">
      <c r="A202" s="6"/>
      <c r="B202" s="7"/>
      <c r="C202" s="7"/>
      <c r="D202" s="8"/>
      <c r="E202" s="39"/>
      <c r="F202" s="8"/>
      <c r="G202" s="20"/>
    </row>
    <row r="203" spans="1:7">
      <c r="A203" s="6"/>
      <c r="B203" s="7"/>
      <c r="C203" s="7"/>
      <c r="D203" s="8"/>
      <c r="E203" s="39"/>
      <c r="F203" s="8"/>
      <c r="G203" s="20"/>
    </row>
    <row r="204" spans="1:7">
      <c r="A204" s="6"/>
      <c r="B204" s="7"/>
      <c r="C204" s="7"/>
      <c r="D204" s="8"/>
      <c r="E204" s="39"/>
      <c r="F204" s="8"/>
      <c r="G204" s="20"/>
    </row>
    <row r="205" spans="1:7">
      <c r="A205" s="6"/>
      <c r="B205" s="7"/>
      <c r="C205" s="7"/>
      <c r="D205" s="8"/>
      <c r="E205" s="39"/>
      <c r="F205" s="8"/>
      <c r="G205" s="20"/>
    </row>
    <row r="206" spans="1:7">
      <c r="A206" s="6"/>
      <c r="B206" s="7"/>
      <c r="C206" s="7"/>
      <c r="D206" s="8"/>
      <c r="E206" s="39"/>
      <c r="F206" s="8"/>
      <c r="G206" s="20"/>
    </row>
    <row r="207" spans="1:7">
      <c r="A207" s="6"/>
      <c r="B207" s="7"/>
      <c r="C207" s="7"/>
      <c r="D207" s="8"/>
      <c r="E207" s="39"/>
      <c r="F207" s="8"/>
      <c r="G207" s="20"/>
    </row>
    <row r="208" spans="1:7">
      <c r="A208" s="6"/>
      <c r="B208" s="7"/>
      <c r="C208" s="7"/>
      <c r="D208" s="8"/>
      <c r="E208" s="39"/>
      <c r="F208" s="8"/>
      <c r="G208" s="20"/>
    </row>
    <row r="209" spans="1:7">
      <c r="A209" s="6"/>
      <c r="B209" s="7"/>
      <c r="C209" s="7"/>
      <c r="D209" s="8"/>
      <c r="E209" s="39"/>
      <c r="F209" s="8"/>
      <c r="G209" s="20"/>
    </row>
    <row r="210" spans="1:7">
      <c r="A210" s="6"/>
      <c r="B210" s="7"/>
      <c r="C210" s="7"/>
      <c r="D210" s="8"/>
      <c r="E210" s="39"/>
      <c r="F210" s="8"/>
      <c r="G210" s="20"/>
    </row>
    <row r="211" spans="1:7">
      <c r="A211" s="6"/>
      <c r="B211" s="7"/>
      <c r="C211" s="7"/>
      <c r="D211" s="8"/>
      <c r="E211" s="39"/>
      <c r="F211" s="8"/>
      <c r="G211" s="20"/>
    </row>
    <row r="212" spans="1:7">
      <c r="A212" s="6"/>
      <c r="B212" s="7"/>
      <c r="C212" s="7"/>
      <c r="D212" s="8"/>
      <c r="E212" s="39"/>
      <c r="F212" s="8"/>
      <c r="G212" s="20"/>
    </row>
    <row r="213" spans="1:7">
      <c r="A213" s="6"/>
      <c r="B213" s="7"/>
      <c r="C213" s="7"/>
      <c r="D213" s="8"/>
      <c r="E213" s="39"/>
      <c r="F213" s="8"/>
      <c r="G213" s="20"/>
    </row>
    <row r="214" spans="1:7">
      <c r="A214" s="6"/>
      <c r="B214" s="7"/>
      <c r="C214" s="7"/>
      <c r="D214" s="8"/>
      <c r="E214" s="39"/>
      <c r="F214" s="8"/>
      <c r="G214" s="20"/>
    </row>
    <row r="215" spans="1:7">
      <c r="A215" s="6"/>
      <c r="B215" s="7"/>
      <c r="C215" s="7"/>
      <c r="D215" s="8"/>
      <c r="E215" s="39"/>
      <c r="F215" s="8"/>
      <c r="G215" s="20"/>
    </row>
    <row r="216" spans="1:7">
      <c r="A216" s="6"/>
      <c r="B216" s="7"/>
      <c r="C216" s="7"/>
      <c r="D216" s="8"/>
      <c r="E216" s="39"/>
      <c r="F216" s="8"/>
      <c r="G216" s="20"/>
    </row>
    <row r="217" spans="1:7">
      <c r="A217" s="6"/>
      <c r="B217" s="7"/>
      <c r="C217" s="7"/>
      <c r="D217" s="8"/>
      <c r="E217" s="39"/>
      <c r="F217" s="8"/>
      <c r="G217" s="20"/>
    </row>
    <row r="218" spans="1:7">
      <c r="A218" s="6"/>
      <c r="B218" s="7"/>
      <c r="C218" s="7"/>
      <c r="D218" s="8"/>
      <c r="E218" s="39"/>
      <c r="F218" s="8"/>
      <c r="G218" s="20"/>
    </row>
    <row r="219" spans="1:7">
      <c r="A219" s="6"/>
      <c r="B219" s="7"/>
      <c r="C219" s="7"/>
      <c r="D219" s="8"/>
      <c r="E219" s="39"/>
      <c r="F219" s="8"/>
      <c r="G219" s="20"/>
    </row>
    <row r="220" spans="1:7">
      <c r="A220" s="6"/>
      <c r="B220" s="7"/>
      <c r="C220" s="7"/>
      <c r="D220" s="8"/>
      <c r="E220" s="39"/>
      <c r="F220" s="8"/>
      <c r="G220" s="20"/>
    </row>
    <row r="221" spans="1:7">
      <c r="A221" s="6"/>
      <c r="B221" s="7"/>
      <c r="C221" s="7"/>
      <c r="D221" s="8"/>
      <c r="E221" s="39"/>
      <c r="F221" s="8"/>
      <c r="G221" s="20"/>
    </row>
    <row r="222" spans="1:7">
      <c r="A222" s="6"/>
      <c r="B222" s="7"/>
      <c r="C222" s="7"/>
      <c r="D222" s="8"/>
      <c r="E222" s="39"/>
      <c r="F222" s="8"/>
      <c r="G222" s="20"/>
    </row>
    <row r="223" spans="1:7">
      <c r="A223" s="6"/>
      <c r="B223" s="7"/>
      <c r="C223" s="7"/>
      <c r="D223" s="8"/>
      <c r="E223" s="39"/>
      <c r="F223" s="8"/>
      <c r="G223" s="20"/>
    </row>
    <row r="224" spans="1:7">
      <c r="A224" s="6"/>
      <c r="B224" s="7"/>
      <c r="C224" s="7"/>
      <c r="D224" s="8"/>
      <c r="E224" s="39"/>
      <c r="F224" s="8"/>
      <c r="G224" s="20"/>
    </row>
    <row r="225" spans="1:7">
      <c r="A225" s="6"/>
      <c r="B225" s="7"/>
      <c r="C225" s="7"/>
      <c r="D225" s="8"/>
      <c r="E225" s="39"/>
      <c r="F225" s="8"/>
      <c r="G225" s="20"/>
    </row>
    <row r="226" spans="1:7">
      <c r="A226" s="6"/>
      <c r="B226" s="7"/>
      <c r="C226" s="7"/>
      <c r="D226" s="8"/>
      <c r="E226" s="39"/>
      <c r="F226" s="8"/>
      <c r="G226" s="20"/>
    </row>
    <row r="227" spans="1:7">
      <c r="A227" s="6"/>
      <c r="B227" s="7"/>
      <c r="C227" s="7"/>
      <c r="D227" s="8"/>
      <c r="E227" s="39"/>
      <c r="F227" s="8"/>
      <c r="G227" s="20"/>
    </row>
    <row r="228" spans="1:7">
      <c r="A228" s="6"/>
      <c r="B228" s="7"/>
      <c r="C228" s="7"/>
      <c r="D228" s="8"/>
      <c r="E228" s="39"/>
      <c r="F228" s="8"/>
      <c r="G228" s="20"/>
    </row>
    <row r="229" spans="1:7">
      <c r="A229" s="6"/>
      <c r="B229" s="7"/>
      <c r="C229" s="7"/>
      <c r="D229" s="8"/>
      <c r="E229" s="39"/>
      <c r="F229" s="8"/>
      <c r="G229" s="20"/>
    </row>
    <row r="230" spans="1:7">
      <c r="A230" s="6"/>
      <c r="B230" s="7"/>
      <c r="C230" s="7"/>
      <c r="D230" s="8"/>
      <c r="E230" s="39"/>
      <c r="F230" s="8"/>
      <c r="G230" s="20"/>
    </row>
    <row r="231" spans="1:7">
      <c r="A231" s="6"/>
      <c r="B231" s="7"/>
      <c r="C231" s="7"/>
      <c r="D231" s="8"/>
      <c r="E231" s="39"/>
      <c r="F231" s="8"/>
      <c r="G231" s="20"/>
    </row>
    <row r="232" spans="1:7">
      <c r="A232" s="6"/>
      <c r="B232" s="7"/>
      <c r="C232" s="7"/>
      <c r="D232" s="8"/>
      <c r="E232" s="39"/>
      <c r="F232" s="8"/>
      <c r="G232" s="20"/>
    </row>
    <row r="233" spans="1:7">
      <c r="A233" s="6"/>
      <c r="B233" s="7"/>
      <c r="C233" s="7"/>
      <c r="D233" s="8"/>
      <c r="E233" s="39"/>
      <c r="F233" s="8"/>
      <c r="G233" s="20"/>
    </row>
    <row r="234" spans="1:7">
      <c r="A234" s="6"/>
      <c r="B234" s="7"/>
      <c r="C234" s="7"/>
      <c r="D234" s="8"/>
      <c r="E234" s="39"/>
      <c r="F234" s="8"/>
      <c r="G234" s="20"/>
    </row>
    <row r="235" spans="1:7">
      <c r="A235" s="6"/>
      <c r="B235" s="7"/>
      <c r="C235" s="7"/>
      <c r="D235" s="8"/>
      <c r="E235" s="39"/>
      <c r="F235" s="8"/>
      <c r="G235" s="20"/>
    </row>
    <row r="236" spans="1:7">
      <c r="A236" s="6"/>
      <c r="B236" s="7"/>
      <c r="C236" s="7"/>
      <c r="D236" s="8"/>
      <c r="E236" s="39"/>
      <c r="F236" s="8"/>
      <c r="G236" s="20"/>
    </row>
    <row r="237" spans="1:7">
      <c r="A237" s="6"/>
      <c r="B237" s="7"/>
      <c r="C237" s="7"/>
      <c r="D237" s="8"/>
      <c r="E237" s="39"/>
      <c r="F237" s="8"/>
      <c r="G237" s="20"/>
    </row>
    <row r="238" spans="1:7">
      <c r="A238" s="6"/>
      <c r="B238" s="7"/>
      <c r="C238" s="7"/>
      <c r="D238" s="8"/>
      <c r="E238" s="39"/>
      <c r="F238" s="8"/>
      <c r="G238" s="20"/>
    </row>
    <row r="239" spans="1:7">
      <c r="A239" s="6"/>
      <c r="B239" s="7"/>
      <c r="C239" s="7"/>
      <c r="D239" s="8"/>
      <c r="E239" s="39"/>
      <c r="F239" s="8"/>
      <c r="G239" s="20"/>
    </row>
    <row r="240" spans="1:7">
      <c r="A240" s="6"/>
      <c r="B240" s="7"/>
      <c r="C240" s="7"/>
      <c r="D240" s="8"/>
      <c r="E240" s="39"/>
      <c r="F240" s="8"/>
      <c r="G240" s="20"/>
    </row>
    <row r="241" spans="1:7">
      <c r="A241" s="6"/>
      <c r="B241" s="7"/>
      <c r="C241" s="7"/>
      <c r="D241" s="8"/>
      <c r="E241" s="39"/>
      <c r="F241" s="8"/>
      <c r="G241" s="20"/>
    </row>
    <row r="242" spans="1:7">
      <c r="A242" s="6"/>
      <c r="B242" s="7"/>
      <c r="C242" s="7"/>
      <c r="D242" s="8"/>
      <c r="E242" s="39"/>
      <c r="F242" s="8"/>
      <c r="G242" s="20"/>
    </row>
    <row r="243" spans="1:7">
      <c r="A243" s="6"/>
      <c r="B243" s="7"/>
      <c r="C243" s="7"/>
      <c r="D243" s="8"/>
      <c r="E243" s="39"/>
      <c r="F243" s="8"/>
      <c r="G243" s="20"/>
    </row>
    <row r="244" spans="1:7">
      <c r="A244" s="6"/>
      <c r="B244" s="7"/>
      <c r="C244" s="7"/>
      <c r="D244" s="8"/>
      <c r="E244" s="39"/>
      <c r="F244" s="8"/>
      <c r="G244" s="20"/>
    </row>
    <row r="245" spans="1:7">
      <c r="A245" s="6"/>
      <c r="B245" s="7"/>
      <c r="C245" s="7"/>
      <c r="D245" s="8"/>
      <c r="E245" s="39"/>
      <c r="F245" s="8"/>
      <c r="G245" s="20"/>
    </row>
    <row r="246" spans="1:7">
      <c r="A246" s="6"/>
      <c r="B246" s="7"/>
      <c r="C246" s="7"/>
      <c r="D246" s="8"/>
      <c r="E246" s="39"/>
      <c r="F246" s="8"/>
      <c r="G246" s="20"/>
    </row>
    <row r="247" spans="1:7">
      <c r="A247" s="6"/>
      <c r="B247" s="7"/>
      <c r="C247" s="7"/>
      <c r="D247" s="8"/>
      <c r="E247" s="39"/>
      <c r="F247" s="8"/>
      <c r="G247" s="20"/>
    </row>
    <row r="248" spans="1:7">
      <c r="A248" s="6"/>
      <c r="B248" s="7"/>
      <c r="C248" s="7"/>
      <c r="D248" s="8"/>
      <c r="E248" s="39"/>
      <c r="F248" s="8"/>
      <c r="G248" s="20"/>
    </row>
    <row r="249" spans="1:7">
      <c r="A249" s="6"/>
      <c r="B249" s="7"/>
      <c r="C249" s="7"/>
      <c r="D249" s="8"/>
      <c r="E249" s="39"/>
      <c r="F249" s="8"/>
      <c r="G249" s="20"/>
    </row>
    <row r="250" spans="1:7">
      <c r="A250" s="6"/>
      <c r="B250" s="7"/>
      <c r="C250" s="7"/>
      <c r="D250" s="8"/>
      <c r="E250" s="39"/>
      <c r="F250" s="8"/>
      <c r="G250" s="20"/>
    </row>
    <row r="251" spans="1:7">
      <c r="A251" s="6"/>
      <c r="B251" s="7"/>
      <c r="C251" s="7"/>
      <c r="D251" s="8"/>
      <c r="E251" s="39"/>
      <c r="F251" s="8"/>
      <c r="G251" s="20"/>
    </row>
    <row r="252" spans="1:7">
      <c r="A252" s="6"/>
      <c r="B252" s="7"/>
      <c r="C252" s="7"/>
      <c r="D252" s="8"/>
      <c r="E252" s="39"/>
      <c r="F252" s="8"/>
      <c r="G252" s="20"/>
    </row>
    <row r="253" spans="1:7">
      <c r="A253" s="6"/>
      <c r="B253" s="7"/>
      <c r="C253" s="7"/>
      <c r="D253" s="8"/>
      <c r="E253" s="39"/>
      <c r="F253" s="8"/>
      <c r="G253" s="20"/>
    </row>
    <row r="254" spans="1:7">
      <c r="A254" s="6"/>
      <c r="B254" s="7"/>
      <c r="C254" s="7"/>
      <c r="D254" s="8"/>
      <c r="E254" s="39"/>
      <c r="F254" s="8"/>
      <c r="G254" s="20"/>
    </row>
    <row r="255" spans="1:7">
      <c r="A255" s="6"/>
      <c r="B255" s="7"/>
      <c r="C255" s="7"/>
      <c r="D255" s="8"/>
      <c r="E255" s="39"/>
      <c r="F255" s="8"/>
      <c r="G255" s="20"/>
    </row>
    <row r="256" spans="1:7">
      <c r="A256" s="6"/>
      <c r="B256" s="7"/>
      <c r="C256" s="7"/>
      <c r="D256" s="8"/>
      <c r="E256" s="39"/>
      <c r="F256" s="8"/>
      <c r="G256" s="20"/>
    </row>
    <row r="257" spans="1:7">
      <c r="A257" s="6"/>
      <c r="B257" s="7"/>
      <c r="C257" s="7"/>
      <c r="D257" s="8"/>
      <c r="E257" s="39"/>
      <c r="F257" s="8"/>
      <c r="G257" s="20"/>
    </row>
    <row r="258" spans="1:7">
      <c r="A258" s="6"/>
      <c r="B258" s="7"/>
      <c r="C258" s="7"/>
      <c r="D258" s="8"/>
      <c r="E258" s="39"/>
      <c r="F258" s="8"/>
      <c r="G258" s="20"/>
    </row>
    <row r="259" spans="1:7">
      <c r="A259" s="6"/>
      <c r="B259" s="7"/>
      <c r="C259" s="7"/>
      <c r="D259" s="8"/>
      <c r="E259" s="39"/>
      <c r="F259" s="8"/>
      <c r="G259" s="20"/>
    </row>
    <row r="260" spans="1:7">
      <c r="A260" s="6"/>
      <c r="B260" s="7"/>
      <c r="C260" s="7"/>
      <c r="D260" s="8"/>
      <c r="E260" s="39"/>
      <c r="F260" s="8"/>
      <c r="G260" s="20"/>
    </row>
    <row r="261" spans="1:7">
      <c r="A261" s="6"/>
      <c r="B261" s="7"/>
      <c r="C261" s="7"/>
      <c r="D261" s="8"/>
      <c r="E261" s="39"/>
      <c r="F261" s="8"/>
      <c r="G261" s="20"/>
    </row>
    <row r="262" spans="1:7">
      <c r="A262" s="6"/>
      <c r="B262" s="7"/>
      <c r="C262" s="7"/>
      <c r="D262" s="8"/>
      <c r="E262" s="39"/>
      <c r="F262" s="8"/>
      <c r="G262" s="20"/>
    </row>
    <row r="263" spans="1:7">
      <c r="A263" s="6"/>
      <c r="B263" s="7"/>
      <c r="C263" s="7"/>
      <c r="D263" s="8"/>
      <c r="E263" s="39"/>
      <c r="F263" s="8"/>
      <c r="G263" s="20"/>
    </row>
    <row r="264" spans="1:7">
      <c r="A264" s="6"/>
      <c r="B264" s="7"/>
      <c r="C264" s="7"/>
      <c r="D264" s="8"/>
      <c r="E264" s="39"/>
      <c r="F264" s="8"/>
      <c r="G264" s="20"/>
    </row>
    <row r="265" spans="1:7">
      <c r="A265" s="6"/>
      <c r="B265" s="7"/>
      <c r="C265" s="7"/>
      <c r="D265" s="8"/>
      <c r="E265" s="39"/>
      <c r="F265" s="8"/>
      <c r="G265" s="20"/>
    </row>
    <row r="266" spans="1:7">
      <c r="A266" s="6"/>
      <c r="B266" s="7"/>
      <c r="C266" s="7"/>
      <c r="D266" s="8"/>
      <c r="E266" s="39"/>
      <c r="F266" s="8"/>
      <c r="G266" s="20"/>
    </row>
    <row r="267" spans="1:7">
      <c r="A267" s="6"/>
      <c r="B267" s="7"/>
      <c r="C267" s="7"/>
      <c r="D267" s="8"/>
      <c r="E267" s="39"/>
      <c r="F267" s="8"/>
      <c r="G267" s="20"/>
    </row>
    <row r="268" spans="1:7">
      <c r="A268" s="6"/>
      <c r="B268" s="7"/>
      <c r="C268" s="7"/>
      <c r="D268" s="8"/>
      <c r="E268" s="39"/>
      <c r="F268" s="8"/>
      <c r="G268" s="20"/>
    </row>
    <row r="269" spans="1:7">
      <c r="A269" s="6"/>
      <c r="B269" s="7"/>
      <c r="C269" s="7"/>
      <c r="D269" s="8"/>
      <c r="E269" s="39"/>
      <c r="F269" s="8"/>
      <c r="G269" s="20"/>
    </row>
    <row r="270" spans="1:7">
      <c r="A270" s="6"/>
      <c r="B270" s="7"/>
      <c r="C270" s="7"/>
      <c r="D270" s="8"/>
      <c r="E270" s="39"/>
      <c r="F270" s="8"/>
      <c r="G270" s="20"/>
    </row>
    <row r="271" spans="1:7">
      <c r="A271" s="6"/>
      <c r="B271" s="7"/>
      <c r="C271" s="7"/>
      <c r="D271" s="8"/>
      <c r="E271" s="39"/>
      <c r="F271" s="8"/>
      <c r="G271" s="20"/>
    </row>
    <row r="272" spans="1:7">
      <c r="A272" s="6"/>
      <c r="B272" s="7"/>
      <c r="C272" s="7"/>
      <c r="D272" s="8"/>
      <c r="E272" s="39"/>
      <c r="F272" s="8"/>
      <c r="G272" s="20"/>
    </row>
    <row r="273" spans="1:7">
      <c r="A273" s="6"/>
      <c r="B273" s="7"/>
      <c r="C273" s="7"/>
      <c r="D273" s="8"/>
      <c r="E273" s="39"/>
      <c r="F273" s="8"/>
      <c r="G273" s="20"/>
    </row>
    <row r="274" spans="1:7">
      <c r="A274" s="6"/>
      <c r="B274" s="7"/>
      <c r="C274" s="7"/>
      <c r="D274" s="8"/>
      <c r="E274" s="39"/>
      <c r="F274" s="8"/>
      <c r="G274" s="20"/>
    </row>
    <row r="275" spans="1:7">
      <c r="A275" s="6"/>
      <c r="B275" s="7"/>
      <c r="C275" s="7"/>
      <c r="D275" s="8"/>
      <c r="E275" s="39"/>
      <c r="F275" s="8"/>
      <c r="G275" s="20"/>
    </row>
    <row r="276" spans="1:7">
      <c r="A276" s="6"/>
      <c r="B276" s="7"/>
      <c r="C276" s="7"/>
      <c r="D276" s="8"/>
      <c r="E276" s="39"/>
      <c r="F276" s="8"/>
      <c r="G276" s="20"/>
    </row>
    <row r="277" spans="1:7">
      <c r="A277" s="6"/>
      <c r="B277" s="7"/>
      <c r="C277" s="7"/>
      <c r="D277" s="8"/>
      <c r="E277" s="39"/>
      <c r="F277" s="8"/>
      <c r="G277" s="20"/>
    </row>
    <row r="278" spans="1:7">
      <c r="A278" s="6"/>
      <c r="B278" s="7"/>
      <c r="C278" s="7"/>
      <c r="D278" s="8"/>
      <c r="E278" s="39"/>
      <c r="F278" s="8"/>
      <c r="G278" s="20"/>
    </row>
    <row r="279" spans="1:7">
      <c r="A279" s="6"/>
      <c r="B279" s="7"/>
      <c r="C279" s="7"/>
      <c r="D279" s="8"/>
      <c r="E279" s="39"/>
      <c r="F279" s="8"/>
      <c r="G279" s="20"/>
    </row>
    <row r="280" spans="1:7">
      <c r="A280" s="6"/>
      <c r="B280" s="7"/>
      <c r="C280" s="7"/>
      <c r="D280" s="8"/>
      <c r="E280" s="39"/>
      <c r="F280" s="8"/>
      <c r="G280" s="20"/>
    </row>
    <row r="281" spans="1:7">
      <c r="A281" s="6"/>
      <c r="B281" s="7"/>
      <c r="C281" s="7"/>
      <c r="D281" s="8"/>
      <c r="E281" s="39"/>
      <c r="F281" s="8"/>
      <c r="G281" s="20"/>
    </row>
    <row r="282" spans="1:7">
      <c r="A282" s="6"/>
      <c r="B282" s="7"/>
      <c r="C282" s="7"/>
      <c r="D282" s="8"/>
      <c r="E282" s="39"/>
      <c r="F282" s="8"/>
      <c r="G282" s="20"/>
    </row>
    <row r="283" spans="1:7">
      <c r="A283" s="6"/>
      <c r="B283" s="7"/>
      <c r="C283" s="7"/>
      <c r="D283" s="8"/>
      <c r="E283" s="39"/>
      <c r="F283" s="8"/>
      <c r="G283" s="20"/>
    </row>
    <row r="284" spans="1:7">
      <c r="A284" s="6"/>
      <c r="B284" s="7"/>
      <c r="C284" s="7"/>
      <c r="D284" s="8"/>
      <c r="E284" s="39"/>
      <c r="F284" s="8"/>
      <c r="G284" s="20"/>
    </row>
    <row r="285" spans="1:7">
      <c r="A285" s="6"/>
      <c r="B285" s="7"/>
      <c r="C285" s="7"/>
      <c r="D285" s="8"/>
      <c r="E285" s="39"/>
      <c r="F285" s="8"/>
      <c r="G285" s="20"/>
    </row>
    <row r="286" spans="1:7">
      <c r="A286" s="6"/>
      <c r="B286" s="7"/>
      <c r="C286" s="7"/>
      <c r="D286" s="8"/>
      <c r="E286" s="39"/>
      <c r="F286" s="8"/>
      <c r="G286" s="20"/>
    </row>
    <row r="287" spans="1:7">
      <c r="A287" s="6"/>
      <c r="B287" s="7"/>
      <c r="C287" s="7"/>
      <c r="D287" s="8"/>
      <c r="E287" s="39"/>
      <c r="F287" s="8"/>
      <c r="G287" s="20"/>
    </row>
    <row r="288" spans="1:7">
      <c r="A288" s="6"/>
      <c r="B288" s="7"/>
      <c r="C288" s="7"/>
      <c r="D288" s="8"/>
      <c r="E288" s="39"/>
      <c r="F288" s="8"/>
      <c r="G288" s="20"/>
    </row>
    <row r="289" spans="1:7">
      <c r="A289" s="6"/>
      <c r="B289" s="7"/>
      <c r="C289" s="7"/>
      <c r="D289" s="8"/>
      <c r="E289" s="39"/>
      <c r="F289" s="8"/>
      <c r="G289" s="20"/>
    </row>
    <row r="290" spans="1:7">
      <c r="A290" s="6"/>
      <c r="B290" s="7"/>
      <c r="C290" s="7"/>
      <c r="D290" s="8"/>
      <c r="E290" s="39"/>
      <c r="F290" s="8"/>
      <c r="G290" s="20"/>
    </row>
    <row r="291" spans="1:7">
      <c r="A291" s="6"/>
      <c r="B291" s="7"/>
      <c r="C291" s="7"/>
      <c r="D291" s="8"/>
      <c r="E291" s="39"/>
      <c r="F291" s="8"/>
      <c r="G291" s="20"/>
    </row>
    <row r="292" spans="1:7">
      <c r="A292" s="6"/>
      <c r="B292" s="7"/>
      <c r="C292" s="7"/>
      <c r="D292" s="8"/>
      <c r="E292" s="39"/>
      <c r="F292" s="8"/>
      <c r="G292" s="20"/>
    </row>
    <row r="293" spans="1:7">
      <c r="A293" s="6"/>
      <c r="B293" s="7"/>
      <c r="C293" s="7"/>
      <c r="D293" s="8"/>
      <c r="E293" s="39"/>
      <c r="F293" s="8"/>
      <c r="G293" s="20"/>
    </row>
    <row r="294" spans="1:7">
      <c r="A294" s="6"/>
      <c r="B294" s="7"/>
      <c r="C294" s="7"/>
      <c r="D294" s="8"/>
      <c r="E294" s="39"/>
      <c r="F294" s="8"/>
      <c r="G294" s="20"/>
    </row>
    <row r="295" spans="1:7">
      <c r="A295" s="6"/>
      <c r="B295" s="7"/>
      <c r="C295" s="7"/>
      <c r="D295" s="8"/>
      <c r="E295" s="39"/>
      <c r="F295" s="8"/>
      <c r="G295" s="20"/>
    </row>
    <row r="296" spans="1:7">
      <c r="A296" s="6"/>
      <c r="B296" s="7"/>
      <c r="C296" s="7"/>
      <c r="D296" s="8"/>
      <c r="E296" s="39"/>
      <c r="F296" s="8"/>
      <c r="G296" s="20"/>
    </row>
    <row r="297" spans="1:7">
      <c r="A297" s="6"/>
      <c r="B297" s="7"/>
      <c r="C297" s="7"/>
      <c r="D297" s="8"/>
      <c r="E297" s="39"/>
      <c r="F297" s="8"/>
      <c r="G297" s="20"/>
    </row>
    <row r="298" spans="1:7">
      <c r="A298" s="6"/>
      <c r="B298" s="7"/>
      <c r="C298" s="7"/>
      <c r="D298" s="8"/>
      <c r="E298" s="39"/>
      <c r="F298" s="8"/>
      <c r="G298" s="20"/>
    </row>
    <row r="299" spans="1:7">
      <c r="A299" s="6"/>
      <c r="B299" s="7"/>
      <c r="C299" s="7"/>
      <c r="D299" s="8"/>
      <c r="E299" s="39"/>
      <c r="F299" s="8"/>
      <c r="G299" s="20"/>
    </row>
    <row r="300" spans="1:7">
      <c r="A300" s="6"/>
      <c r="B300" s="7"/>
      <c r="C300" s="7"/>
      <c r="D300" s="8"/>
      <c r="E300" s="39"/>
      <c r="F300" s="8"/>
      <c r="G300" s="20"/>
    </row>
    <row r="301" spans="1:7">
      <c r="A301" s="6"/>
      <c r="B301" s="7"/>
      <c r="C301" s="7"/>
      <c r="D301" s="8"/>
      <c r="E301" s="39"/>
      <c r="F301" s="8"/>
      <c r="G301" s="20"/>
    </row>
    <row r="302" spans="1:7">
      <c r="A302" s="6"/>
      <c r="B302" s="7"/>
      <c r="C302" s="7"/>
      <c r="D302" s="8"/>
      <c r="E302" s="39"/>
      <c r="F302" s="8"/>
      <c r="G302" s="20"/>
    </row>
    <row r="303" spans="1:7">
      <c r="A303" s="6"/>
      <c r="B303" s="7"/>
      <c r="C303" s="7"/>
      <c r="D303" s="8"/>
      <c r="E303" s="39"/>
      <c r="F303" s="8"/>
      <c r="G303" s="20"/>
    </row>
    <row r="304" spans="1:7">
      <c r="A304" s="6"/>
      <c r="B304" s="7"/>
      <c r="C304" s="7"/>
      <c r="D304" s="8"/>
      <c r="E304" s="39"/>
      <c r="F304" s="8"/>
      <c r="G304" s="20"/>
    </row>
    <row r="305" spans="1:7">
      <c r="A305" s="6"/>
      <c r="B305" s="7"/>
      <c r="C305" s="7"/>
      <c r="D305" s="8"/>
      <c r="E305" s="39"/>
      <c r="F305" s="8"/>
      <c r="G305" s="20"/>
    </row>
    <row r="306" spans="1:7">
      <c r="A306" s="6"/>
      <c r="B306" s="7"/>
      <c r="C306" s="7"/>
      <c r="D306" s="8"/>
      <c r="E306" s="39"/>
      <c r="F306" s="8"/>
      <c r="G306" s="20"/>
    </row>
    <row r="307" spans="1:7">
      <c r="A307" s="6"/>
      <c r="B307" s="7"/>
      <c r="C307" s="7"/>
      <c r="D307" s="8"/>
      <c r="E307" s="39"/>
      <c r="F307" s="8"/>
      <c r="G307" s="20"/>
    </row>
    <row r="308" spans="1:7">
      <c r="A308" s="6"/>
      <c r="B308" s="7"/>
      <c r="C308" s="7"/>
      <c r="D308" s="8"/>
      <c r="E308" s="39"/>
      <c r="F308" s="8"/>
      <c r="G308" s="20"/>
    </row>
    <row r="309" spans="1:7">
      <c r="A309" s="6"/>
      <c r="B309" s="7"/>
      <c r="C309" s="7"/>
      <c r="D309" s="8"/>
      <c r="E309" s="39"/>
      <c r="F309" s="8"/>
      <c r="G309" s="20"/>
    </row>
    <row r="310" spans="1:7">
      <c r="A310" s="6"/>
      <c r="B310" s="7"/>
      <c r="C310" s="7"/>
      <c r="D310" s="8"/>
      <c r="E310" s="39"/>
      <c r="F310" s="8"/>
      <c r="G310" s="20"/>
    </row>
    <row r="311" spans="1:7">
      <c r="A311" s="6"/>
      <c r="B311" s="7"/>
      <c r="C311" s="7"/>
      <c r="D311" s="8"/>
      <c r="E311" s="39"/>
      <c r="F311" s="8"/>
      <c r="G311" s="20"/>
    </row>
    <row r="312" spans="1:7">
      <c r="A312" s="6"/>
      <c r="B312" s="7"/>
      <c r="C312" s="7"/>
      <c r="D312" s="8"/>
      <c r="E312" s="39"/>
      <c r="F312" s="8"/>
      <c r="G312" s="20"/>
    </row>
    <row r="313" spans="1:7">
      <c r="A313" s="6"/>
      <c r="B313" s="7"/>
      <c r="C313" s="7"/>
      <c r="D313" s="8"/>
      <c r="E313" s="39"/>
      <c r="F313" s="8"/>
      <c r="G313" s="20"/>
    </row>
    <row r="314" spans="1:7">
      <c r="A314" s="6"/>
      <c r="B314" s="7"/>
      <c r="C314" s="7"/>
      <c r="D314" s="8"/>
      <c r="E314" s="39"/>
      <c r="F314" s="8"/>
      <c r="G314" s="20"/>
    </row>
    <row r="315" spans="1:7">
      <c r="A315" s="6"/>
      <c r="B315" s="7"/>
      <c r="C315" s="7"/>
      <c r="D315" s="8"/>
      <c r="E315" s="39"/>
      <c r="F315" s="8"/>
      <c r="G315" s="20"/>
    </row>
    <row r="316" spans="1:7">
      <c r="A316" s="6"/>
      <c r="B316" s="7"/>
      <c r="C316" s="7"/>
      <c r="D316" s="8"/>
      <c r="E316" s="39"/>
      <c r="F316" s="8"/>
      <c r="G316" s="20"/>
    </row>
    <row r="317" spans="1:7">
      <c r="A317" s="6"/>
      <c r="B317" s="7"/>
      <c r="C317" s="7"/>
      <c r="D317" s="8"/>
      <c r="E317" s="39"/>
      <c r="F317" s="8"/>
      <c r="G317" s="20"/>
    </row>
    <row r="318" spans="1:7">
      <c r="A318" s="6"/>
      <c r="B318" s="7"/>
      <c r="C318" s="7"/>
      <c r="D318" s="8"/>
      <c r="E318" s="39"/>
      <c r="F318" s="8"/>
      <c r="G318" s="20"/>
    </row>
    <row r="319" spans="1:7">
      <c r="A319" s="6"/>
      <c r="B319" s="7"/>
      <c r="C319" s="7"/>
      <c r="D319" s="8"/>
      <c r="E319" s="39"/>
      <c r="F319" s="8"/>
      <c r="G319" s="20"/>
    </row>
    <row r="320" spans="1:7">
      <c r="A320" s="6"/>
      <c r="B320" s="7"/>
      <c r="C320" s="7"/>
      <c r="D320" s="8"/>
      <c r="E320" s="39"/>
      <c r="F320" s="8"/>
      <c r="G320" s="20"/>
    </row>
    <row r="321" spans="1:7">
      <c r="A321" s="6"/>
      <c r="B321" s="7"/>
      <c r="C321" s="7"/>
      <c r="D321" s="8"/>
      <c r="E321" s="39"/>
      <c r="F321" s="8"/>
      <c r="G321" s="20"/>
    </row>
    <row r="322" spans="1:7">
      <c r="A322" s="6"/>
      <c r="B322" s="7"/>
      <c r="C322" s="7"/>
      <c r="D322" s="8"/>
      <c r="E322" s="39"/>
      <c r="F322" s="8"/>
      <c r="G322" s="20"/>
    </row>
    <row r="323" spans="1:7">
      <c r="A323" s="6"/>
      <c r="B323" s="7"/>
      <c r="C323" s="7"/>
      <c r="D323" s="8"/>
      <c r="E323" s="39"/>
      <c r="F323" s="8"/>
      <c r="G323" s="20"/>
    </row>
    <row r="324" spans="1:7">
      <c r="A324" s="6"/>
      <c r="B324" s="7"/>
      <c r="C324" s="7"/>
      <c r="D324" s="8"/>
      <c r="E324" s="39"/>
      <c r="F324" s="8"/>
      <c r="G324" s="20"/>
    </row>
    <row r="325" spans="1:7">
      <c r="A325" s="6"/>
      <c r="B325" s="7"/>
      <c r="C325" s="7"/>
      <c r="D325" s="8"/>
      <c r="E325" s="39"/>
      <c r="F325" s="8"/>
      <c r="G325" s="20"/>
    </row>
    <row r="326" spans="1:7">
      <c r="A326" s="6"/>
      <c r="B326" s="7"/>
      <c r="C326" s="7"/>
      <c r="D326" s="8"/>
      <c r="E326" s="39"/>
      <c r="F326" s="8"/>
      <c r="G326" s="20"/>
    </row>
    <row r="327" spans="1:7">
      <c r="A327" s="6"/>
      <c r="B327" s="7"/>
      <c r="C327" s="7"/>
      <c r="D327" s="8"/>
      <c r="E327" s="39"/>
      <c r="F327" s="8"/>
      <c r="G327" s="20"/>
    </row>
    <row r="328" spans="1:7">
      <c r="A328" s="6"/>
      <c r="B328" s="7"/>
      <c r="C328" s="7"/>
      <c r="D328" s="8"/>
      <c r="E328" s="39"/>
      <c r="F328" s="8"/>
      <c r="G328" s="20"/>
    </row>
    <row r="329" spans="1:7">
      <c r="A329" s="6"/>
      <c r="B329" s="7"/>
      <c r="C329" s="7"/>
      <c r="D329" s="8"/>
      <c r="E329" s="39"/>
      <c r="F329" s="8"/>
      <c r="G329" s="20"/>
    </row>
    <row r="330" spans="1:7">
      <c r="A330" s="6"/>
      <c r="B330" s="7"/>
      <c r="C330" s="7"/>
      <c r="D330" s="8"/>
      <c r="E330" s="39"/>
      <c r="F330" s="8"/>
      <c r="G330" s="20"/>
    </row>
    <row r="331" spans="1:7">
      <c r="A331" s="6"/>
      <c r="B331" s="7"/>
      <c r="C331" s="7"/>
      <c r="D331" s="8"/>
      <c r="E331" s="39"/>
      <c r="F331" s="8"/>
      <c r="G331" s="20"/>
    </row>
    <row r="332" spans="1:7">
      <c r="A332" s="6"/>
      <c r="B332" s="7"/>
      <c r="C332" s="7"/>
      <c r="D332" s="8"/>
      <c r="E332" s="39"/>
      <c r="F332" s="8"/>
      <c r="G332" s="20"/>
    </row>
    <row r="333" spans="1:7">
      <c r="A333" s="6"/>
      <c r="B333" s="7"/>
      <c r="C333" s="7"/>
      <c r="D333" s="8"/>
      <c r="E333" s="39"/>
      <c r="F333" s="8"/>
      <c r="G333" s="20"/>
    </row>
    <row r="334" spans="1:7">
      <c r="A334" s="6"/>
      <c r="B334" s="7"/>
      <c r="C334" s="7"/>
      <c r="D334" s="8"/>
      <c r="E334" s="39"/>
      <c r="F334" s="8"/>
      <c r="G334" s="20"/>
    </row>
    <row r="335" spans="1:7">
      <c r="A335" s="6"/>
      <c r="B335" s="7"/>
      <c r="C335" s="7"/>
      <c r="D335" s="8"/>
      <c r="E335" s="39"/>
      <c r="F335" s="8"/>
      <c r="G335" s="20"/>
    </row>
    <row r="336" spans="1:7">
      <c r="A336" s="6"/>
      <c r="B336" s="7"/>
      <c r="C336" s="7"/>
      <c r="D336" s="8"/>
      <c r="E336" s="39"/>
      <c r="F336" s="8"/>
      <c r="G336" s="20"/>
    </row>
    <row r="337" spans="1:7">
      <c r="A337" s="6"/>
      <c r="B337" s="7"/>
      <c r="C337" s="7"/>
      <c r="D337" s="8"/>
      <c r="E337" s="39"/>
      <c r="F337" s="8"/>
      <c r="G337" s="20"/>
    </row>
    <row r="338" spans="1:7">
      <c r="A338" s="6"/>
      <c r="B338" s="7"/>
      <c r="C338" s="7"/>
      <c r="D338" s="8"/>
      <c r="E338" s="39"/>
      <c r="F338" s="8"/>
      <c r="G338" s="20"/>
    </row>
    <row r="339" spans="1:7">
      <c r="A339" s="6"/>
      <c r="B339" s="7"/>
      <c r="C339" s="7"/>
      <c r="D339" s="8"/>
      <c r="E339" s="39"/>
      <c r="F339" s="8"/>
      <c r="G339" s="20"/>
    </row>
    <row r="340" spans="1:7">
      <c r="A340" s="6"/>
      <c r="B340" s="7"/>
      <c r="C340" s="7"/>
      <c r="D340" s="8"/>
      <c r="E340" s="39"/>
      <c r="F340" s="8"/>
      <c r="G340" s="20"/>
    </row>
    <row r="341" spans="1:7">
      <c r="A341" s="6"/>
      <c r="B341" s="7"/>
      <c r="C341" s="7"/>
      <c r="D341" s="8"/>
      <c r="E341" s="39"/>
      <c r="F341" s="8"/>
      <c r="G341" s="20"/>
    </row>
    <row r="342" spans="1:7">
      <c r="A342" s="6"/>
      <c r="B342" s="7"/>
      <c r="C342" s="7"/>
      <c r="D342" s="8"/>
      <c r="E342" s="39"/>
      <c r="F342" s="8"/>
      <c r="G342" s="20"/>
    </row>
    <row r="343" spans="1:7">
      <c r="A343" s="6"/>
      <c r="B343" s="7"/>
      <c r="C343" s="7"/>
      <c r="D343" s="8"/>
      <c r="E343" s="39"/>
      <c r="F343" s="8"/>
      <c r="G343" s="20"/>
    </row>
    <row r="344" spans="1:7">
      <c r="A344" s="6"/>
      <c r="B344" s="7"/>
      <c r="C344" s="7"/>
      <c r="D344" s="8"/>
      <c r="E344" s="39"/>
      <c r="F344" s="8"/>
      <c r="G344" s="20"/>
    </row>
    <row r="345" spans="1:7">
      <c r="A345" s="6"/>
      <c r="B345" s="7"/>
      <c r="C345" s="7"/>
      <c r="D345" s="8"/>
      <c r="E345" s="39"/>
      <c r="F345" s="8"/>
      <c r="G345" s="20"/>
    </row>
    <row r="346" spans="1:7">
      <c r="A346" s="6"/>
      <c r="B346" s="7"/>
      <c r="C346" s="7"/>
      <c r="D346" s="8"/>
      <c r="E346" s="39"/>
      <c r="F346" s="8"/>
      <c r="G346" s="20"/>
    </row>
    <row r="347" spans="1:7">
      <c r="A347" s="6"/>
      <c r="B347" s="7"/>
      <c r="C347" s="7"/>
      <c r="D347" s="8"/>
      <c r="E347" s="39"/>
      <c r="F347" s="8"/>
      <c r="G347" s="20"/>
    </row>
    <row r="348" spans="1:7">
      <c r="A348" s="6"/>
      <c r="B348" s="7"/>
      <c r="C348" s="7"/>
      <c r="D348" s="8"/>
      <c r="E348" s="39"/>
      <c r="F348" s="8"/>
      <c r="G348" s="20"/>
    </row>
    <row r="349" spans="1:7">
      <c r="A349" s="6"/>
      <c r="B349" s="7"/>
      <c r="C349" s="7"/>
      <c r="D349" s="8"/>
      <c r="E349" s="39"/>
      <c r="F349" s="8"/>
      <c r="G349" s="20"/>
    </row>
    <row r="350" spans="1:7">
      <c r="A350" s="6"/>
      <c r="B350" s="7"/>
      <c r="C350" s="7"/>
      <c r="D350" s="8"/>
      <c r="E350" s="39"/>
      <c r="F350" s="8"/>
      <c r="G350" s="20"/>
    </row>
    <row r="351" spans="1:7">
      <c r="A351" s="6"/>
      <c r="B351" s="7"/>
      <c r="C351" s="7"/>
      <c r="D351" s="8"/>
      <c r="E351" s="39"/>
      <c r="F351" s="8"/>
      <c r="G351" s="20"/>
    </row>
    <row r="352" spans="1:7">
      <c r="A352" s="6"/>
      <c r="B352" s="7"/>
      <c r="C352" s="7"/>
      <c r="D352" s="8"/>
      <c r="E352" s="39"/>
      <c r="F352" s="8"/>
      <c r="G352" s="20"/>
    </row>
    <row r="353" spans="1:7">
      <c r="A353" s="6"/>
      <c r="B353" s="7"/>
      <c r="C353" s="7"/>
      <c r="D353" s="8"/>
      <c r="E353" s="39"/>
      <c r="F353" s="8"/>
      <c r="G353" s="20"/>
    </row>
    <row r="354" spans="1:7">
      <c r="A354" s="6"/>
      <c r="B354" s="7"/>
      <c r="C354" s="7"/>
      <c r="D354" s="8"/>
      <c r="E354" s="39"/>
      <c r="F354" s="8"/>
      <c r="G354" s="20"/>
    </row>
    <row r="355" spans="1:7">
      <c r="A355" s="6"/>
      <c r="B355" s="7"/>
      <c r="C355" s="7"/>
      <c r="D355" s="8"/>
      <c r="E355" s="39"/>
      <c r="F355" s="8"/>
      <c r="G355" s="20"/>
    </row>
    <row r="356" spans="1:7">
      <c r="A356" s="6"/>
      <c r="B356" s="7"/>
      <c r="C356" s="7"/>
      <c r="D356" s="8"/>
      <c r="E356" s="39"/>
      <c r="F356" s="8"/>
      <c r="G356" s="20"/>
    </row>
    <row r="357" spans="1:7">
      <c r="A357" s="6"/>
      <c r="B357" s="7"/>
      <c r="C357" s="7"/>
      <c r="D357" s="8"/>
      <c r="E357" s="39"/>
      <c r="F357" s="8"/>
      <c r="G357" s="20"/>
    </row>
    <row r="358" spans="1:7">
      <c r="A358" s="6"/>
      <c r="B358" s="7"/>
      <c r="C358" s="7"/>
      <c r="D358" s="8"/>
      <c r="E358" s="39"/>
      <c r="F358" s="8"/>
      <c r="G358" s="20"/>
    </row>
    <row r="359" spans="1:7">
      <c r="A359" s="6"/>
      <c r="B359" s="7"/>
      <c r="C359" s="7"/>
      <c r="D359" s="8"/>
      <c r="E359" s="39"/>
      <c r="F359" s="8"/>
      <c r="G359" s="20"/>
    </row>
    <row r="360" spans="1:7">
      <c r="A360" s="6"/>
      <c r="B360" s="7"/>
      <c r="C360" s="7"/>
      <c r="D360" s="8"/>
      <c r="E360" s="39"/>
      <c r="F360" s="8"/>
      <c r="G360" s="20"/>
    </row>
    <row r="361" spans="1:7">
      <c r="A361" s="6"/>
      <c r="B361" s="7"/>
      <c r="C361" s="7"/>
      <c r="D361" s="8"/>
      <c r="E361" s="39"/>
      <c r="F361" s="8"/>
      <c r="G361" s="20"/>
    </row>
    <row r="362" spans="1:7">
      <c r="A362" s="6"/>
      <c r="B362" s="7"/>
      <c r="C362" s="7"/>
      <c r="D362" s="8"/>
      <c r="E362" s="39"/>
      <c r="F362" s="8"/>
      <c r="G362" s="20"/>
    </row>
    <row r="363" spans="1:7">
      <c r="A363" s="6"/>
      <c r="B363" s="7"/>
      <c r="C363" s="7"/>
      <c r="D363" s="8"/>
      <c r="E363" s="39"/>
      <c r="F363" s="8"/>
      <c r="G363" s="20"/>
    </row>
    <row r="364" spans="1:7">
      <c r="A364" s="6"/>
      <c r="B364" s="7"/>
      <c r="C364" s="7"/>
      <c r="D364" s="8"/>
      <c r="E364" s="39"/>
      <c r="F364" s="8"/>
      <c r="G364" s="20"/>
    </row>
    <row r="365" spans="1:7">
      <c r="A365" s="6"/>
      <c r="B365" s="7"/>
      <c r="C365" s="7"/>
      <c r="D365" s="8"/>
      <c r="E365" s="39"/>
      <c r="F365" s="8"/>
      <c r="G365" s="20"/>
    </row>
    <row r="366" spans="1:7">
      <c r="A366" s="6"/>
      <c r="B366" s="7"/>
      <c r="C366" s="7"/>
      <c r="D366" s="8"/>
      <c r="E366" s="39"/>
      <c r="F366" s="8"/>
      <c r="G366" s="20"/>
    </row>
    <row r="367" spans="1:7">
      <c r="A367" s="6"/>
      <c r="B367" s="7"/>
      <c r="C367" s="7"/>
      <c r="D367" s="8"/>
      <c r="E367" s="39"/>
      <c r="F367" s="8"/>
      <c r="G367" s="20"/>
    </row>
    <row r="368" spans="1:7">
      <c r="A368" s="6"/>
      <c r="B368" s="7"/>
      <c r="C368" s="7"/>
      <c r="D368" s="8"/>
      <c r="E368" s="39"/>
      <c r="F368" s="8"/>
      <c r="G368" s="20"/>
    </row>
    <row r="369" spans="1:7">
      <c r="A369" s="6"/>
      <c r="B369" s="7"/>
      <c r="C369" s="7"/>
      <c r="D369" s="8"/>
      <c r="E369" s="39"/>
      <c r="F369" s="8"/>
      <c r="G369" s="20"/>
    </row>
    <row r="370" spans="1:7">
      <c r="A370" s="6"/>
      <c r="B370" s="7"/>
      <c r="C370" s="7"/>
      <c r="D370" s="8"/>
      <c r="E370" s="39"/>
      <c r="F370" s="8"/>
      <c r="G370" s="20"/>
    </row>
    <row r="371" spans="1:7">
      <c r="A371" s="6"/>
      <c r="B371" s="7"/>
      <c r="C371" s="7"/>
      <c r="D371" s="8"/>
      <c r="E371" s="39"/>
      <c r="F371" s="8"/>
      <c r="G371" s="20"/>
    </row>
    <row r="372" spans="1:7">
      <c r="A372" s="6"/>
      <c r="B372" s="7"/>
      <c r="C372" s="7"/>
      <c r="D372" s="8"/>
      <c r="E372" s="39"/>
      <c r="F372" s="8"/>
      <c r="G372" s="20"/>
    </row>
    <row r="373" spans="1:7">
      <c r="A373" s="6"/>
      <c r="B373" s="7"/>
      <c r="C373" s="7"/>
      <c r="D373" s="8"/>
      <c r="E373" s="39"/>
      <c r="F373" s="8"/>
      <c r="G373" s="20"/>
    </row>
    <row r="374" spans="1:7">
      <c r="A374" s="6"/>
      <c r="B374" s="7"/>
      <c r="C374" s="7"/>
      <c r="D374" s="8"/>
      <c r="E374" s="39"/>
      <c r="F374" s="8"/>
      <c r="G374" s="20"/>
    </row>
    <row r="375" spans="1:7">
      <c r="A375" s="6"/>
      <c r="B375" s="7"/>
      <c r="C375" s="7"/>
      <c r="D375" s="8"/>
      <c r="E375" s="39"/>
      <c r="F375" s="8"/>
      <c r="G375" s="20"/>
    </row>
    <row r="376" spans="1:7">
      <c r="A376" s="6"/>
      <c r="B376" s="7"/>
      <c r="C376" s="7"/>
      <c r="D376" s="8"/>
      <c r="E376" s="39"/>
      <c r="F376" s="8"/>
      <c r="G376" s="20"/>
    </row>
    <row r="377" spans="1:7">
      <c r="A377" s="6"/>
      <c r="B377" s="7"/>
      <c r="C377" s="7"/>
      <c r="D377" s="8"/>
      <c r="E377" s="39"/>
      <c r="F377" s="8"/>
      <c r="G377" s="20"/>
    </row>
    <row r="378" spans="1:7">
      <c r="A378" s="6"/>
      <c r="B378" s="7"/>
      <c r="C378" s="7"/>
      <c r="D378" s="8"/>
      <c r="E378" s="39"/>
      <c r="F378" s="8"/>
      <c r="G378" s="20"/>
    </row>
    <row r="379" spans="1:7">
      <c r="A379" s="6"/>
      <c r="B379" s="7"/>
      <c r="C379" s="7"/>
      <c r="D379" s="8"/>
      <c r="E379" s="39"/>
      <c r="F379" s="8"/>
      <c r="G379" s="20"/>
    </row>
    <row r="380" spans="1:7">
      <c r="A380" s="6"/>
      <c r="B380" s="7"/>
      <c r="C380" s="7"/>
      <c r="D380" s="8"/>
      <c r="E380" s="39"/>
      <c r="F380" s="8"/>
      <c r="G380" s="20"/>
    </row>
    <row r="381" spans="1:7">
      <c r="A381" s="6"/>
      <c r="B381" s="7"/>
      <c r="C381" s="7"/>
      <c r="D381" s="8"/>
      <c r="E381" s="39"/>
      <c r="F381" s="8"/>
      <c r="G381" s="20"/>
    </row>
    <row r="382" spans="1:7">
      <c r="A382" s="6"/>
      <c r="B382" s="7"/>
      <c r="C382" s="7"/>
      <c r="D382" s="8"/>
      <c r="E382" s="39"/>
      <c r="F382" s="8"/>
      <c r="G382" s="20"/>
    </row>
    <row r="383" spans="1:7">
      <c r="A383" s="6"/>
      <c r="B383" s="7"/>
      <c r="C383" s="7"/>
      <c r="D383" s="8"/>
      <c r="E383" s="39"/>
      <c r="F383" s="8"/>
      <c r="G383" s="20"/>
    </row>
    <row r="384" spans="1:7">
      <c r="A384" s="6"/>
      <c r="B384" s="7"/>
      <c r="C384" s="7"/>
      <c r="D384" s="8"/>
      <c r="E384" s="39"/>
      <c r="F384" s="8"/>
      <c r="G384" s="20"/>
    </row>
    <row r="385" spans="1:7">
      <c r="A385" s="6"/>
      <c r="B385" s="7"/>
      <c r="C385" s="7"/>
      <c r="D385" s="8"/>
      <c r="E385" s="39"/>
      <c r="F385" s="8"/>
      <c r="G385" s="20"/>
    </row>
    <row r="386" spans="1:7">
      <c r="A386" s="6"/>
      <c r="B386" s="7"/>
      <c r="C386" s="7"/>
      <c r="D386" s="8"/>
      <c r="E386" s="39"/>
      <c r="F386" s="8"/>
      <c r="G386" s="20"/>
    </row>
    <row r="387" spans="1:7">
      <c r="A387" s="6"/>
      <c r="B387" s="7"/>
      <c r="C387" s="7"/>
      <c r="D387" s="8"/>
      <c r="E387" s="39"/>
      <c r="F387" s="8"/>
      <c r="G387" s="20"/>
    </row>
    <row r="388" spans="1:7">
      <c r="A388" s="6"/>
      <c r="B388" s="7"/>
      <c r="C388" s="7"/>
      <c r="D388" s="8"/>
      <c r="E388" s="39"/>
      <c r="F388" s="8"/>
      <c r="G388" s="20"/>
    </row>
    <row r="389" spans="1:7">
      <c r="A389" s="6"/>
      <c r="B389" s="7"/>
      <c r="C389" s="7"/>
      <c r="D389" s="8"/>
      <c r="E389" s="39"/>
      <c r="F389" s="8"/>
      <c r="G389" s="20"/>
    </row>
    <row r="390" spans="1:7">
      <c r="A390" s="6"/>
      <c r="B390" s="7"/>
      <c r="C390" s="7"/>
      <c r="D390" s="8"/>
      <c r="E390" s="39"/>
      <c r="F390" s="8"/>
      <c r="G390" s="20"/>
    </row>
    <row r="391" spans="1:7">
      <c r="A391" s="6"/>
      <c r="B391" s="7"/>
      <c r="C391" s="7"/>
      <c r="D391" s="8"/>
      <c r="E391" s="39"/>
      <c r="F391" s="8"/>
      <c r="G391" s="20"/>
    </row>
    <row r="392" spans="1:7">
      <c r="A392" s="6"/>
      <c r="B392" s="7"/>
      <c r="C392" s="7"/>
      <c r="D392" s="8"/>
      <c r="E392" s="39"/>
      <c r="F392" s="8"/>
      <c r="G392" s="20"/>
    </row>
    <row r="393" spans="1:7">
      <c r="A393" s="6"/>
      <c r="B393" s="7"/>
      <c r="C393" s="7"/>
      <c r="D393" s="8"/>
      <c r="E393" s="39"/>
      <c r="F393" s="8"/>
      <c r="G393" s="20"/>
    </row>
    <row r="394" spans="1:7">
      <c r="A394" s="6"/>
      <c r="B394" s="7"/>
      <c r="C394" s="7"/>
      <c r="D394" s="8"/>
      <c r="E394" s="39"/>
      <c r="F394" s="8"/>
      <c r="G394" s="20"/>
    </row>
    <row r="395" spans="1:7">
      <c r="A395" s="6"/>
      <c r="B395" s="7"/>
      <c r="C395" s="7"/>
      <c r="D395" s="8"/>
      <c r="E395" s="39"/>
      <c r="F395" s="8"/>
      <c r="G395" s="20"/>
    </row>
    <row r="396" spans="1:7">
      <c r="A396" s="6"/>
      <c r="B396" s="7"/>
      <c r="C396" s="7"/>
      <c r="D396" s="8"/>
      <c r="E396" s="39"/>
      <c r="F396" s="8"/>
      <c r="G396" s="20"/>
    </row>
    <row r="397" spans="1:7">
      <c r="A397" s="6"/>
      <c r="B397" s="7"/>
      <c r="C397" s="7"/>
      <c r="D397" s="8"/>
      <c r="E397" s="39"/>
      <c r="F397" s="8"/>
      <c r="G397" s="20"/>
    </row>
    <row r="398" spans="1:7">
      <c r="A398" s="6"/>
      <c r="B398" s="7"/>
      <c r="C398" s="7"/>
      <c r="D398" s="8"/>
      <c r="E398" s="39"/>
      <c r="F398" s="8"/>
      <c r="G398" s="20"/>
    </row>
    <row r="399" spans="1:7">
      <c r="A399" s="6"/>
      <c r="B399" s="7"/>
      <c r="C399" s="7"/>
      <c r="D399" s="8"/>
      <c r="E399" s="39"/>
      <c r="F399" s="8"/>
      <c r="G399" s="20"/>
    </row>
    <row r="400" spans="1:7">
      <c r="A400" s="6"/>
      <c r="B400" s="7"/>
      <c r="C400" s="7"/>
      <c r="D400" s="8"/>
      <c r="E400" s="39"/>
      <c r="F400" s="8"/>
      <c r="G400" s="20"/>
    </row>
    <row r="401" spans="1:7">
      <c r="A401" s="6"/>
      <c r="B401" s="7"/>
      <c r="C401" s="7"/>
      <c r="D401" s="8"/>
      <c r="E401" s="39"/>
      <c r="F401" s="8"/>
      <c r="G401" s="20"/>
    </row>
    <row r="402" spans="1:7">
      <c r="A402" s="6"/>
      <c r="B402" s="7"/>
      <c r="C402" s="7"/>
      <c r="D402" s="8"/>
      <c r="E402" s="39"/>
      <c r="F402" s="8"/>
      <c r="G402" s="20"/>
    </row>
    <row r="403" spans="1:7">
      <c r="A403" s="6"/>
      <c r="B403" s="7"/>
      <c r="C403" s="7"/>
      <c r="D403" s="8"/>
      <c r="E403" s="39"/>
      <c r="F403" s="8"/>
      <c r="G403" s="20"/>
    </row>
    <row r="404" spans="1:7">
      <c r="A404" s="6"/>
      <c r="B404" s="7"/>
      <c r="C404" s="7"/>
      <c r="D404" s="8"/>
      <c r="E404" s="39"/>
      <c r="F404" s="8"/>
      <c r="G404" s="20"/>
    </row>
    <row r="405" spans="1:7">
      <c r="A405" s="6"/>
      <c r="B405" s="7"/>
      <c r="C405" s="7"/>
      <c r="D405" s="8"/>
      <c r="E405" s="39"/>
      <c r="F405" s="8"/>
      <c r="G405" s="20"/>
    </row>
    <row r="406" spans="1:7">
      <c r="A406" s="6"/>
      <c r="B406" s="7"/>
      <c r="C406" s="7"/>
      <c r="D406" s="8"/>
      <c r="E406" s="39"/>
      <c r="F406" s="8"/>
      <c r="G406" s="20"/>
    </row>
    <row r="407" spans="1:7">
      <c r="A407" s="6"/>
      <c r="B407" s="7"/>
      <c r="C407" s="7"/>
      <c r="D407" s="8"/>
      <c r="E407" s="39"/>
      <c r="F407" s="8"/>
      <c r="G407" s="20"/>
    </row>
    <row r="408" spans="1:7">
      <c r="A408" s="6"/>
      <c r="B408" s="7"/>
      <c r="C408" s="7"/>
      <c r="D408" s="8"/>
      <c r="E408" s="39"/>
      <c r="F408" s="8"/>
      <c r="G408" s="20"/>
    </row>
    <row r="409" spans="1:7">
      <c r="A409" s="6"/>
      <c r="B409" s="7"/>
      <c r="C409" s="7"/>
      <c r="D409" s="8"/>
      <c r="E409" s="39"/>
      <c r="F409" s="8"/>
      <c r="G409" s="20"/>
    </row>
    <row r="410" spans="1:7">
      <c r="A410" s="6"/>
      <c r="B410" s="7"/>
      <c r="C410" s="7"/>
      <c r="D410" s="8"/>
      <c r="E410" s="39"/>
      <c r="F410" s="8"/>
      <c r="G410" s="20"/>
    </row>
    <row r="411" spans="1:7">
      <c r="A411" s="6"/>
      <c r="B411" s="7"/>
      <c r="C411" s="7"/>
      <c r="D411" s="8"/>
      <c r="E411" s="39"/>
      <c r="F411" s="8"/>
      <c r="G411" s="20"/>
    </row>
    <row r="412" spans="1:7">
      <c r="A412" s="6"/>
      <c r="B412" s="7"/>
      <c r="C412" s="7"/>
      <c r="D412" s="8"/>
      <c r="E412" s="39"/>
      <c r="F412" s="8"/>
      <c r="G412" s="20"/>
    </row>
    <row r="413" spans="1:7">
      <c r="A413" s="6"/>
      <c r="B413" s="7"/>
      <c r="C413" s="7"/>
      <c r="D413" s="8"/>
      <c r="E413" s="39"/>
      <c r="F413" s="8"/>
      <c r="G413" s="20"/>
    </row>
    <row r="414" spans="1:7">
      <c r="A414" s="6"/>
      <c r="B414" s="7"/>
      <c r="C414" s="7"/>
      <c r="D414" s="8"/>
      <c r="E414" s="39"/>
      <c r="F414" s="8"/>
      <c r="G414" s="20"/>
    </row>
    <row r="415" spans="1:7">
      <c r="A415" s="6"/>
      <c r="B415" s="7"/>
      <c r="C415" s="7"/>
      <c r="D415" s="8"/>
      <c r="E415" s="39"/>
      <c r="F415" s="8"/>
      <c r="G415" s="20"/>
    </row>
    <row r="416" spans="1:7">
      <c r="A416" s="6"/>
      <c r="B416" s="7"/>
      <c r="C416" s="7"/>
      <c r="D416" s="8"/>
      <c r="E416" s="39"/>
      <c r="F416" s="8"/>
      <c r="G416" s="20"/>
    </row>
    <row r="417" spans="1:7">
      <c r="A417" s="6"/>
      <c r="B417" s="7"/>
      <c r="C417" s="7"/>
      <c r="D417" s="8"/>
      <c r="E417" s="39"/>
      <c r="F417" s="8"/>
      <c r="G417" s="20"/>
    </row>
    <row r="418" spans="1:7">
      <c r="A418" s="6"/>
      <c r="B418" s="7"/>
      <c r="C418" s="7"/>
      <c r="D418" s="8"/>
      <c r="E418" s="39"/>
      <c r="F418" s="8"/>
      <c r="G418" s="20"/>
    </row>
    <row r="419" spans="1:7">
      <c r="A419" s="6"/>
      <c r="B419" s="7"/>
      <c r="C419" s="7"/>
      <c r="D419" s="8"/>
      <c r="E419" s="39"/>
      <c r="F419" s="8"/>
      <c r="G419" s="20"/>
    </row>
    <row r="420" spans="1:7">
      <c r="A420" s="6"/>
      <c r="B420" s="7"/>
      <c r="C420" s="7"/>
      <c r="D420" s="8"/>
      <c r="E420" s="39"/>
      <c r="F420" s="8"/>
      <c r="G420" s="20"/>
    </row>
    <row r="421" spans="1:7">
      <c r="A421" s="6"/>
      <c r="B421" s="7"/>
      <c r="C421" s="7"/>
      <c r="D421" s="8"/>
      <c r="E421" s="39"/>
      <c r="F421" s="8"/>
      <c r="G421" s="20"/>
    </row>
    <row r="422" spans="1:7">
      <c r="A422" s="6"/>
      <c r="B422" s="7"/>
      <c r="C422" s="7"/>
      <c r="D422" s="8"/>
      <c r="E422" s="39"/>
      <c r="F422" s="8"/>
      <c r="G422" s="20"/>
    </row>
    <row r="423" spans="1:7">
      <c r="A423" s="6"/>
      <c r="B423" s="7"/>
      <c r="C423" s="7"/>
      <c r="D423" s="8"/>
      <c r="E423" s="39"/>
      <c r="F423" s="8"/>
      <c r="G423" s="20"/>
    </row>
    <row r="424" spans="1:7">
      <c r="A424" s="6"/>
      <c r="B424" s="7"/>
      <c r="C424" s="7"/>
      <c r="D424" s="8"/>
      <c r="E424" s="39"/>
      <c r="F424" s="8"/>
      <c r="G424" s="20"/>
    </row>
    <row r="425" spans="1:7">
      <c r="A425" s="6"/>
      <c r="B425" s="7"/>
      <c r="C425" s="7"/>
      <c r="D425" s="8"/>
      <c r="E425" s="39"/>
      <c r="F425" s="8"/>
      <c r="G425" s="20"/>
    </row>
    <row r="426" spans="1:7">
      <c r="A426" s="6"/>
      <c r="B426" s="7"/>
      <c r="C426" s="7"/>
      <c r="D426" s="8"/>
      <c r="E426" s="39"/>
      <c r="F426" s="8"/>
      <c r="G426" s="20"/>
    </row>
    <row r="427" spans="1:7">
      <c r="A427" s="6"/>
      <c r="B427" s="7"/>
      <c r="C427" s="7"/>
      <c r="D427" s="8"/>
      <c r="E427" s="39"/>
      <c r="F427" s="8"/>
      <c r="G427" s="20"/>
    </row>
    <row r="428" spans="1:7">
      <c r="A428" s="6"/>
      <c r="B428" s="7"/>
      <c r="C428" s="7"/>
      <c r="D428" s="8"/>
      <c r="E428" s="39"/>
      <c r="F428" s="8"/>
      <c r="G428" s="20"/>
    </row>
    <row r="429" spans="1:7">
      <c r="A429" s="6"/>
      <c r="B429" s="7"/>
      <c r="C429" s="7"/>
      <c r="D429" s="8"/>
      <c r="E429" s="39"/>
      <c r="F429" s="8"/>
      <c r="G429" s="20"/>
    </row>
    <row r="430" spans="1:7">
      <c r="A430" s="6"/>
      <c r="B430" s="7"/>
      <c r="C430" s="7"/>
      <c r="D430" s="8"/>
      <c r="E430" s="39"/>
      <c r="F430" s="8"/>
      <c r="G430" s="20"/>
    </row>
    <row r="431" spans="1:7">
      <c r="A431" s="6"/>
      <c r="B431" s="7"/>
      <c r="C431" s="7"/>
      <c r="D431" s="8"/>
      <c r="E431" s="39"/>
      <c r="F431" s="8"/>
      <c r="G431" s="20"/>
    </row>
    <row r="432" spans="1:7">
      <c r="A432" s="6"/>
      <c r="B432" s="7"/>
      <c r="C432" s="7"/>
      <c r="D432" s="8"/>
      <c r="E432" s="39"/>
      <c r="F432" s="8"/>
      <c r="G432" s="20"/>
    </row>
    <row r="433" spans="1:7">
      <c r="A433" s="6"/>
      <c r="B433" s="7"/>
      <c r="C433" s="7"/>
      <c r="D433" s="8"/>
      <c r="E433" s="39"/>
      <c r="F433" s="8"/>
      <c r="G433" s="20"/>
    </row>
    <row r="434" spans="1:7">
      <c r="A434" s="6"/>
      <c r="B434" s="7"/>
      <c r="C434" s="7"/>
      <c r="D434" s="8"/>
      <c r="E434" s="39"/>
      <c r="F434" s="8"/>
      <c r="G434" s="20"/>
    </row>
    <row r="435" spans="1:7">
      <c r="A435" s="6"/>
      <c r="B435" s="7"/>
      <c r="C435" s="7"/>
      <c r="D435" s="8"/>
      <c r="E435" s="39"/>
      <c r="F435" s="8"/>
      <c r="G435" s="20"/>
    </row>
    <row r="436" spans="1:7">
      <c r="A436" s="6"/>
      <c r="B436" s="7"/>
      <c r="C436" s="7"/>
      <c r="D436" s="8"/>
      <c r="E436" s="39"/>
      <c r="F436" s="8"/>
      <c r="G436" s="20"/>
    </row>
    <row r="437" spans="1:7">
      <c r="A437" s="6"/>
      <c r="B437" s="7"/>
      <c r="C437" s="7"/>
      <c r="D437" s="8"/>
      <c r="E437" s="39"/>
      <c r="F437" s="8"/>
      <c r="G437" s="20"/>
    </row>
    <row r="438" spans="1:7">
      <c r="A438" s="6"/>
      <c r="B438" s="7"/>
      <c r="C438" s="7"/>
      <c r="D438" s="8"/>
      <c r="E438" s="39"/>
      <c r="F438" s="8"/>
      <c r="G438" s="20"/>
    </row>
    <row r="439" spans="1:7">
      <c r="A439" s="6"/>
      <c r="B439" s="7"/>
      <c r="C439" s="7"/>
      <c r="D439" s="8"/>
      <c r="E439" s="39"/>
      <c r="F439" s="8"/>
      <c r="G439" s="20"/>
    </row>
    <row r="440" spans="1:7">
      <c r="A440" s="6"/>
      <c r="B440" s="7"/>
      <c r="C440" s="7"/>
      <c r="D440" s="8"/>
      <c r="E440" s="39"/>
      <c r="F440" s="8"/>
      <c r="G440" s="20"/>
    </row>
    <row r="441" spans="1:7">
      <c r="A441" s="6"/>
      <c r="B441" s="7"/>
      <c r="C441" s="7"/>
      <c r="D441" s="8"/>
      <c r="E441" s="39"/>
      <c r="F441" s="8"/>
      <c r="G441" s="20"/>
    </row>
    <row r="442" spans="1:7">
      <c r="A442" s="6"/>
      <c r="B442" s="7"/>
      <c r="C442" s="7"/>
      <c r="D442" s="8"/>
      <c r="E442" s="39"/>
      <c r="F442" s="8"/>
      <c r="G442" s="20"/>
    </row>
    <row r="443" spans="1:7">
      <c r="A443" s="6"/>
      <c r="B443" s="7"/>
      <c r="C443" s="7"/>
      <c r="D443" s="8"/>
      <c r="E443" s="39"/>
      <c r="F443" s="8"/>
      <c r="G443" s="20"/>
    </row>
    <row r="444" spans="1:7">
      <c r="A444" s="6"/>
      <c r="B444" s="7"/>
      <c r="C444" s="7"/>
      <c r="D444" s="8"/>
      <c r="E444" s="39"/>
      <c r="F444" s="8"/>
      <c r="G444" s="20"/>
    </row>
    <row r="445" spans="1:7">
      <c r="A445" s="6"/>
      <c r="B445" s="7"/>
      <c r="C445" s="7"/>
      <c r="D445" s="8"/>
      <c r="E445" s="39"/>
      <c r="F445" s="8"/>
      <c r="G445" s="20"/>
    </row>
    <row r="446" spans="1:7">
      <c r="A446" s="6"/>
      <c r="B446" s="7"/>
      <c r="C446" s="7"/>
      <c r="D446" s="8"/>
      <c r="E446" s="39"/>
      <c r="F446" s="8"/>
      <c r="G446" s="20"/>
    </row>
    <row r="447" spans="1:7">
      <c r="A447" s="6"/>
      <c r="B447" s="7"/>
      <c r="C447" s="7"/>
      <c r="D447" s="8"/>
      <c r="E447" s="39"/>
      <c r="F447" s="8"/>
      <c r="G447" s="20"/>
    </row>
    <row r="448" spans="1:7">
      <c r="A448" s="6"/>
      <c r="B448" s="7"/>
      <c r="C448" s="7"/>
      <c r="D448" s="8"/>
      <c r="E448" s="39"/>
      <c r="F448" s="8"/>
      <c r="G448" s="20"/>
    </row>
    <row r="449" spans="1:7">
      <c r="A449" s="6"/>
      <c r="B449" s="7"/>
      <c r="C449" s="7"/>
      <c r="D449" s="8"/>
      <c r="E449" s="39"/>
      <c r="F449" s="8"/>
      <c r="G449" s="20"/>
    </row>
    <row r="450" spans="1:7">
      <c r="A450" s="6"/>
      <c r="B450" s="7"/>
      <c r="C450" s="7"/>
      <c r="D450" s="8"/>
      <c r="E450" s="39"/>
      <c r="F450" s="8"/>
      <c r="G450" s="20"/>
    </row>
    <row r="451" spans="1:7">
      <c r="A451" s="6"/>
      <c r="B451" s="7"/>
      <c r="C451" s="7"/>
      <c r="D451" s="8"/>
      <c r="E451" s="39"/>
      <c r="F451" s="8"/>
      <c r="G451" s="20"/>
    </row>
    <row r="452" spans="1:7">
      <c r="A452" s="6"/>
      <c r="B452" s="7"/>
      <c r="C452" s="7"/>
      <c r="D452" s="8"/>
      <c r="E452" s="39"/>
      <c r="F452" s="8"/>
      <c r="G452" s="20"/>
    </row>
    <row r="453" spans="1:7">
      <c r="A453" s="6"/>
      <c r="B453" s="7"/>
      <c r="C453" s="7"/>
      <c r="D453" s="8"/>
      <c r="E453" s="39"/>
      <c r="F453" s="8"/>
      <c r="G453" s="20"/>
    </row>
    <row r="454" spans="1:7">
      <c r="A454" s="6"/>
      <c r="B454" s="7"/>
      <c r="C454" s="7"/>
      <c r="D454" s="8"/>
      <c r="E454" s="39"/>
      <c r="F454" s="8"/>
      <c r="G454" s="20"/>
    </row>
    <row r="455" spans="1:7">
      <c r="A455" s="6"/>
      <c r="B455" s="7"/>
      <c r="C455" s="7"/>
      <c r="D455" s="8"/>
      <c r="E455" s="39"/>
      <c r="F455" s="8"/>
      <c r="G455" s="20"/>
    </row>
    <row r="456" spans="1:7">
      <c r="A456" s="6"/>
      <c r="B456" s="7"/>
      <c r="C456" s="7"/>
      <c r="D456" s="8"/>
      <c r="E456" s="39"/>
      <c r="F456" s="8"/>
      <c r="G456" s="20"/>
    </row>
    <row r="457" spans="1:7">
      <c r="A457" s="6"/>
      <c r="B457" s="7"/>
      <c r="C457" s="7"/>
      <c r="D457" s="8"/>
      <c r="E457" s="39"/>
      <c r="F457" s="8"/>
      <c r="G457" s="20"/>
    </row>
    <row r="458" spans="1:7">
      <c r="A458" s="6"/>
      <c r="B458" s="7"/>
      <c r="C458" s="7"/>
      <c r="D458" s="8"/>
      <c r="E458" s="39"/>
      <c r="F458" s="8"/>
      <c r="G458" s="20"/>
    </row>
    <row r="459" spans="1:7">
      <c r="A459" s="6"/>
      <c r="B459" s="7"/>
      <c r="C459" s="7"/>
      <c r="D459" s="8"/>
      <c r="E459" s="39"/>
      <c r="F459" s="8"/>
      <c r="G459" s="20"/>
    </row>
    <row r="460" spans="1:7">
      <c r="A460" s="6"/>
      <c r="B460" s="7"/>
      <c r="C460" s="7"/>
      <c r="D460" s="8"/>
      <c r="E460" s="39"/>
      <c r="F460" s="8"/>
      <c r="G460" s="20"/>
    </row>
    <row r="461" spans="1:7">
      <c r="A461" s="6"/>
      <c r="B461" s="7"/>
      <c r="C461" s="7"/>
      <c r="D461" s="8"/>
      <c r="E461" s="39"/>
      <c r="F461" s="8"/>
      <c r="G461" s="20"/>
    </row>
    <row r="462" spans="1:7">
      <c r="A462" s="6"/>
      <c r="B462" s="7"/>
      <c r="C462" s="7"/>
      <c r="D462" s="8"/>
      <c r="E462" s="39"/>
      <c r="F462" s="8"/>
      <c r="G462" s="20"/>
    </row>
    <row r="463" spans="1:7">
      <c r="A463" s="6"/>
      <c r="B463" s="7"/>
      <c r="C463" s="7"/>
      <c r="D463" s="8"/>
      <c r="E463" s="39"/>
      <c r="F463" s="8"/>
      <c r="G463" s="20"/>
    </row>
    <row r="464" spans="1:7">
      <c r="A464" s="6"/>
      <c r="B464" s="7"/>
      <c r="C464" s="7"/>
      <c r="D464" s="8"/>
      <c r="E464" s="39"/>
      <c r="F464" s="8"/>
      <c r="G464" s="20"/>
    </row>
    <row r="465" spans="1:7">
      <c r="A465" s="6"/>
      <c r="B465" s="7"/>
      <c r="C465" s="7"/>
      <c r="D465" s="8"/>
      <c r="E465" s="39"/>
      <c r="F465" s="8"/>
      <c r="G465" s="20"/>
    </row>
    <row r="466" spans="1:7">
      <c r="A466" s="6"/>
      <c r="B466" s="7"/>
      <c r="C466" s="7"/>
      <c r="D466" s="8"/>
      <c r="E466" s="39"/>
      <c r="F466" s="8"/>
      <c r="G466" s="20"/>
    </row>
    <row r="467" spans="1:7">
      <c r="A467" s="6"/>
      <c r="B467" s="7"/>
      <c r="C467" s="7"/>
      <c r="D467" s="8"/>
      <c r="E467" s="39"/>
      <c r="F467" s="8"/>
      <c r="G467" s="20"/>
    </row>
    <row r="468" spans="1:7">
      <c r="A468" s="6"/>
      <c r="B468" s="7"/>
      <c r="C468" s="7"/>
      <c r="D468" s="8"/>
      <c r="E468" s="39"/>
      <c r="F468" s="8"/>
      <c r="G468" s="20"/>
    </row>
    <row r="469" spans="1:7">
      <c r="A469" s="6"/>
      <c r="B469" s="7"/>
      <c r="C469" s="7"/>
      <c r="D469" s="8"/>
      <c r="E469" s="39"/>
      <c r="F469" s="8"/>
      <c r="G469" s="20"/>
    </row>
    <row r="470" spans="1:7">
      <c r="A470" s="6"/>
      <c r="B470" s="7"/>
      <c r="C470" s="7"/>
      <c r="D470" s="8"/>
      <c r="E470" s="39"/>
      <c r="F470" s="8"/>
      <c r="G470" s="20"/>
    </row>
    <row r="471" spans="1:7">
      <c r="A471" s="6"/>
      <c r="B471" s="7"/>
      <c r="C471" s="7"/>
      <c r="D471" s="8"/>
      <c r="E471" s="39"/>
      <c r="F471" s="8"/>
      <c r="G471" s="20"/>
    </row>
    <row r="472" spans="1:7">
      <c r="A472" s="6"/>
      <c r="B472" s="7"/>
      <c r="C472" s="7"/>
      <c r="D472" s="8"/>
      <c r="E472" s="39"/>
      <c r="F472" s="8"/>
      <c r="G472" s="20"/>
    </row>
    <row r="473" spans="1:7">
      <c r="A473" s="6"/>
      <c r="B473" s="7"/>
      <c r="C473" s="7"/>
      <c r="D473" s="8"/>
      <c r="E473" s="39"/>
      <c r="F473" s="8"/>
      <c r="G473" s="20"/>
    </row>
    <row r="474" spans="1:7">
      <c r="A474" s="6"/>
      <c r="B474" s="7"/>
      <c r="C474" s="7"/>
      <c r="D474" s="8"/>
      <c r="E474" s="39"/>
      <c r="F474" s="8"/>
      <c r="G474" s="20"/>
    </row>
    <row r="475" spans="1:7">
      <c r="A475" s="6"/>
      <c r="B475" s="7"/>
      <c r="C475" s="7"/>
      <c r="D475" s="8"/>
      <c r="E475" s="39"/>
      <c r="F475" s="8"/>
      <c r="G475" s="20"/>
    </row>
    <row r="476" spans="1:7">
      <c r="A476" s="6"/>
      <c r="B476" s="7"/>
      <c r="C476" s="7"/>
      <c r="D476" s="8"/>
      <c r="E476" s="39"/>
      <c r="F476" s="8"/>
      <c r="G476" s="20"/>
    </row>
    <row r="477" spans="1:7">
      <c r="A477" s="6"/>
      <c r="B477" s="7"/>
      <c r="C477" s="7"/>
      <c r="D477" s="8"/>
      <c r="E477" s="39"/>
      <c r="F477" s="8"/>
      <c r="G477" s="20"/>
    </row>
    <row r="478" spans="1:7">
      <c r="A478" s="6"/>
      <c r="B478" s="7"/>
      <c r="C478" s="7"/>
      <c r="D478" s="8"/>
      <c r="E478" s="39"/>
      <c r="F478" s="8"/>
      <c r="G478" s="20"/>
    </row>
    <row r="479" spans="1:7">
      <c r="A479" s="6"/>
      <c r="B479" s="7"/>
      <c r="C479" s="7"/>
      <c r="D479" s="8"/>
      <c r="E479" s="39"/>
      <c r="F479" s="8"/>
      <c r="G479" s="20"/>
    </row>
    <row r="480" spans="1:7">
      <c r="A480" s="6"/>
      <c r="B480" s="7"/>
      <c r="C480" s="7"/>
      <c r="D480" s="8"/>
      <c r="E480" s="39"/>
      <c r="F480" s="8"/>
      <c r="G480" s="20"/>
    </row>
    <row r="481" spans="1:7">
      <c r="A481" s="6"/>
      <c r="B481" s="7"/>
      <c r="C481" s="7"/>
      <c r="D481" s="8"/>
      <c r="E481" s="39"/>
      <c r="F481" s="8"/>
      <c r="G481" s="20"/>
    </row>
    <row r="482" spans="1:7">
      <c r="A482" s="6"/>
      <c r="B482" s="7"/>
      <c r="C482" s="7"/>
      <c r="D482" s="8"/>
      <c r="E482" s="39"/>
      <c r="F482" s="8"/>
      <c r="G482" s="20"/>
    </row>
    <row r="483" spans="1:7">
      <c r="A483" s="6"/>
      <c r="B483" s="7"/>
      <c r="C483" s="7"/>
      <c r="D483" s="8"/>
      <c r="E483" s="39"/>
      <c r="F483" s="8"/>
      <c r="G483" s="20"/>
    </row>
    <row r="484" spans="1:7">
      <c r="A484" s="6"/>
      <c r="B484" s="7"/>
      <c r="C484" s="7"/>
      <c r="D484" s="8"/>
      <c r="E484" s="39"/>
      <c r="F484" s="8"/>
      <c r="G484" s="20"/>
    </row>
    <row r="485" spans="1:7">
      <c r="A485" s="6"/>
      <c r="B485" s="7"/>
      <c r="C485" s="7"/>
      <c r="D485" s="8"/>
      <c r="E485" s="39"/>
      <c r="F485" s="8"/>
      <c r="G485" s="20"/>
    </row>
    <row r="486" spans="1:7">
      <c r="A486" s="6"/>
      <c r="B486" s="7"/>
      <c r="C486" s="7"/>
      <c r="D486" s="8"/>
      <c r="E486" s="39"/>
      <c r="F486" s="8"/>
      <c r="G486" s="20"/>
    </row>
    <row r="487" spans="1:7">
      <c r="A487" s="6"/>
      <c r="B487" s="7"/>
      <c r="C487" s="7"/>
      <c r="D487" s="8"/>
      <c r="E487" s="39"/>
      <c r="F487" s="8"/>
      <c r="G487" s="20"/>
    </row>
    <row r="488" spans="1:7">
      <c r="A488" s="6"/>
      <c r="B488" s="7"/>
      <c r="C488" s="7"/>
      <c r="D488" s="8"/>
      <c r="E488" s="39"/>
      <c r="F488" s="8"/>
      <c r="G488" s="20"/>
    </row>
    <row r="489" spans="1:7">
      <c r="A489" s="6"/>
      <c r="B489" s="7"/>
      <c r="C489" s="7"/>
      <c r="D489" s="8"/>
      <c r="E489" s="39"/>
      <c r="F489" s="8"/>
      <c r="G489" s="20"/>
    </row>
    <row r="490" spans="1:7">
      <c r="A490" s="6"/>
      <c r="B490" s="7"/>
      <c r="C490" s="7"/>
      <c r="D490" s="8"/>
      <c r="E490" s="39"/>
      <c r="F490" s="8"/>
      <c r="G490" s="20"/>
    </row>
    <row r="491" spans="1:7">
      <c r="A491" s="6"/>
      <c r="B491" s="7"/>
      <c r="C491" s="7"/>
      <c r="D491" s="8"/>
      <c r="E491" s="39"/>
      <c r="F491" s="8"/>
      <c r="G491" s="20"/>
    </row>
    <row r="492" spans="1:7">
      <c r="A492" s="6"/>
      <c r="B492" s="7"/>
      <c r="C492" s="7"/>
      <c r="D492" s="8"/>
      <c r="E492" s="39"/>
      <c r="F492" s="8"/>
      <c r="G492" s="20"/>
    </row>
    <row r="493" spans="1:7">
      <c r="A493" s="6"/>
      <c r="B493" s="7"/>
      <c r="C493" s="7"/>
      <c r="D493" s="8"/>
      <c r="E493" s="39"/>
      <c r="F493" s="8"/>
      <c r="G493" s="20"/>
    </row>
    <row r="494" spans="1:7">
      <c r="A494" s="6"/>
      <c r="B494" s="7"/>
      <c r="C494" s="7"/>
      <c r="D494" s="8"/>
      <c r="E494" s="39"/>
      <c r="F494" s="8"/>
      <c r="G494" s="20"/>
    </row>
    <row r="495" spans="1:7">
      <c r="A495" s="6"/>
      <c r="B495" s="7"/>
      <c r="C495" s="7"/>
      <c r="D495" s="8"/>
      <c r="E495" s="39"/>
      <c r="F495" s="8"/>
      <c r="G495" s="20"/>
    </row>
    <row r="496" spans="1:7">
      <c r="A496" s="6"/>
      <c r="B496" s="7"/>
      <c r="C496" s="7"/>
      <c r="D496" s="8"/>
      <c r="E496" s="39"/>
      <c r="F496" s="8"/>
      <c r="G496" s="20"/>
    </row>
    <row r="497" spans="1:7">
      <c r="A497" s="6"/>
      <c r="B497" s="7"/>
      <c r="C497" s="7"/>
      <c r="D497" s="8"/>
      <c r="E497" s="39"/>
      <c r="F497" s="8"/>
      <c r="G497" s="20"/>
    </row>
    <row r="498" spans="1:7">
      <c r="A498" s="6"/>
      <c r="B498" s="7"/>
      <c r="C498" s="7"/>
      <c r="D498" s="8"/>
      <c r="E498" s="39"/>
      <c r="F498" s="8"/>
      <c r="G498" s="20"/>
    </row>
    <row r="499" spans="1:7">
      <c r="A499" s="6"/>
      <c r="B499" s="7"/>
      <c r="C499" s="7"/>
      <c r="D499" s="8"/>
      <c r="E499" s="39"/>
      <c r="F499" s="8"/>
      <c r="G499" s="20"/>
    </row>
    <row r="500" spans="1:7">
      <c r="A500" s="6"/>
      <c r="B500" s="7"/>
      <c r="C500" s="7"/>
      <c r="D500" s="8"/>
      <c r="E500" s="39"/>
      <c r="F500" s="8"/>
      <c r="G500" s="20"/>
    </row>
    <row r="501" spans="1:7">
      <c r="A501" s="6"/>
      <c r="B501" s="7"/>
      <c r="C501" s="7"/>
      <c r="D501" s="8"/>
      <c r="E501" s="39"/>
      <c r="F501" s="8"/>
      <c r="G501" s="20"/>
    </row>
    <row r="502" spans="1:7">
      <c r="A502" s="6"/>
      <c r="B502" s="7"/>
      <c r="C502" s="7"/>
      <c r="D502" s="8"/>
      <c r="E502" s="39"/>
      <c r="F502" s="8"/>
      <c r="G502" s="20"/>
    </row>
    <row r="503" spans="1:7">
      <c r="A503" s="6"/>
      <c r="B503" s="7"/>
      <c r="C503" s="7"/>
      <c r="D503" s="8"/>
      <c r="E503" s="39"/>
      <c r="F503" s="8"/>
      <c r="G503" s="20"/>
    </row>
    <row r="504" spans="1:7">
      <c r="A504" s="6"/>
      <c r="B504" s="7"/>
      <c r="C504" s="7"/>
      <c r="D504" s="8"/>
      <c r="E504" s="39"/>
      <c r="F504" s="8"/>
      <c r="G504" s="20"/>
    </row>
    <row r="505" spans="1:7">
      <c r="A505" s="6"/>
      <c r="B505" s="7"/>
      <c r="C505" s="7"/>
      <c r="D505" s="8"/>
      <c r="E505" s="39"/>
      <c r="F505" s="8"/>
      <c r="G505" s="20"/>
    </row>
    <row r="506" spans="1:7">
      <c r="A506" s="6"/>
      <c r="B506" s="7"/>
      <c r="C506" s="7"/>
      <c r="D506" s="8"/>
      <c r="E506" s="39"/>
      <c r="F506" s="8"/>
      <c r="G506" s="20"/>
    </row>
    <row r="507" spans="1:7">
      <c r="A507" s="6"/>
      <c r="B507" s="7"/>
      <c r="C507" s="7"/>
      <c r="D507" s="8"/>
      <c r="E507" s="39"/>
      <c r="F507" s="8"/>
      <c r="G507" s="20"/>
    </row>
    <row r="508" spans="1:7">
      <c r="A508" s="6"/>
      <c r="B508" s="7"/>
      <c r="C508" s="7"/>
      <c r="D508" s="8"/>
      <c r="E508" s="39"/>
      <c r="F508" s="8"/>
      <c r="G508" s="20"/>
    </row>
    <row r="509" spans="1:7">
      <c r="A509" s="6"/>
      <c r="B509" s="7"/>
      <c r="C509" s="7"/>
      <c r="D509" s="8"/>
      <c r="E509" s="39"/>
      <c r="F509" s="8"/>
      <c r="G509" s="20"/>
    </row>
    <row r="510" spans="1:7">
      <c r="A510" s="6"/>
      <c r="B510" s="7"/>
      <c r="C510" s="7"/>
      <c r="D510" s="8"/>
      <c r="E510" s="39"/>
      <c r="F510" s="8"/>
      <c r="G510" s="20"/>
    </row>
    <row r="511" spans="1:7">
      <c r="A511" s="6"/>
      <c r="B511" s="7"/>
      <c r="C511" s="7"/>
      <c r="D511" s="8"/>
      <c r="E511" s="39"/>
      <c r="F511" s="8"/>
      <c r="G511" s="20"/>
    </row>
    <row r="512" spans="1:7">
      <c r="A512" s="6"/>
      <c r="B512" s="7"/>
      <c r="C512" s="7"/>
      <c r="D512" s="8"/>
      <c r="E512" s="39"/>
      <c r="F512" s="8"/>
      <c r="G512" s="20"/>
    </row>
    <row r="513" spans="1:7">
      <c r="A513" s="6"/>
      <c r="B513" s="7"/>
      <c r="C513" s="7"/>
      <c r="D513" s="8"/>
      <c r="E513" s="39"/>
      <c r="F513" s="8"/>
      <c r="G513" s="20"/>
    </row>
    <row r="514" spans="1:7">
      <c r="A514" s="6"/>
      <c r="B514" s="7"/>
      <c r="C514" s="7"/>
      <c r="D514" s="8"/>
      <c r="E514" s="39"/>
      <c r="F514" s="8"/>
      <c r="G514" s="20"/>
    </row>
    <row r="515" spans="1:7">
      <c r="A515" s="6"/>
      <c r="B515" s="7"/>
      <c r="C515" s="7"/>
      <c r="D515" s="8"/>
      <c r="E515" s="39"/>
      <c r="F515" s="8"/>
      <c r="G515" s="20"/>
    </row>
    <row r="516" spans="1:7">
      <c r="A516" s="6"/>
      <c r="B516" s="7"/>
      <c r="C516" s="7"/>
      <c r="D516" s="8"/>
      <c r="E516" s="39"/>
      <c r="F516" s="8"/>
      <c r="G516" s="20"/>
    </row>
    <row r="517" spans="1:7">
      <c r="A517" s="6"/>
      <c r="B517" s="7"/>
      <c r="C517" s="7"/>
      <c r="D517" s="8"/>
      <c r="E517" s="39"/>
      <c r="F517" s="8"/>
      <c r="G517" s="20"/>
    </row>
    <row r="518" spans="1:7">
      <c r="A518" s="6"/>
      <c r="B518" s="7"/>
      <c r="C518" s="7"/>
      <c r="D518" s="8"/>
      <c r="E518" s="39"/>
      <c r="F518" s="8"/>
      <c r="G518" s="20"/>
    </row>
    <row r="519" spans="1:7">
      <c r="A519" s="6"/>
      <c r="B519" s="7"/>
      <c r="C519" s="7"/>
      <c r="D519" s="8"/>
      <c r="E519" s="39"/>
      <c r="F519" s="8"/>
      <c r="G519" s="20"/>
    </row>
    <row r="520" spans="1:7">
      <c r="A520" s="6"/>
      <c r="B520" s="7"/>
      <c r="C520" s="7"/>
      <c r="D520" s="8"/>
      <c r="E520" s="39"/>
      <c r="F520" s="8"/>
      <c r="G520" s="20"/>
    </row>
    <row r="521" spans="1:7">
      <c r="A521" s="6"/>
      <c r="B521" s="7"/>
      <c r="C521" s="7"/>
      <c r="D521" s="8"/>
      <c r="E521" s="39"/>
      <c r="F521" s="8"/>
      <c r="G521" s="20"/>
    </row>
    <row r="522" spans="1:7">
      <c r="A522" s="6"/>
      <c r="B522" s="7"/>
      <c r="C522" s="7"/>
      <c r="D522" s="8"/>
      <c r="E522" s="39"/>
      <c r="F522" s="8"/>
      <c r="G522" s="20"/>
    </row>
    <row r="523" spans="1:7">
      <c r="A523" s="6"/>
      <c r="B523" s="7"/>
      <c r="C523" s="7"/>
      <c r="D523" s="8"/>
      <c r="E523" s="39"/>
      <c r="F523" s="8"/>
      <c r="G523" s="20"/>
    </row>
    <row r="524" spans="1:7">
      <c r="A524" s="6"/>
      <c r="B524" s="7"/>
      <c r="C524" s="7"/>
      <c r="D524" s="8"/>
      <c r="E524" s="39"/>
      <c r="F524" s="8"/>
      <c r="G524" s="20"/>
    </row>
    <row r="525" spans="1:7">
      <c r="A525" s="6"/>
      <c r="B525" s="7"/>
      <c r="C525" s="7"/>
      <c r="D525" s="8"/>
      <c r="E525" s="39"/>
      <c r="F525" s="8"/>
      <c r="G525" s="20"/>
    </row>
    <row r="526" spans="1:7">
      <c r="A526" s="6"/>
      <c r="B526" s="7"/>
      <c r="C526" s="7"/>
      <c r="D526" s="8"/>
      <c r="E526" s="39"/>
      <c r="F526" s="8"/>
      <c r="G526" s="20"/>
    </row>
    <row r="527" spans="1:7">
      <c r="A527" s="6"/>
      <c r="B527" s="7"/>
      <c r="C527" s="7"/>
      <c r="D527" s="8"/>
      <c r="E527" s="39"/>
      <c r="F527" s="8"/>
      <c r="G527" s="20"/>
    </row>
    <row r="528" spans="1:7">
      <c r="A528" s="6"/>
      <c r="B528" s="7"/>
      <c r="C528" s="7"/>
      <c r="D528" s="8"/>
      <c r="E528" s="39"/>
      <c r="F528" s="8"/>
      <c r="G528" s="20"/>
    </row>
    <row r="529" spans="1:7">
      <c r="A529" s="6"/>
      <c r="B529" s="7"/>
      <c r="C529" s="7"/>
      <c r="D529" s="8"/>
      <c r="E529" s="39"/>
      <c r="F529" s="8"/>
      <c r="G529" s="20"/>
    </row>
    <row r="530" spans="1:7">
      <c r="A530" s="6"/>
      <c r="B530" s="7"/>
      <c r="C530" s="7"/>
      <c r="D530" s="8"/>
      <c r="E530" s="39"/>
      <c r="F530" s="8"/>
      <c r="G530" s="20"/>
    </row>
    <row r="531" spans="1:7">
      <c r="A531" s="6"/>
      <c r="B531" s="7"/>
      <c r="C531" s="7"/>
      <c r="D531" s="8"/>
      <c r="E531" s="39"/>
      <c r="F531" s="8"/>
      <c r="G531" s="20"/>
    </row>
    <row r="532" spans="1:7">
      <c r="A532" s="6"/>
      <c r="B532" s="7"/>
      <c r="C532" s="7"/>
      <c r="D532" s="8"/>
      <c r="E532" s="39"/>
      <c r="F532" s="8"/>
      <c r="G532" s="20"/>
    </row>
    <row r="533" spans="1:7">
      <c r="A533" s="6"/>
      <c r="B533" s="7"/>
      <c r="C533" s="7"/>
      <c r="D533" s="8"/>
      <c r="E533" s="39"/>
      <c r="F533" s="8"/>
      <c r="G533" s="20"/>
    </row>
    <row r="534" spans="1:7">
      <c r="A534" s="6"/>
      <c r="B534" s="7"/>
      <c r="C534" s="7"/>
      <c r="D534" s="8"/>
      <c r="E534" s="39"/>
      <c r="F534" s="8"/>
      <c r="G534" s="20"/>
    </row>
    <row r="535" spans="1:7">
      <c r="A535" s="6"/>
      <c r="B535" s="7"/>
      <c r="C535" s="7"/>
      <c r="D535" s="8"/>
      <c r="E535" s="39"/>
      <c r="F535" s="8"/>
      <c r="G535" s="20"/>
    </row>
    <row r="536" spans="1:7">
      <c r="A536" s="6"/>
      <c r="B536" s="7"/>
      <c r="C536" s="7"/>
      <c r="D536" s="8"/>
      <c r="E536" s="39"/>
      <c r="F536" s="8"/>
      <c r="G536" s="20"/>
    </row>
    <row r="537" spans="1:7">
      <c r="A537" s="6"/>
      <c r="B537" s="7"/>
      <c r="C537" s="7"/>
      <c r="D537" s="8"/>
      <c r="E537" s="39"/>
      <c r="F537" s="8"/>
      <c r="G537" s="20"/>
    </row>
    <row r="538" spans="1:7">
      <c r="A538" s="6"/>
      <c r="B538" s="7"/>
      <c r="C538" s="7"/>
      <c r="D538" s="8"/>
      <c r="E538" s="39"/>
      <c r="F538" s="8"/>
      <c r="G538" s="20"/>
    </row>
    <row r="539" spans="1:7">
      <c r="A539" s="6"/>
      <c r="B539" s="7"/>
      <c r="C539" s="7"/>
      <c r="D539" s="8"/>
      <c r="E539" s="39"/>
      <c r="F539" s="8"/>
      <c r="G539" s="20"/>
    </row>
    <row r="540" spans="1:7">
      <c r="A540" s="6"/>
      <c r="B540" s="7"/>
      <c r="C540" s="7"/>
      <c r="D540" s="8"/>
      <c r="E540" s="39"/>
      <c r="F540" s="8"/>
      <c r="G540" s="20"/>
    </row>
    <row r="541" spans="1:7">
      <c r="A541" s="6"/>
      <c r="B541" s="7"/>
      <c r="C541" s="7"/>
      <c r="D541" s="8"/>
      <c r="E541" s="39"/>
      <c r="F541" s="8"/>
      <c r="G541" s="20"/>
    </row>
    <row r="542" spans="1:7">
      <c r="A542" s="6"/>
      <c r="B542" s="7"/>
      <c r="C542" s="7"/>
      <c r="D542" s="8"/>
      <c r="E542" s="39"/>
      <c r="F542" s="8"/>
      <c r="G542" s="20"/>
    </row>
    <row r="543" spans="1:7">
      <c r="A543" s="6"/>
      <c r="B543" s="7"/>
      <c r="C543" s="7"/>
      <c r="D543" s="8"/>
      <c r="E543" s="39"/>
      <c r="F543" s="8"/>
      <c r="G543" s="20"/>
    </row>
    <row r="544" spans="1:7">
      <c r="A544" s="6"/>
      <c r="B544" s="7"/>
      <c r="C544" s="7"/>
      <c r="D544" s="8"/>
      <c r="E544" s="39"/>
      <c r="F544" s="8"/>
      <c r="G544" s="20"/>
    </row>
    <row r="545" spans="1:7">
      <c r="A545" s="6"/>
      <c r="B545" s="7"/>
      <c r="C545" s="7"/>
      <c r="D545" s="8"/>
      <c r="E545" s="39"/>
      <c r="F545" s="8"/>
      <c r="G545" s="20"/>
    </row>
    <row r="546" spans="1:7">
      <c r="A546" s="6"/>
      <c r="B546" s="7"/>
      <c r="C546" s="7"/>
      <c r="D546" s="8"/>
      <c r="E546" s="39"/>
      <c r="F546" s="8"/>
      <c r="G546" s="20"/>
    </row>
    <row r="547" spans="1:7">
      <c r="A547" s="6"/>
      <c r="B547" s="7"/>
      <c r="C547" s="7"/>
      <c r="D547" s="8"/>
      <c r="E547" s="39"/>
      <c r="F547" s="8"/>
      <c r="G547" s="20"/>
    </row>
    <row r="548" spans="1:7">
      <c r="A548" s="6"/>
      <c r="B548" s="7"/>
      <c r="C548" s="7"/>
      <c r="D548" s="8"/>
      <c r="E548" s="39"/>
      <c r="F548" s="8"/>
      <c r="G548" s="20"/>
    </row>
    <row r="549" spans="1:7">
      <c r="A549" s="6"/>
      <c r="B549" s="7"/>
      <c r="C549" s="7"/>
      <c r="D549" s="8"/>
      <c r="E549" s="39"/>
      <c r="F549" s="8"/>
      <c r="G549" s="20"/>
    </row>
    <row r="550" spans="1:7">
      <c r="A550" s="6"/>
      <c r="B550" s="7"/>
      <c r="C550" s="7"/>
      <c r="D550" s="8"/>
      <c r="E550" s="39"/>
      <c r="F550" s="8"/>
      <c r="G550" s="20"/>
    </row>
    <row r="551" spans="1:7">
      <c r="A551" s="6"/>
      <c r="B551" s="7"/>
      <c r="C551" s="7"/>
      <c r="D551" s="8"/>
      <c r="E551" s="39"/>
      <c r="F551" s="8"/>
      <c r="G551" s="20"/>
    </row>
    <row r="552" spans="1:7">
      <c r="A552" s="6"/>
      <c r="B552" s="7"/>
      <c r="C552" s="7"/>
      <c r="D552" s="8"/>
      <c r="E552" s="39"/>
      <c r="F552" s="8"/>
      <c r="G552" s="20"/>
    </row>
    <row r="553" spans="1:7">
      <c r="A553" s="6"/>
      <c r="B553" s="7"/>
      <c r="C553" s="7"/>
      <c r="D553" s="8"/>
      <c r="E553" s="39"/>
      <c r="F553" s="8"/>
      <c r="G553" s="20"/>
    </row>
    <row r="554" spans="1:7">
      <c r="A554" s="6"/>
      <c r="B554" s="7"/>
      <c r="C554" s="7"/>
      <c r="D554" s="8"/>
      <c r="E554" s="39"/>
      <c r="F554" s="8"/>
      <c r="G554" s="20"/>
    </row>
    <row r="555" spans="1:7">
      <c r="A555" s="6"/>
      <c r="B555" s="7"/>
      <c r="C555" s="7"/>
      <c r="D555" s="8"/>
      <c r="E555" s="39"/>
      <c r="F555" s="8"/>
      <c r="G555" s="20"/>
    </row>
    <row r="556" spans="1:7">
      <c r="A556" s="6"/>
      <c r="B556" s="7"/>
      <c r="C556" s="7"/>
      <c r="D556" s="8"/>
      <c r="E556" s="39"/>
      <c r="F556" s="8"/>
      <c r="G556" s="20"/>
    </row>
    <row r="557" spans="1:7">
      <c r="A557" s="6"/>
      <c r="B557" s="7"/>
      <c r="C557" s="7"/>
      <c r="D557" s="8"/>
      <c r="E557" s="39"/>
      <c r="F557" s="8"/>
      <c r="G557" s="20"/>
    </row>
    <row r="558" spans="1:7">
      <c r="A558" s="6"/>
      <c r="B558" s="7"/>
      <c r="C558" s="7"/>
      <c r="D558" s="8"/>
      <c r="E558" s="39"/>
      <c r="F558" s="8"/>
      <c r="G558" s="20"/>
    </row>
    <row r="559" spans="1:7">
      <c r="A559" s="6"/>
      <c r="B559" s="7"/>
      <c r="C559" s="7"/>
      <c r="D559" s="8"/>
      <c r="E559" s="39"/>
      <c r="F559" s="8"/>
      <c r="G559" s="20"/>
    </row>
    <row r="560" spans="1:7">
      <c r="A560" s="6"/>
      <c r="B560" s="7"/>
      <c r="C560" s="7"/>
      <c r="D560" s="8"/>
      <c r="E560" s="39"/>
      <c r="F560" s="8"/>
      <c r="G560" s="20"/>
    </row>
    <row r="561" spans="1:7">
      <c r="A561" s="6"/>
      <c r="B561" s="7"/>
      <c r="C561" s="7"/>
      <c r="D561" s="8"/>
      <c r="E561" s="39"/>
      <c r="F561" s="8"/>
      <c r="G561" s="20"/>
    </row>
    <row r="562" spans="1:7">
      <c r="A562" s="6"/>
      <c r="B562" s="7"/>
      <c r="C562" s="7"/>
      <c r="D562" s="8"/>
      <c r="E562" s="39"/>
      <c r="F562" s="8"/>
      <c r="G562" s="20"/>
    </row>
    <row r="563" spans="1:7">
      <c r="A563" s="6"/>
      <c r="B563" s="7"/>
      <c r="C563" s="7"/>
      <c r="D563" s="8"/>
      <c r="E563" s="39"/>
      <c r="F563" s="8"/>
      <c r="G563" s="20"/>
    </row>
    <row r="564" spans="1:7">
      <c r="A564" s="6"/>
      <c r="B564" s="7"/>
      <c r="C564" s="7"/>
      <c r="D564" s="8"/>
      <c r="E564" s="39"/>
      <c r="F564" s="8"/>
      <c r="G564" s="20"/>
    </row>
    <row r="565" spans="1:7">
      <c r="A565" s="6"/>
      <c r="B565" s="7"/>
      <c r="C565" s="7"/>
      <c r="D565" s="8"/>
      <c r="E565" s="39"/>
      <c r="F565" s="8"/>
      <c r="G565" s="20"/>
    </row>
    <row r="566" spans="1:7">
      <c r="A566" s="6"/>
      <c r="B566" s="7"/>
      <c r="C566" s="7"/>
      <c r="D566" s="8"/>
      <c r="E566" s="39"/>
      <c r="F566" s="8"/>
      <c r="G566" s="20"/>
    </row>
    <row r="567" spans="1:7">
      <c r="A567" s="6"/>
      <c r="B567" s="7"/>
      <c r="C567" s="7"/>
      <c r="D567" s="8"/>
      <c r="E567" s="39"/>
      <c r="F567" s="8"/>
      <c r="G567" s="20"/>
    </row>
    <row r="568" spans="1:7">
      <c r="A568" s="6"/>
      <c r="B568" s="7"/>
      <c r="C568" s="7"/>
      <c r="D568" s="8"/>
      <c r="E568" s="39"/>
      <c r="F568" s="8"/>
      <c r="G568" s="20"/>
    </row>
    <row r="569" spans="1:7">
      <c r="A569" s="6"/>
      <c r="B569" s="7"/>
      <c r="C569" s="7"/>
      <c r="D569" s="8"/>
      <c r="E569" s="39"/>
      <c r="F569" s="8"/>
      <c r="G569" s="20"/>
    </row>
    <row r="570" spans="1:7">
      <c r="A570" s="6"/>
      <c r="B570" s="7"/>
      <c r="C570" s="7"/>
      <c r="D570" s="8"/>
      <c r="E570" s="39"/>
      <c r="F570" s="8"/>
      <c r="G570" s="20"/>
    </row>
    <row r="571" spans="1:7">
      <c r="A571" s="6"/>
      <c r="B571" s="7"/>
      <c r="C571" s="7"/>
      <c r="D571" s="8"/>
      <c r="E571" s="39"/>
      <c r="F571" s="8"/>
      <c r="G571" s="20"/>
    </row>
    <row r="572" spans="1:7">
      <c r="A572" s="6"/>
      <c r="B572" s="7"/>
      <c r="C572" s="7"/>
      <c r="D572" s="8"/>
      <c r="E572" s="39"/>
      <c r="F572" s="8"/>
      <c r="G572" s="20"/>
    </row>
    <row r="573" spans="1:7">
      <c r="A573" s="6"/>
      <c r="B573" s="7"/>
      <c r="C573" s="7"/>
      <c r="D573" s="8"/>
      <c r="E573" s="39"/>
      <c r="F573" s="8"/>
      <c r="G573" s="20"/>
    </row>
    <row r="574" spans="1:7">
      <c r="A574" s="6"/>
      <c r="B574" s="7"/>
      <c r="C574" s="7"/>
      <c r="D574" s="8"/>
      <c r="E574" s="39"/>
      <c r="F574" s="8"/>
      <c r="G574" s="20"/>
    </row>
    <row r="575" spans="1:7">
      <c r="A575" s="6"/>
      <c r="B575" s="7"/>
      <c r="C575" s="7"/>
      <c r="D575" s="8"/>
      <c r="E575" s="39"/>
      <c r="F575" s="8"/>
      <c r="G575" s="20"/>
    </row>
    <row r="576" spans="1:7">
      <c r="A576" s="6"/>
      <c r="B576" s="7"/>
      <c r="C576" s="7"/>
      <c r="D576" s="8"/>
      <c r="E576" s="39"/>
      <c r="F576" s="8"/>
      <c r="G576" s="20"/>
    </row>
    <row r="577" spans="1:7">
      <c r="A577" s="6"/>
      <c r="B577" s="7"/>
      <c r="C577" s="7"/>
      <c r="D577" s="8"/>
      <c r="E577" s="39"/>
      <c r="F577" s="8"/>
      <c r="G577" s="20"/>
    </row>
    <row r="578" spans="1:7">
      <c r="A578" s="6"/>
      <c r="B578" s="7"/>
      <c r="C578" s="7"/>
      <c r="D578" s="8"/>
      <c r="E578" s="39"/>
      <c r="F578" s="8"/>
      <c r="G578" s="20"/>
    </row>
    <row r="579" spans="1:7">
      <c r="A579" s="6"/>
      <c r="B579" s="7"/>
      <c r="C579" s="7"/>
      <c r="D579" s="8"/>
      <c r="E579" s="39"/>
      <c r="F579" s="8"/>
      <c r="G579" s="20"/>
    </row>
    <row r="580" spans="1:7">
      <c r="A580" s="6"/>
      <c r="B580" s="7"/>
      <c r="C580" s="7"/>
      <c r="D580" s="8"/>
      <c r="E580" s="39"/>
      <c r="F580" s="8"/>
      <c r="G580" s="20"/>
    </row>
    <row r="581" spans="1:7">
      <c r="A581" s="6"/>
      <c r="B581" s="7"/>
      <c r="C581" s="7"/>
      <c r="D581" s="8"/>
      <c r="E581" s="39"/>
      <c r="F581" s="8"/>
      <c r="G581" s="20"/>
    </row>
    <row r="582" spans="1:7">
      <c r="A582" s="6"/>
      <c r="B582" s="7"/>
      <c r="C582" s="7"/>
      <c r="D582" s="8"/>
      <c r="E582" s="39"/>
      <c r="F582" s="8"/>
      <c r="G582" s="20"/>
    </row>
    <row r="583" spans="1:7">
      <c r="A583" s="6"/>
      <c r="B583" s="7"/>
      <c r="C583" s="7"/>
      <c r="D583" s="8"/>
      <c r="E583" s="39"/>
      <c r="F583" s="8"/>
      <c r="G583" s="20"/>
    </row>
    <row r="584" spans="1:7">
      <c r="A584" s="6"/>
      <c r="B584" s="7"/>
      <c r="C584" s="7"/>
      <c r="D584" s="8"/>
      <c r="E584" s="39"/>
      <c r="F584" s="8"/>
      <c r="G584" s="20"/>
    </row>
    <row r="585" spans="1:7">
      <c r="A585" s="6"/>
      <c r="B585" s="7"/>
      <c r="C585" s="7"/>
      <c r="D585" s="8"/>
      <c r="E585" s="39"/>
      <c r="F585" s="8"/>
      <c r="G585" s="20"/>
    </row>
    <row r="586" spans="1:7">
      <c r="A586" s="6"/>
      <c r="B586" s="7"/>
      <c r="C586" s="7"/>
      <c r="D586" s="8"/>
      <c r="E586" s="39"/>
      <c r="F586" s="8"/>
      <c r="G586" s="20"/>
    </row>
    <row r="587" spans="1:7">
      <c r="A587" s="6"/>
      <c r="B587" s="7"/>
      <c r="C587" s="7"/>
      <c r="D587" s="8"/>
      <c r="E587" s="39"/>
      <c r="F587" s="8"/>
      <c r="G587" s="20"/>
    </row>
    <row r="588" spans="1:7">
      <c r="A588" s="6"/>
      <c r="B588" s="7"/>
      <c r="C588" s="7"/>
      <c r="D588" s="8"/>
      <c r="E588" s="39"/>
      <c r="F588" s="8"/>
      <c r="G588" s="20"/>
    </row>
    <row r="589" spans="1:7">
      <c r="A589" s="6"/>
      <c r="B589" s="7"/>
      <c r="C589" s="7"/>
      <c r="D589" s="8"/>
      <c r="E589" s="39"/>
      <c r="F589" s="8"/>
      <c r="G589" s="20"/>
    </row>
    <row r="590" spans="1:7">
      <c r="A590" s="6"/>
      <c r="B590" s="7"/>
      <c r="C590" s="7"/>
      <c r="D590" s="8"/>
      <c r="E590" s="39"/>
      <c r="F590" s="8"/>
      <c r="G590" s="20"/>
    </row>
    <row r="591" spans="1:7">
      <c r="A591" s="6"/>
      <c r="B591" s="7"/>
      <c r="C591" s="7"/>
      <c r="D591" s="8"/>
      <c r="E591" s="39"/>
      <c r="F591" s="8"/>
      <c r="G591" s="20"/>
    </row>
    <row r="592" spans="1:7">
      <c r="A592" s="6"/>
      <c r="B592" s="7"/>
      <c r="C592" s="7"/>
      <c r="D592" s="8"/>
      <c r="E592" s="39"/>
      <c r="F592" s="8"/>
      <c r="G592" s="20"/>
    </row>
    <row r="593" spans="1:7">
      <c r="A593" s="6"/>
      <c r="B593" s="7"/>
      <c r="C593" s="7"/>
      <c r="D593" s="8"/>
      <c r="E593" s="39"/>
      <c r="F593" s="8"/>
      <c r="G593" s="20"/>
    </row>
    <row r="594" spans="1:7">
      <c r="A594" s="6"/>
      <c r="B594" s="7"/>
      <c r="C594" s="7"/>
      <c r="D594" s="8"/>
      <c r="E594" s="39"/>
      <c r="F594" s="8"/>
      <c r="G594" s="20"/>
    </row>
    <row r="595" spans="1:7">
      <c r="A595" s="6"/>
      <c r="B595" s="7"/>
      <c r="C595" s="7"/>
      <c r="D595" s="8"/>
      <c r="E595" s="39"/>
      <c r="F595" s="8"/>
      <c r="G595" s="20"/>
    </row>
    <row r="596" spans="1:7">
      <c r="A596" s="6"/>
      <c r="B596" s="7"/>
      <c r="C596" s="7"/>
      <c r="D596" s="8"/>
      <c r="E596" s="39"/>
      <c r="F596" s="8"/>
      <c r="G596" s="20"/>
    </row>
    <row r="597" spans="1:7">
      <c r="A597" s="6"/>
      <c r="B597" s="7"/>
      <c r="C597" s="7"/>
      <c r="D597" s="8"/>
      <c r="E597" s="39"/>
      <c r="F597" s="8"/>
      <c r="G597" s="20"/>
    </row>
    <row r="598" spans="1:7">
      <c r="A598" s="6"/>
      <c r="B598" s="7"/>
      <c r="C598" s="7"/>
      <c r="D598" s="8"/>
      <c r="E598" s="39"/>
      <c r="F598" s="8"/>
      <c r="G598" s="20"/>
    </row>
    <row r="599" spans="1:7">
      <c r="A599" s="6"/>
      <c r="B599" s="7"/>
      <c r="C599" s="7"/>
      <c r="D599" s="8"/>
      <c r="E599" s="39"/>
      <c r="F599" s="8"/>
      <c r="G599" s="20"/>
    </row>
    <row r="600" spans="1:7">
      <c r="A600" s="6"/>
      <c r="B600" s="7"/>
      <c r="C600" s="7"/>
      <c r="D600" s="8"/>
      <c r="E600" s="39"/>
      <c r="F600" s="8"/>
      <c r="G600" s="20"/>
    </row>
    <row r="601" spans="1:7">
      <c r="A601" s="6"/>
      <c r="B601" s="7"/>
      <c r="C601" s="7"/>
      <c r="D601" s="8"/>
      <c r="E601" s="39"/>
      <c r="F601" s="8"/>
      <c r="G601" s="20"/>
    </row>
    <row r="602" spans="1:7">
      <c r="A602" s="6"/>
      <c r="B602" s="7"/>
      <c r="C602" s="7"/>
      <c r="D602" s="8"/>
      <c r="E602" s="39"/>
      <c r="F602" s="8"/>
      <c r="G602" s="20"/>
    </row>
    <row r="603" spans="1:7">
      <c r="A603" s="6"/>
      <c r="B603" s="7"/>
      <c r="C603" s="7"/>
      <c r="D603" s="8"/>
      <c r="E603" s="39"/>
      <c r="F603" s="8"/>
      <c r="G603" s="20"/>
    </row>
    <row r="604" spans="1:7">
      <c r="A604" s="6"/>
      <c r="B604" s="7"/>
      <c r="C604" s="7"/>
      <c r="D604" s="8"/>
      <c r="E604" s="39"/>
      <c r="F604" s="8"/>
      <c r="G604" s="20"/>
    </row>
    <row r="605" spans="1:7">
      <c r="A605" s="6"/>
      <c r="B605" s="7"/>
      <c r="C605" s="7"/>
      <c r="D605" s="8"/>
      <c r="E605" s="39"/>
      <c r="F605" s="8"/>
      <c r="G605" s="20"/>
    </row>
    <row r="606" spans="1:7">
      <c r="A606" s="6"/>
      <c r="B606" s="7"/>
      <c r="C606" s="7"/>
      <c r="D606" s="8"/>
      <c r="E606" s="39"/>
      <c r="F606" s="8"/>
      <c r="G606" s="20"/>
    </row>
    <row r="607" spans="1:7">
      <c r="A607" s="6"/>
      <c r="B607" s="7"/>
      <c r="C607" s="7"/>
      <c r="D607" s="8"/>
      <c r="E607" s="39"/>
      <c r="F607" s="8"/>
      <c r="G607" s="20"/>
    </row>
    <row r="608" spans="1:7">
      <c r="A608" s="6"/>
      <c r="B608" s="7"/>
      <c r="C608" s="7"/>
      <c r="D608" s="8"/>
      <c r="E608" s="39"/>
      <c r="F608" s="8"/>
      <c r="G608" s="20"/>
    </row>
    <row r="609" spans="1:7">
      <c r="A609" s="6"/>
      <c r="B609" s="7"/>
      <c r="C609" s="7"/>
      <c r="D609" s="8"/>
      <c r="E609" s="39"/>
      <c r="F609" s="8"/>
      <c r="G609" s="20"/>
    </row>
    <row r="610" spans="1:7">
      <c r="A610" s="6"/>
      <c r="B610" s="7"/>
      <c r="C610" s="7"/>
      <c r="D610" s="8"/>
      <c r="E610" s="39"/>
      <c r="F610" s="8"/>
      <c r="G610" s="20"/>
    </row>
    <row r="611" spans="1:7">
      <c r="A611" s="6"/>
      <c r="B611" s="7"/>
      <c r="C611" s="7"/>
      <c r="D611" s="8"/>
      <c r="E611" s="39"/>
      <c r="F611" s="8"/>
      <c r="G611" s="20"/>
    </row>
    <row r="612" spans="1:7">
      <c r="A612" s="6"/>
      <c r="B612" s="7"/>
      <c r="C612" s="7"/>
      <c r="D612" s="8"/>
      <c r="E612" s="39"/>
      <c r="F612" s="8"/>
      <c r="G612" s="20"/>
    </row>
    <row r="613" spans="1:7">
      <c r="A613" s="6"/>
      <c r="B613" s="7"/>
      <c r="C613" s="7"/>
      <c r="D613" s="8"/>
      <c r="E613" s="39"/>
      <c r="F613" s="8"/>
      <c r="G613" s="20"/>
    </row>
    <row r="614" spans="1:7">
      <c r="A614" s="6"/>
      <c r="B614" s="7"/>
      <c r="C614" s="7"/>
      <c r="D614" s="8"/>
      <c r="E614" s="39"/>
      <c r="F614" s="8"/>
      <c r="G614" s="20"/>
    </row>
    <row r="615" spans="1:7">
      <c r="A615" s="6"/>
      <c r="B615" s="7"/>
      <c r="C615" s="7"/>
      <c r="D615" s="8"/>
      <c r="E615" s="39"/>
      <c r="F615" s="8"/>
      <c r="G615" s="20"/>
    </row>
    <row r="616" spans="1:7">
      <c r="A616" s="6"/>
      <c r="B616" s="7"/>
      <c r="C616" s="7"/>
      <c r="D616" s="8"/>
      <c r="E616" s="39"/>
      <c r="F616" s="8"/>
      <c r="G616" s="20"/>
    </row>
    <row r="617" spans="1:7">
      <c r="A617" s="6"/>
      <c r="B617" s="7"/>
      <c r="C617" s="7"/>
      <c r="D617" s="8"/>
      <c r="E617" s="39"/>
      <c r="F617" s="8"/>
      <c r="G617" s="20"/>
    </row>
    <row r="618" spans="1:7">
      <c r="A618" s="6"/>
      <c r="B618" s="7"/>
      <c r="C618" s="7"/>
      <c r="D618" s="8"/>
      <c r="E618" s="39"/>
      <c r="F618" s="8"/>
      <c r="G618" s="20"/>
    </row>
    <row r="619" spans="1:7">
      <c r="A619" s="6"/>
      <c r="B619" s="7"/>
      <c r="C619" s="7"/>
      <c r="D619" s="8"/>
      <c r="E619" s="39"/>
      <c r="F619" s="8"/>
      <c r="G619" s="20"/>
    </row>
    <row r="620" spans="1:7">
      <c r="A620" s="6"/>
      <c r="B620" s="7"/>
      <c r="C620" s="7"/>
      <c r="D620" s="8"/>
      <c r="E620" s="39"/>
      <c r="F620" s="8"/>
      <c r="G620" s="20"/>
    </row>
    <row r="621" spans="1:7">
      <c r="A621" s="6"/>
      <c r="B621" s="7"/>
      <c r="C621" s="7"/>
      <c r="D621" s="8"/>
      <c r="E621" s="39"/>
      <c r="F621" s="8"/>
      <c r="G621" s="20"/>
    </row>
    <row r="622" spans="1:7">
      <c r="A622" s="6"/>
      <c r="B622" s="7"/>
      <c r="C622" s="7"/>
      <c r="D622" s="8"/>
      <c r="E622" s="39"/>
      <c r="F622" s="8"/>
      <c r="G622" s="20"/>
    </row>
    <row r="623" spans="1:7">
      <c r="A623" s="6"/>
      <c r="B623" s="7"/>
      <c r="C623" s="7"/>
      <c r="D623" s="8"/>
      <c r="E623" s="39"/>
      <c r="F623" s="8"/>
      <c r="G623" s="20"/>
    </row>
    <row r="624" spans="1:7">
      <c r="A624" s="6"/>
      <c r="B624" s="7"/>
      <c r="C624" s="7"/>
      <c r="D624" s="8"/>
      <c r="E624" s="39"/>
      <c r="F624" s="8"/>
      <c r="G624" s="20"/>
    </row>
    <row r="625" spans="1:7">
      <c r="A625" s="6"/>
      <c r="B625" s="7"/>
      <c r="C625" s="7"/>
      <c r="D625" s="8"/>
      <c r="E625" s="39"/>
      <c r="F625" s="8"/>
      <c r="G625" s="20"/>
    </row>
    <row r="626" spans="1:7">
      <c r="A626" s="6"/>
      <c r="B626" s="7"/>
      <c r="C626" s="7"/>
      <c r="D626" s="8"/>
      <c r="E626" s="39"/>
      <c r="F626" s="8"/>
      <c r="G626" s="20"/>
    </row>
    <row r="627" spans="1:7">
      <c r="A627" s="6"/>
      <c r="B627" s="7"/>
      <c r="C627" s="7"/>
      <c r="D627" s="8"/>
      <c r="E627" s="39"/>
      <c r="F627" s="8"/>
      <c r="G627" s="20"/>
    </row>
    <row r="628" spans="1:7">
      <c r="A628" s="6"/>
      <c r="B628" s="7"/>
      <c r="C628" s="7"/>
      <c r="D628" s="8"/>
      <c r="E628" s="39"/>
      <c r="F628" s="8"/>
      <c r="G628" s="20"/>
    </row>
    <row r="629" spans="1:7">
      <c r="A629" s="6"/>
      <c r="B629" s="7"/>
      <c r="C629" s="7"/>
      <c r="D629" s="8"/>
      <c r="E629" s="39"/>
      <c r="F629" s="8"/>
      <c r="G629" s="20"/>
    </row>
    <row r="630" spans="1:7">
      <c r="A630" s="6"/>
      <c r="B630" s="7"/>
      <c r="C630" s="7"/>
      <c r="D630" s="8"/>
      <c r="E630" s="39"/>
      <c r="F630" s="8"/>
      <c r="G630" s="20"/>
    </row>
    <row r="631" spans="1:7">
      <c r="A631" s="6"/>
      <c r="B631" s="7"/>
      <c r="C631" s="7"/>
      <c r="D631" s="8"/>
      <c r="E631" s="39"/>
      <c r="F631" s="8"/>
      <c r="G631" s="20"/>
    </row>
    <row r="632" spans="1:7">
      <c r="A632" s="6"/>
      <c r="B632" s="7"/>
      <c r="C632" s="7"/>
      <c r="D632" s="8"/>
      <c r="E632" s="39"/>
      <c r="F632" s="8"/>
      <c r="G632" s="20"/>
    </row>
    <row r="633" spans="1:7">
      <c r="A633" s="6"/>
      <c r="B633" s="7"/>
      <c r="C633" s="7"/>
      <c r="D633" s="8"/>
      <c r="E633" s="39"/>
      <c r="F633" s="8"/>
      <c r="G633" s="20"/>
    </row>
    <row r="634" spans="1:7">
      <c r="A634" s="6"/>
      <c r="B634" s="7"/>
      <c r="C634" s="7"/>
      <c r="D634" s="8"/>
      <c r="E634" s="39"/>
      <c r="F634" s="8"/>
      <c r="G634" s="20"/>
    </row>
    <row r="635" spans="1:7">
      <c r="A635" s="6"/>
      <c r="B635" s="7"/>
      <c r="C635" s="7"/>
      <c r="D635" s="8"/>
      <c r="E635" s="39"/>
      <c r="F635" s="8"/>
      <c r="G635" s="20"/>
    </row>
    <row r="636" spans="1:7">
      <c r="A636" s="6"/>
      <c r="B636" s="7"/>
      <c r="C636" s="7"/>
      <c r="D636" s="8"/>
      <c r="E636" s="39"/>
      <c r="F636" s="8"/>
      <c r="G636" s="20"/>
    </row>
    <row r="637" spans="1:7">
      <c r="A637" s="6"/>
      <c r="B637" s="7"/>
      <c r="C637" s="7"/>
      <c r="D637" s="8"/>
      <c r="E637" s="39"/>
      <c r="F637" s="8"/>
      <c r="G637" s="20"/>
    </row>
    <row r="638" spans="1:7">
      <c r="A638" s="6"/>
      <c r="B638" s="7"/>
      <c r="C638" s="7"/>
      <c r="D638" s="8"/>
      <c r="E638" s="39"/>
      <c r="F638" s="8"/>
      <c r="G638" s="20"/>
    </row>
    <row r="639" spans="1:7">
      <c r="A639" s="6"/>
      <c r="B639" s="7"/>
      <c r="C639" s="7"/>
      <c r="D639" s="8"/>
      <c r="E639" s="39"/>
      <c r="F639" s="8"/>
      <c r="G639" s="20"/>
    </row>
    <row r="640" spans="1:7">
      <c r="A640" s="6"/>
      <c r="B640" s="7"/>
      <c r="C640" s="7"/>
      <c r="D640" s="8"/>
      <c r="E640" s="39"/>
      <c r="F640" s="8"/>
      <c r="G640" s="20"/>
    </row>
    <row r="641" spans="1:7">
      <c r="A641" s="6"/>
      <c r="B641" s="7"/>
      <c r="C641" s="7"/>
      <c r="D641" s="8"/>
      <c r="E641" s="39"/>
      <c r="F641" s="8"/>
      <c r="G641" s="20"/>
    </row>
    <row r="642" spans="1:7">
      <c r="A642" s="6"/>
      <c r="B642" s="7"/>
      <c r="C642" s="7"/>
      <c r="D642" s="8"/>
      <c r="E642" s="39"/>
      <c r="F642" s="8"/>
      <c r="G642" s="20"/>
    </row>
    <row r="643" spans="1:7">
      <c r="A643" s="6"/>
      <c r="B643" s="7"/>
      <c r="C643" s="7"/>
      <c r="D643" s="8"/>
      <c r="E643" s="39"/>
      <c r="F643" s="8"/>
      <c r="G643" s="20"/>
    </row>
    <row r="644" spans="1:7">
      <c r="A644" s="6"/>
      <c r="B644" s="7"/>
      <c r="C644" s="7"/>
      <c r="D644" s="8"/>
      <c r="E644" s="39"/>
      <c r="F644" s="8"/>
      <c r="G644" s="20"/>
    </row>
    <row r="645" spans="1:7">
      <c r="A645" s="6"/>
      <c r="B645" s="7"/>
      <c r="C645" s="7"/>
      <c r="D645" s="8"/>
      <c r="E645" s="39"/>
      <c r="F645" s="8"/>
      <c r="G645" s="20"/>
    </row>
    <row r="646" spans="1:7">
      <c r="A646" s="6"/>
      <c r="B646" s="7"/>
      <c r="C646" s="7"/>
      <c r="D646" s="8"/>
      <c r="E646" s="39"/>
      <c r="F646" s="8"/>
      <c r="G646" s="20"/>
    </row>
    <row r="647" spans="1:7">
      <c r="A647" s="6"/>
      <c r="B647" s="7"/>
      <c r="C647" s="7"/>
      <c r="D647" s="8"/>
      <c r="E647" s="39"/>
      <c r="F647" s="8"/>
      <c r="G647" s="20"/>
    </row>
    <row r="648" spans="1:7">
      <c r="A648" s="6"/>
      <c r="B648" s="7"/>
      <c r="C648" s="7"/>
      <c r="D648" s="8"/>
      <c r="E648" s="39"/>
      <c r="F648" s="8"/>
      <c r="G648" s="20"/>
    </row>
    <row r="649" spans="1:7">
      <c r="A649" s="6"/>
      <c r="B649" s="7"/>
      <c r="C649" s="7"/>
      <c r="D649" s="8"/>
      <c r="E649" s="39"/>
      <c r="F649" s="8"/>
      <c r="G649" s="20"/>
    </row>
    <row r="650" spans="1:7">
      <c r="A650" s="6"/>
      <c r="B650" s="7"/>
      <c r="C650" s="7"/>
      <c r="D650" s="8"/>
      <c r="E650" s="39"/>
      <c r="F650" s="8"/>
      <c r="G650" s="20"/>
    </row>
    <row r="651" spans="1:7">
      <c r="A651" s="6"/>
      <c r="B651" s="7"/>
      <c r="C651" s="7"/>
      <c r="D651" s="8"/>
      <c r="E651" s="39"/>
      <c r="F651" s="8"/>
      <c r="G651" s="20"/>
    </row>
    <row r="652" spans="1:7">
      <c r="A652" s="6"/>
      <c r="B652" s="7"/>
      <c r="C652" s="7"/>
      <c r="D652" s="8"/>
      <c r="E652" s="39"/>
      <c r="F652" s="8"/>
      <c r="G652" s="20"/>
    </row>
    <row r="653" spans="1:7">
      <c r="A653" s="6"/>
      <c r="B653" s="7"/>
      <c r="C653" s="7"/>
      <c r="D653" s="8"/>
      <c r="E653" s="39"/>
      <c r="F653" s="8"/>
      <c r="G653" s="20"/>
    </row>
    <row r="654" spans="1:7">
      <c r="A654" s="6"/>
      <c r="B654" s="7"/>
      <c r="C654" s="7"/>
      <c r="D654" s="8"/>
      <c r="E654" s="39"/>
      <c r="F654" s="8"/>
      <c r="G654" s="20"/>
    </row>
    <row r="655" spans="1:7">
      <c r="A655" s="6"/>
      <c r="B655" s="7"/>
      <c r="C655" s="7"/>
      <c r="D655" s="8"/>
      <c r="E655" s="39"/>
      <c r="F655" s="8"/>
      <c r="G655" s="20"/>
    </row>
    <row r="656" spans="1:7">
      <c r="A656" s="6"/>
      <c r="B656" s="7"/>
      <c r="C656" s="7"/>
      <c r="D656" s="8"/>
      <c r="E656" s="39"/>
      <c r="F656" s="8"/>
      <c r="G656" s="20"/>
    </row>
    <row r="657" spans="1:7">
      <c r="A657" s="6"/>
      <c r="B657" s="7"/>
      <c r="C657" s="7"/>
      <c r="D657" s="8"/>
      <c r="E657" s="39"/>
      <c r="F657" s="8"/>
      <c r="G657" s="20"/>
    </row>
    <row r="658" spans="1:7">
      <c r="A658" s="6"/>
      <c r="B658" s="7"/>
      <c r="C658" s="7"/>
      <c r="D658" s="8"/>
      <c r="E658" s="39"/>
      <c r="F658" s="8"/>
      <c r="G658" s="20"/>
    </row>
    <row r="659" spans="1:7">
      <c r="A659" s="6"/>
      <c r="B659" s="7"/>
      <c r="C659" s="7"/>
      <c r="D659" s="8"/>
      <c r="E659" s="39"/>
      <c r="F659" s="8"/>
      <c r="G659" s="20"/>
    </row>
    <row r="660" spans="1:7">
      <c r="A660" s="6"/>
      <c r="B660" s="7"/>
      <c r="C660" s="7"/>
      <c r="D660" s="8"/>
      <c r="E660" s="39"/>
      <c r="F660" s="8"/>
      <c r="G660" s="20"/>
    </row>
    <row r="661" spans="1:7">
      <c r="A661" s="6"/>
      <c r="B661" s="7"/>
      <c r="C661" s="7"/>
      <c r="D661" s="8"/>
      <c r="E661" s="39"/>
      <c r="F661" s="8"/>
      <c r="G661" s="20"/>
    </row>
    <row r="662" spans="1:7">
      <c r="A662" s="6"/>
      <c r="B662" s="7"/>
      <c r="C662" s="7"/>
      <c r="D662" s="8"/>
      <c r="E662" s="39"/>
      <c r="F662" s="8"/>
      <c r="G662" s="20"/>
    </row>
    <row r="663" spans="1:7">
      <c r="A663" s="6"/>
      <c r="B663" s="7"/>
      <c r="C663" s="7"/>
      <c r="D663" s="8"/>
      <c r="E663" s="39"/>
      <c r="F663" s="8"/>
      <c r="G663" s="20"/>
    </row>
    <row r="664" spans="1:7">
      <c r="A664" s="6"/>
      <c r="B664" s="7"/>
      <c r="C664" s="7"/>
      <c r="D664" s="8"/>
      <c r="E664" s="39"/>
      <c r="F664" s="8"/>
      <c r="G664" s="20"/>
    </row>
    <row r="665" spans="1:7">
      <c r="A665" s="6"/>
      <c r="B665" s="7"/>
      <c r="C665" s="7"/>
      <c r="D665" s="8"/>
      <c r="E665" s="39"/>
      <c r="F665" s="8"/>
      <c r="G665" s="20"/>
    </row>
    <row r="666" spans="1:7">
      <c r="A666" s="6"/>
      <c r="B666" s="7"/>
      <c r="C666" s="7"/>
      <c r="D666" s="8"/>
      <c r="E666" s="39"/>
      <c r="F666" s="8"/>
      <c r="G666" s="20"/>
    </row>
    <row r="667" spans="1:7">
      <c r="A667" s="6"/>
      <c r="B667" s="7"/>
      <c r="C667" s="7"/>
      <c r="D667" s="8"/>
      <c r="E667" s="39"/>
      <c r="F667" s="8"/>
      <c r="G667" s="20"/>
    </row>
    <row r="668" spans="1:7">
      <c r="A668" s="6"/>
      <c r="B668" s="7"/>
      <c r="C668" s="7"/>
      <c r="D668" s="8"/>
      <c r="E668" s="39"/>
      <c r="F668" s="8"/>
      <c r="G668" s="20"/>
    </row>
    <row r="669" spans="1:7">
      <c r="A669" s="6"/>
      <c r="B669" s="7"/>
      <c r="C669" s="7"/>
      <c r="D669" s="8"/>
      <c r="E669" s="39"/>
      <c r="F669" s="8"/>
      <c r="G669" s="20"/>
    </row>
    <row r="670" spans="1:7">
      <c r="A670" s="6"/>
      <c r="B670" s="7"/>
      <c r="C670" s="7"/>
      <c r="D670" s="8"/>
      <c r="E670" s="39"/>
      <c r="F670" s="8"/>
      <c r="G670" s="20"/>
    </row>
    <row r="671" spans="1:7">
      <c r="A671" s="6"/>
      <c r="B671" s="7"/>
      <c r="C671" s="7"/>
      <c r="D671" s="8"/>
      <c r="E671" s="39"/>
      <c r="F671" s="8"/>
      <c r="G671" s="20"/>
    </row>
    <row r="672" spans="1:7">
      <c r="A672" s="6"/>
      <c r="B672" s="7"/>
      <c r="C672" s="7"/>
      <c r="D672" s="8"/>
      <c r="E672" s="39"/>
      <c r="F672" s="8"/>
      <c r="G672" s="20"/>
    </row>
    <row r="673" spans="1:7">
      <c r="A673" s="6"/>
      <c r="B673" s="7"/>
      <c r="C673" s="7"/>
      <c r="D673" s="8"/>
      <c r="E673" s="39"/>
      <c r="F673" s="8"/>
      <c r="G673" s="20"/>
    </row>
    <row r="674" spans="1:7">
      <c r="A674" s="6"/>
      <c r="B674" s="7"/>
      <c r="C674" s="7"/>
      <c r="D674" s="8"/>
      <c r="E674" s="39"/>
      <c r="F674" s="8"/>
      <c r="G674" s="20"/>
    </row>
    <row r="675" spans="1:7">
      <c r="A675" s="6"/>
      <c r="B675" s="7"/>
      <c r="C675" s="7"/>
      <c r="D675" s="8"/>
      <c r="E675" s="39"/>
      <c r="F675" s="8"/>
      <c r="G675" s="20"/>
    </row>
    <row r="676" spans="1:7">
      <c r="A676" s="6"/>
      <c r="B676" s="7"/>
      <c r="C676" s="7"/>
      <c r="D676" s="8"/>
      <c r="E676" s="39"/>
      <c r="F676" s="8"/>
      <c r="G676" s="20"/>
    </row>
    <row r="677" spans="1:7">
      <c r="A677" s="6"/>
      <c r="B677" s="7"/>
      <c r="C677" s="7"/>
      <c r="D677" s="8"/>
      <c r="E677" s="39"/>
      <c r="F677" s="8"/>
      <c r="G677" s="20"/>
    </row>
    <row r="678" spans="1:7">
      <c r="A678" s="6"/>
      <c r="B678" s="7"/>
      <c r="C678" s="7"/>
      <c r="D678" s="8"/>
      <c r="E678" s="39"/>
      <c r="F678" s="8"/>
      <c r="G678" s="20"/>
    </row>
    <row r="679" spans="1:7">
      <c r="A679" s="6"/>
      <c r="B679" s="7"/>
      <c r="C679" s="7"/>
      <c r="D679" s="8"/>
      <c r="E679" s="39"/>
      <c r="F679" s="8"/>
      <c r="G679" s="20"/>
    </row>
    <row r="680" spans="1:7">
      <c r="A680" s="6"/>
      <c r="B680" s="7"/>
      <c r="C680" s="7"/>
      <c r="D680" s="8"/>
      <c r="E680" s="39"/>
      <c r="F680" s="8"/>
      <c r="G680" s="20"/>
    </row>
    <row r="681" spans="1:7">
      <c r="A681" s="6"/>
      <c r="B681" s="7"/>
      <c r="C681" s="7"/>
      <c r="D681" s="8"/>
      <c r="E681" s="39"/>
      <c r="F681" s="8"/>
      <c r="G681" s="20"/>
    </row>
    <row r="682" spans="1:7">
      <c r="A682" s="6"/>
      <c r="B682" s="7"/>
      <c r="C682" s="7"/>
      <c r="D682" s="8"/>
      <c r="E682" s="39"/>
      <c r="F682" s="8"/>
      <c r="G682" s="20"/>
    </row>
    <row r="683" spans="1:7">
      <c r="A683" s="6"/>
      <c r="B683" s="7"/>
      <c r="C683" s="7"/>
      <c r="D683" s="8"/>
      <c r="E683" s="39"/>
      <c r="F683" s="8"/>
      <c r="G683" s="20"/>
    </row>
    <row r="684" spans="1:7">
      <c r="A684" s="6"/>
      <c r="B684" s="7"/>
      <c r="C684" s="7"/>
      <c r="D684" s="8"/>
      <c r="E684" s="39"/>
      <c r="F684" s="8"/>
      <c r="G684" s="20"/>
    </row>
    <row r="685" spans="1:7">
      <c r="A685" s="6"/>
      <c r="B685" s="7"/>
      <c r="C685" s="7"/>
      <c r="D685" s="8"/>
      <c r="E685" s="39"/>
      <c r="F685" s="8"/>
      <c r="G685" s="20"/>
    </row>
    <row r="686" spans="1:7">
      <c r="A686" s="6"/>
      <c r="B686" s="7"/>
      <c r="C686" s="7"/>
      <c r="D686" s="8"/>
      <c r="E686" s="39"/>
      <c r="F686" s="8"/>
      <c r="G686" s="20"/>
    </row>
    <row r="687" spans="1:7">
      <c r="A687" s="6"/>
      <c r="B687" s="7"/>
      <c r="C687" s="7"/>
      <c r="D687" s="8"/>
      <c r="E687" s="39"/>
      <c r="F687" s="8"/>
      <c r="G687" s="20"/>
    </row>
    <row r="688" spans="1:7">
      <c r="A688" s="6"/>
      <c r="B688" s="7"/>
      <c r="C688" s="7"/>
      <c r="D688" s="8"/>
      <c r="E688" s="39"/>
      <c r="F688" s="8"/>
      <c r="G688" s="20"/>
    </row>
    <row r="689" spans="1:7">
      <c r="A689" s="6"/>
      <c r="B689" s="7"/>
      <c r="C689" s="7"/>
      <c r="D689" s="8"/>
      <c r="E689" s="39"/>
      <c r="F689" s="8"/>
      <c r="G689" s="20"/>
    </row>
    <row r="690" spans="1:7">
      <c r="A690" s="6"/>
      <c r="B690" s="7"/>
      <c r="C690" s="7"/>
      <c r="D690" s="8"/>
      <c r="E690" s="39"/>
      <c r="F690" s="8"/>
      <c r="G690" s="20"/>
    </row>
    <row r="691" spans="1:7">
      <c r="A691" s="6"/>
      <c r="B691" s="7"/>
      <c r="C691" s="7"/>
      <c r="D691" s="8"/>
      <c r="E691" s="39"/>
      <c r="F691" s="8"/>
      <c r="G691" s="20"/>
    </row>
    <row r="692" spans="1:7">
      <c r="A692" s="6"/>
      <c r="B692" s="7"/>
      <c r="C692" s="7"/>
      <c r="D692" s="8"/>
      <c r="E692" s="39"/>
      <c r="F692" s="8"/>
      <c r="G692" s="20"/>
    </row>
    <row r="693" spans="1:7">
      <c r="A693" s="6"/>
      <c r="B693" s="7"/>
      <c r="C693" s="7"/>
      <c r="D693" s="8"/>
      <c r="E693" s="39"/>
      <c r="F693" s="8"/>
      <c r="G693" s="20"/>
    </row>
    <row r="694" spans="1:7">
      <c r="A694" s="6"/>
      <c r="B694" s="7"/>
      <c r="C694" s="7"/>
      <c r="D694" s="8"/>
      <c r="E694" s="39"/>
      <c r="F694" s="8"/>
      <c r="G694" s="20"/>
    </row>
    <row r="695" spans="1:7">
      <c r="A695" s="6"/>
      <c r="B695" s="7"/>
      <c r="C695" s="7"/>
      <c r="D695" s="8"/>
      <c r="E695" s="39"/>
      <c r="F695" s="8"/>
      <c r="G695" s="20"/>
    </row>
    <row r="696" spans="1:7">
      <c r="A696" s="6"/>
      <c r="B696" s="7"/>
      <c r="C696" s="7"/>
      <c r="D696" s="8"/>
      <c r="E696" s="39"/>
      <c r="F696" s="8"/>
      <c r="G696" s="20"/>
    </row>
    <row r="697" spans="1:7">
      <c r="A697" s="6"/>
      <c r="B697" s="7"/>
      <c r="C697" s="7"/>
      <c r="D697" s="8"/>
      <c r="E697" s="39"/>
      <c r="F697" s="8"/>
      <c r="G697" s="20"/>
    </row>
    <row r="698" spans="1:7">
      <c r="A698" s="6"/>
      <c r="B698" s="7"/>
      <c r="C698" s="7"/>
      <c r="D698" s="8"/>
      <c r="E698" s="39"/>
      <c r="F698" s="8"/>
      <c r="G698" s="20"/>
    </row>
    <row r="699" spans="1:7">
      <c r="A699" s="6"/>
      <c r="B699" s="7"/>
      <c r="C699" s="7"/>
      <c r="D699" s="8"/>
      <c r="E699" s="39"/>
      <c r="F699" s="8"/>
      <c r="G699" s="20"/>
    </row>
    <row r="700" spans="1:7">
      <c r="A700" s="6"/>
      <c r="B700" s="7"/>
      <c r="C700" s="7"/>
      <c r="D700" s="8"/>
      <c r="E700" s="39"/>
      <c r="F700" s="8"/>
      <c r="G700" s="20"/>
    </row>
    <row r="701" spans="1:7">
      <c r="A701" s="6"/>
      <c r="B701" s="7"/>
      <c r="C701" s="7"/>
      <c r="D701" s="8"/>
      <c r="E701" s="39"/>
      <c r="F701" s="8"/>
      <c r="G701" s="20"/>
    </row>
    <row r="702" spans="1:7">
      <c r="A702" s="6"/>
      <c r="B702" s="7"/>
      <c r="C702" s="7"/>
      <c r="D702" s="8"/>
      <c r="E702" s="39"/>
      <c r="F702" s="8"/>
      <c r="G702" s="20"/>
    </row>
    <row r="703" spans="1:7">
      <c r="A703" s="6"/>
      <c r="B703" s="7"/>
      <c r="C703" s="7"/>
      <c r="D703" s="8"/>
      <c r="E703" s="39"/>
      <c r="F703" s="8"/>
      <c r="G703" s="20"/>
    </row>
    <row r="704" spans="1:7">
      <c r="A704" s="6"/>
      <c r="B704" s="7"/>
      <c r="C704" s="7"/>
      <c r="D704" s="8"/>
      <c r="E704" s="39"/>
      <c r="F704" s="8"/>
      <c r="G704" s="20"/>
    </row>
    <row r="705" spans="1:7">
      <c r="A705" s="6"/>
      <c r="B705" s="7"/>
      <c r="C705" s="7"/>
      <c r="D705" s="8"/>
      <c r="E705" s="39"/>
      <c r="F705" s="8"/>
      <c r="G705" s="20"/>
    </row>
    <row r="706" spans="1:7">
      <c r="A706" s="6"/>
      <c r="B706" s="7"/>
      <c r="C706" s="7"/>
      <c r="D706" s="8"/>
      <c r="E706" s="39"/>
      <c r="F706" s="8"/>
      <c r="G706" s="20"/>
    </row>
    <row r="707" spans="1:7">
      <c r="A707" s="6"/>
      <c r="B707" s="7"/>
      <c r="C707" s="7"/>
      <c r="D707" s="8"/>
      <c r="E707" s="39"/>
      <c r="F707" s="8"/>
      <c r="G707" s="20"/>
    </row>
    <row r="708" spans="1:7">
      <c r="A708" s="6"/>
      <c r="B708" s="7"/>
      <c r="C708" s="7"/>
      <c r="D708" s="8"/>
      <c r="E708" s="39"/>
      <c r="F708" s="8"/>
      <c r="G708" s="20"/>
    </row>
    <row r="709" spans="1:7">
      <c r="A709" s="6"/>
      <c r="B709" s="7"/>
      <c r="C709" s="7"/>
      <c r="D709" s="8"/>
      <c r="E709" s="39"/>
      <c r="F709" s="8"/>
      <c r="G709" s="20"/>
    </row>
    <row r="710" spans="1:7">
      <c r="A710" s="6"/>
      <c r="B710" s="7"/>
      <c r="C710" s="7"/>
      <c r="D710" s="8"/>
      <c r="E710" s="39"/>
      <c r="F710" s="8"/>
      <c r="G710" s="20"/>
    </row>
    <row r="711" spans="1:7">
      <c r="A711" s="6"/>
      <c r="B711" s="7"/>
      <c r="C711" s="7"/>
      <c r="D711" s="8"/>
      <c r="E711" s="39"/>
      <c r="F711" s="8"/>
      <c r="G711" s="20"/>
    </row>
    <row r="712" spans="1:7">
      <c r="A712" s="6"/>
      <c r="B712" s="7"/>
      <c r="C712" s="7"/>
      <c r="D712" s="8"/>
      <c r="E712" s="39"/>
      <c r="F712" s="8"/>
      <c r="G712" s="20"/>
    </row>
    <row r="713" spans="1:7">
      <c r="A713" s="6"/>
      <c r="B713" s="7"/>
      <c r="C713" s="7"/>
      <c r="D713" s="8"/>
      <c r="E713" s="39"/>
      <c r="F713" s="8"/>
      <c r="G713" s="20"/>
    </row>
    <row r="714" spans="1:7">
      <c r="A714" s="6"/>
      <c r="B714" s="7"/>
      <c r="C714" s="7"/>
      <c r="D714" s="8"/>
      <c r="E714" s="39"/>
      <c r="F714" s="8"/>
      <c r="G714" s="20"/>
    </row>
    <row r="715" spans="1:7">
      <c r="A715" s="6"/>
      <c r="B715" s="7"/>
      <c r="C715" s="7"/>
      <c r="D715" s="8"/>
      <c r="E715" s="39"/>
      <c r="F715" s="8"/>
      <c r="G715" s="20"/>
    </row>
    <row r="716" spans="1:7">
      <c r="A716" s="6"/>
      <c r="B716" s="7"/>
      <c r="C716" s="7"/>
      <c r="D716" s="8"/>
      <c r="E716" s="39"/>
      <c r="F716" s="8"/>
      <c r="G716" s="20"/>
    </row>
    <row r="717" spans="1:7">
      <c r="A717" s="6"/>
      <c r="B717" s="7"/>
      <c r="C717" s="7"/>
      <c r="D717" s="8"/>
      <c r="E717" s="39"/>
      <c r="F717" s="8"/>
      <c r="G717" s="20"/>
    </row>
    <row r="718" spans="1:7">
      <c r="A718" s="6"/>
      <c r="B718" s="7"/>
      <c r="C718" s="7"/>
      <c r="D718" s="8"/>
      <c r="E718" s="39"/>
      <c r="F718" s="8"/>
      <c r="G718" s="20"/>
    </row>
    <row r="719" spans="1:7">
      <c r="A719" s="6"/>
      <c r="B719" s="7"/>
      <c r="C719" s="7"/>
      <c r="D719" s="8"/>
      <c r="E719" s="39"/>
      <c r="F719" s="8"/>
      <c r="G719" s="20"/>
    </row>
    <row r="720" spans="1:7">
      <c r="A720" s="6"/>
      <c r="B720" s="7"/>
      <c r="C720" s="7"/>
      <c r="D720" s="8"/>
      <c r="E720" s="39"/>
      <c r="F720" s="8"/>
      <c r="G720" s="20"/>
    </row>
    <row r="721" spans="1:7">
      <c r="A721" s="6"/>
      <c r="B721" s="7"/>
      <c r="C721" s="7"/>
      <c r="D721" s="8"/>
      <c r="E721" s="39"/>
      <c r="F721" s="8"/>
      <c r="G721" s="20"/>
    </row>
    <row r="722" spans="1:7">
      <c r="A722" s="6"/>
      <c r="B722" s="7"/>
      <c r="C722" s="7"/>
      <c r="D722" s="8"/>
      <c r="E722" s="39"/>
      <c r="F722" s="8"/>
      <c r="G722" s="20"/>
    </row>
    <row r="723" spans="1:7">
      <c r="A723" s="6"/>
      <c r="B723" s="7"/>
      <c r="C723" s="7"/>
      <c r="D723" s="8"/>
      <c r="E723" s="39"/>
      <c r="F723" s="8"/>
      <c r="G723" s="20"/>
    </row>
    <row r="724" spans="1:7">
      <c r="A724" s="6"/>
      <c r="B724" s="7"/>
      <c r="C724" s="7"/>
      <c r="D724" s="8"/>
      <c r="E724" s="39"/>
      <c r="F724" s="8"/>
      <c r="G724" s="20"/>
    </row>
    <row r="725" spans="1:7">
      <c r="A725" s="6"/>
      <c r="B725" s="7"/>
      <c r="C725" s="7"/>
      <c r="D725" s="8"/>
      <c r="E725" s="39"/>
      <c r="F725" s="8"/>
      <c r="G725" s="20"/>
    </row>
    <row r="726" spans="1:7">
      <c r="A726" s="6"/>
      <c r="B726" s="7"/>
      <c r="C726" s="7"/>
      <c r="D726" s="8"/>
      <c r="E726" s="39"/>
      <c r="F726" s="8"/>
      <c r="G726" s="20"/>
    </row>
    <row r="727" spans="1:7">
      <c r="A727" s="6"/>
      <c r="B727" s="7"/>
      <c r="C727" s="7"/>
      <c r="D727" s="8"/>
      <c r="E727" s="39"/>
      <c r="F727" s="8"/>
      <c r="G727" s="20"/>
    </row>
    <row r="728" spans="1:7">
      <c r="A728" s="6"/>
      <c r="B728" s="7"/>
      <c r="C728" s="7"/>
      <c r="D728" s="8"/>
      <c r="E728" s="39"/>
      <c r="F728" s="8"/>
      <c r="G728" s="20"/>
    </row>
    <row r="729" spans="1:7">
      <c r="A729" s="6"/>
      <c r="B729" s="7"/>
      <c r="C729" s="7"/>
      <c r="D729" s="8"/>
      <c r="E729" s="39"/>
      <c r="F729" s="8"/>
      <c r="G729" s="20"/>
    </row>
    <row r="730" spans="1:7">
      <c r="A730" s="6"/>
      <c r="B730" s="7"/>
      <c r="C730" s="7"/>
      <c r="D730" s="8"/>
      <c r="E730" s="39"/>
      <c r="F730" s="8"/>
      <c r="G730" s="20"/>
    </row>
    <row r="731" spans="1:7">
      <c r="A731" s="6"/>
      <c r="B731" s="7"/>
      <c r="C731" s="7"/>
      <c r="D731" s="8"/>
      <c r="E731" s="39"/>
      <c r="F731" s="8"/>
      <c r="G731" s="20"/>
    </row>
    <row r="732" spans="1:7">
      <c r="A732" s="6"/>
      <c r="B732" s="7"/>
      <c r="C732" s="7"/>
      <c r="D732" s="8"/>
      <c r="E732" s="39"/>
      <c r="F732" s="8"/>
      <c r="G732" s="20"/>
    </row>
    <row r="733" spans="1:7">
      <c r="A733" s="6"/>
      <c r="B733" s="7"/>
      <c r="C733" s="7"/>
      <c r="D733" s="8"/>
      <c r="E733" s="39"/>
      <c r="F733" s="8"/>
      <c r="G733" s="20"/>
    </row>
    <row r="734" spans="1:7">
      <c r="A734" s="6"/>
      <c r="B734" s="7"/>
      <c r="C734" s="7"/>
      <c r="D734" s="8"/>
      <c r="E734" s="39"/>
      <c r="F734" s="8"/>
      <c r="G734" s="20"/>
    </row>
    <row r="735" spans="1:7">
      <c r="A735" s="6"/>
      <c r="B735" s="7"/>
      <c r="C735" s="7"/>
      <c r="D735" s="8"/>
      <c r="E735" s="39"/>
      <c r="F735" s="8"/>
      <c r="G735" s="20"/>
    </row>
    <row r="736" spans="1:7">
      <c r="A736" s="6"/>
      <c r="B736" s="7"/>
      <c r="C736" s="7"/>
      <c r="D736" s="8"/>
      <c r="E736" s="39"/>
      <c r="F736" s="8"/>
      <c r="G736" s="20"/>
    </row>
    <row r="737" spans="1:7">
      <c r="A737" s="6"/>
      <c r="B737" s="7"/>
      <c r="C737" s="7"/>
      <c r="D737" s="8"/>
      <c r="E737" s="39"/>
      <c r="F737" s="8"/>
      <c r="G737" s="20"/>
    </row>
    <row r="738" spans="1:7">
      <c r="A738" s="6"/>
      <c r="B738" s="7"/>
      <c r="C738" s="7"/>
      <c r="D738" s="8"/>
      <c r="E738" s="39"/>
      <c r="F738" s="8"/>
      <c r="G738" s="20"/>
    </row>
    <row r="739" spans="1:7">
      <c r="A739" s="6"/>
      <c r="B739" s="7"/>
      <c r="C739" s="7"/>
      <c r="D739" s="8"/>
      <c r="E739" s="39"/>
      <c r="F739" s="8"/>
      <c r="G739" s="20"/>
    </row>
    <row r="740" spans="1:7">
      <c r="A740" s="6"/>
      <c r="B740" s="7"/>
      <c r="C740" s="7"/>
      <c r="D740" s="8"/>
      <c r="E740" s="39"/>
      <c r="F740" s="8"/>
      <c r="G740" s="20"/>
    </row>
    <row r="741" spans="1:7">
      <c r="A741" s="6"/>
      <c r="B741" s="7"/>
      <c r="C741" s="7"/>
      <c r="D741" s="8"/>
      <c r="E741" s="39"/>
      <c r="F741" s="8"/>
      <c r="G741" s="20"/>
    </row>
    <row r="742" spans="1:7">
      <c r="A742" s="6"/>
      <c r="B742" s="7"/>
      <c r="C742" s="7"/>
      <c r="D742" s="8"/>
      <c r="E742" s="39"/>
      <c r="F742" s="8"/>
      <c r="G742" s="20"/>
    </row>
    <row r="743" spans="1:7">
      <c r="A743" s="6"/>
      <c r="B743" s="7"/>
      <c r="C743" s="7"/>
      <c r="D743" s="8"/>
      <c r="E743" s="39"/>
      <c r="F743" s="8"/>
      <c r="G743" s="20"/>
    </row>
    <row r="744" spans="1:7">
      <c r="A744" s="6"/>
      <c r="B744" s="7"/>
      <c r="C744" s="7"/>
      <c r="D744" s="8"/>
      <c r="E744" s="39"/>
      <c r="F744" s="8"/>
      <c r="G744" s="20"/>
    </row>
    <row r="745" spans="1:7">
      <c r="A745" s="6"/>
      <c r="B745" s="7"/>
      <c r="C745" s="7"/>
      <c r="D745" s="8"/>
      <c r="E745" s="39"/>
      <c r="F745" s="8"/>
      <c r="G745" s="20"/>
    </row>
    <row r="746" spans="1:7">
      <c r="A746" s="6"/>
      <c r="B746" s="7"/>
      <c r="C746" s="7"/>
      <c r="D746" s="8"/>
      <c r="E746" s="39"/>
      <c r="F746" s="8"/>
      <c r="G746" s="20"/>
    </row>
    <row r="747" spans="1:7">
      <c r="A747" s="6"/>
      <c r="B747" s="7"/>
      <c r="C747" s="7"/>
      <c r="D747" s="8"/>
      <c r="E747" s="39"/>
      <c r="F747" s="8"/>
      <c r="G747" s="20"/>
    </row>
    <row r="748" spans="1:7">
      <c r="A748" s="6"/>
      <c r="B748" s="7"/>
      <c r="C748" s="7"/>
      <c r="D748" s="8"/>
      <c r="E748" s="39"/>
      <c r="F748" s="8"/>
      <c r="G748" s="20"/>
    </row>
    <row r="749" spans="1:7">
      <c r="A749" s="6"/>
      <c r="B749" s="7"/>
      <c r="C749" s="7"/>
      <c r="D749" s="8"/>
      <c r="E749" s="39"/>
      <c r="F749" s="8"/>
      <c r="G749" s="20"/>
    </row>
    <row r="750" spans="1:7">
      <c r="A750" s="6"/>
      <c r="B750" s="7"/>
      <c r="C750" s="7"/>
      <c r="D750" s="8"/>
      <c r="E750" s="39"/>
      <c r="F750" s="8"/>
      <c r="G750" s="20"/>
    </row>
    <row r="751" spans="1:7">
      <c r="A751" s="6"/>
      <c r="B751" s="7"/>
      <c r="C751" s="7"/>
      <c r="D751" s="8"/>
      <c r="E751" s="39"/>
      <c r="F751" s="8"/>
      <c r="G751" s="20"/>
    </row>
    <row r="752" spans="1:7">
      <c r="A752" s="6"/>
      <c r="B752" s="7"/>
      <c r="C752" s="7"/>
      <c r="D752" s="8"/>
      <c r="E752" s="39"/>
      <c r="F752" s="8"/>
      <c r="G752" s="20"/>
    </row>
    <row r="753" spans="1:7">
      <c r="A753" s="6"/>
      <c r="B753" s="7"/>
      <c r="C753" s="7"/>
      <c r="D753" s="8"/>
      <c r="E753" s="39"/>
      <c r="F753" s="8"/>
      <c r="G753" s="20"/>
    </row>
    <row r="754" spans="1:7">
      <c r="A754" s="6"/>
      <c r="B754" s="7"/>
      <c r="C754" s="7"/>
      <c r="D754" s="8"/>
      <c r="E754" s="39"/>
      <c r="F754" s="8"/>
      <c r="G754" s="20"/>
    </row>
    <row r="755" spans="1:7">
      <c r="A755" s="6"/>
      <c r="B755" s="7"/>
      <c r="C755" s="7"/>
      <c r="D755" s="8"/>
      <c r="E755" s="39"/>
      <c r="F755" s="8"/>
      <c r="G755" s="20"/>
    </row>
    <row r="756" spans="1:7">
      <c r="A756" s="6"/>
      <c r="B756" s="7"/>
      <c r="C756" s="7"/>
      <c r="D756" s="8"/>
      <c r="E756" s="39"/>
      <c r="F756" s="8"/>
      <c r="G756" s="20"/>
    </row>
    <row r="757" spans="1:7">
      <c r="A757" s="6"/>
      <c r="B757" s="7"/>
      <c r="C757" s="7"/>
      <c r="D757" s="8"/>
      <c r="E757" s="39"/>
      <c r="F757" s="8"/>
      <c r="G757" s="20"/>
    </row>
    <row r="758" spans="1:7">
      <c r="A758" s="6"/>
      <c r="B758" s="7"/>
      <c r="C758" s="7"/>
      <c r="D758" s="8"/>
      <c r="E758" s="39"/>
      <c r="F758" s="8"/>
      <c r="G758" s="20"/>
    </row>
    <row r="759" spans="1:7">
      <c r="A759" s="6"/>
      <c r="B759" s="7"/>
      <c r="C759" s="7"/>
      <c r="D759" s="8"/>
      <c r="E759" s="39"/>
      <c r="F759" s="8"/>
      <c r="G759" s="20"/>
    </row>
    <row r="760" spans="1:7">
      <c r="A760" s="6"/>
      <c r="B760" s="7"/>
      <c r="C760" s="7"/>
      <c r="D760" s="8"/>
      <c r="E760" s="39"/>
      <c r="F760" s="8"/>
      <c r="G760" s="20"/>
    </row>
    <row r="761" spans="1:7">
      <c r="A761" s="6"/>
      <c r="B761" s="7"/>
      <c r="C761" s="7"/>
      <c r="D761" s="8"/>
      <c r="E761" s="39"/>
      <c r="F761" s="8"/>
      <c r="G761" s="20"/>
    </row>
    <row r="762" spans="1:7">
      <c r="A762" s="6"/>
      <c r="B762" s="7"/>
      <c r="C762" s="7"/>
      <c r="D762" s="8"/>
      <c r="E762" s="39"/>
      <c r="F762" s="8"/>
      <c r="G762" s="20"/>
    </row>
    <row r="763" spans="1:7">
      <c r="A763" s="6"/>
      <c r="B763" s="7"/>
      <c r="C763" s="7"/>
      <c r="D763" s="8"/>
      <c r="E763" s="39"/>
      <c r="F763" s="8"/>
      <c r="G763" s="20"/>
    </row>
    <row r="764" spans="1:7">
      <c r="A764" s="6"/>
      <c r="B764" s="7"/>
      <c r="C764" s="7"/>
      <c r="D764" s="8"/>
      <c r="E764" s="39"/>
      <c r="F764" s="8"/>
      <c r="G764" s="20"/>
    </row>
    <row r="765" spans="1:7">
      <c r="A765" s="6"/>
      <c r="B765" s="7"/>
      <c r="C765" s="7"/>
      <c r="D765" s="8"/>
      <c r="E765" s="39"/>
      <c r="F765" s="8"/>
      <c r="G765" s="20"/>
    </row>
    <row r="766" spans="1:7">
      <c r="A766" s="6"/>
      <c r="B766" s="7"/>
      <c r="C766" s="7"/>
      <c r="D766" s="8"/>
      <c r="E766" s="39"/>
      <c r="F766" s="8"/>
      <c r="G766" s="20"/>
    </row>
    <row r="767" spans="1:7">
      <c r="A767" s="6"/>
      <c r="B767" s="7"/>
      <c r="C767" s="7"/>
      <c r="D767" s="8"/>
      <c r="E767" s="39"/>
      <c r="F767" s="8"/>
      <c r="G767" s="20"/>
    </row>
    <row r="768" spans="1:7">
      <c r="A768" s="6"/>
      <c r="B768" s="7"/>
      <c r="C768" s="7"/>
      <c r="D768" s="8"/>
      <c r="E768" s="39"/>
      <c r="F768" s="8"/>
      <c r="G768" s="20"/>
    </row>
    <row r="769" spans="1:7">
      <c r="A769" s="6"/>
      <c r="B769" s="7"/>
      <c r="C769" s="7"/>
      <c r="D769" s="8"/>
      <c r="E769" s="39"/>
      <c r="F769" s="8"/>
      <c r="G769" s="20"/>
    </row>
    <row r="770" spans="1:7">
      <c r="A770" s="6"/>
      <c r="B770" s="7"/>
      <c r="C770" s="7"/>
      <c r="D770" s="8"/>
      <c r="E770" s="39"/>
      <c r="F770" s="8"/>
      <c r="G770" s="20"/>
    </row>
    <row r="771" spans="1:7">
      <c r="A771" s="6"/>
      <c r="B771" s="7"/>
      <c r="C771" s="7"/>
      <c r="D771" s="8"/>
      <c r="E771" s="39"/>
      <c r="F771" s="8"/>
      <c r="G771" s="20"/>
    </row>
    <row r="772" spans="1:7">
      <c r="A772" s="6"/>
      <c r="B772" s="7"/>
      <c r="C772" s="7"/>
      <c r="D772" s="8"/>
      <c r="E772" s="39"/>
      <c r="F772" s="8"/>
      <c r="G772" s="20"/>
    </row>
    <row r="773" spans="1:7">
      <c r="A773" s="6"/>
      <c r="B773" s="7"/>
      <c r="C773" s="7"/>
      <c r="D773" s="8"/>
      <c r="E773" s="39"/>
      <c r="F773" s="8"/>
      <c r="G773" s="20"/>
    </row>
    <row r="774" spans="1:7">
      <c r="A774" s="6"/>
      <c r="B774" s="7"/>
      <c r="C774" s="7"/>
      <c r="D774" s="8"/>
      <c r="E774" s="39"/>
      <c r="F774" s="8"/>
      <c r="G774" s="20"/>
    </row>
    <row r="775" spans="1:7">
      <c r="A775" s="6"/>
      <c r="B775" s="7"/>
      <c r="C775" s="7"/>
      <c r="D775" s="8"/>
      <c r="E775" s="39"/>
      <c r="F775" s="8"/>
      <c r="G775" s="20"/>
    </row>
    <row r="776" spans="1:7">
      <c r="A776" s="6"/>
      <c r="B776" s="7"/>
      <c r="C776" s="7"/>
      <c r="D776" s="8"/>
      <c r="E776" s="39"/>
      <c r="F776" s="8"/>
      <c r="G776" s="20"/>
    </row>
    <row r="777" spans="1:7">
      <c r="A777" s="6"/>
      <c r="B777" s="7"/>
      <c r="C777" s="7"/>
      <c r="D777" s="8"/>
      <c r="E777" s="39"/>
      <c r="F777" s="8"/>
      <c r="G777" s="20"/>
    </row>
    <row r="778" spans="1:7">
      <c r="A778" s="6"/>
      <c r="B778" s="7"/>
      <c r="C778" s="7"/>
      <c r="D778" s="8"/>
      <c r="E778" s="39"/>
      <c r="F778" s="8"/>
      <c r="G778" s="20"/>
    </row>
    <row r="779" spans="1:7">
      <c r="A779" s="6"/>
      <c r="B779" s="7"/>
      <c r="C779" s="7"/>
      <c r="D779" s="8"/>
      <c r="E779" s="39"/>
      <c r="F779" s="8"/>
      <c r="G779" s="20"/>
    </row>
    <row r="780" spans="1:7">
      <c r="A780" s="6"/>
      <c r="B780" s="7"/>
      <c r="C780" s="7"/>
      <c r="D780" s="8"/>
      <c r="E780" s="39"/>
      <c r="F780" s="8"/>
      <c r="G780" s="20"/>
    </row>
    <row r="781" spans="1:7">
      <c r="A781" s="6"/>
      <c r="B781" s="7"/>
      <c r="C781" s="7"/>
      <c r="D781" s="8"/>
      <c r="E781" s="39"/>
      <c r="F781" s="8"/>
      <c r="G781" s="20"/>
    </row>
    <row r="782" spans="1:7">
      <c r="A782" s="6"/>
      <c r="B782" s="7"/>
      <c r="C782" s="7"/>
      <c r="D782" s="8"/>
      <c r="E782" s="39"/>
      <c r="F782" s="8"/>
      <c r="G782" s="20"/>
    </row>
    <row r="783" spans="1:7">
      <c r="A783" s="6"/>
      <c r="B783" s="7"/>
      <c r="C783" s="7"/>
      <c r="D783" s="8"/>
      <c r="E783" s="39"/>
      <c r="F783" s="8"/>
      <c r="G783" s="20"/>
    </row>
  </sheetData>
  <mergeCells count="5">
    <mergeCell ref="A1:J1"/>
    <mergeCell ref="A3:J3"/>
    <mergeCell ref="B4:J4"/>
    <mergeCell ref="B5:J5"/>
    <mergeCell ref="B6:D6"/>
  </mergeCells>
  <pageMargins left="0.7" right="0.7" top="0.75" bottom="0.75" header="0.3" footer="0.3"/>
  <pageSetup scale="5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A1:IQ785"/>
  <sheetViews>
    <sheetView view="pageBreakPreview" zoomScale="60" zoomScaleNormal="100" workbookViewId="0">
      <pane ySplit="2" topLeftCell="A3" activePane="bottomLeft" state="frozen"/>
      <selection pane="bottomLeft" activeCell="K27" sqref="K27"/>
    </sheetView>
  </sheetViews>
  <sheetFormatPr defaultColWidth="9.1796875" defaultRowHeight="12.5"/>
  <cols>
    <col min="1" max="1" width="6.81640625" style="9" customWidth="1"/>
    <col min="2" max="2" width="53.54296875" style="10" customWidth="1"/>
    <col min="3" max="3" width="9" style="10" customWidth="1"/>
    <col min="4" max="4" width="6.1796875" style="11" customWidth="1"/>
    <col min="5" max="5" width="7.81640625" style="18" customWidth="1"/>
    <col min="6" max="6" width="8.54296875" style="20" customWidth="1"/>
    <col min="7" max="7" width="12" style="20" customWidth="1"/>
    <col min="8" max="8" width="17.453125" customWidth="1"/>
    <col min="9" max="9" width="36.81640625" customWidth="1"/>
  </cols>
  <sheetData>
    <row r="1" spans="1:251" s="4" customFormat="1" ht="20">
      <c r="A1" s="520" t="s">
        <v>440</v>
      </c>
      <c r="B1" s="521"/>
      <c r="C1" s="521"/>
      <c r="D1" s="521"/>
      <c r="E1" s="521"/>
      <c r="F1" s="521"/>
      <c r="G1" s="521"/>
      <c r="H1" s="522"/>
    </row>
    <row r="2" spans="1:251" s="4" customFormat="1" ht="46.5">
      <c r="A2" s="22" t="s">
        <v>441</v>
      </c>
      <c r="B2" s="22" t="s">
        <v>442</v>
      </c>
      <c r="C2" s="23" t="s">
        <v>443</v>
      </c>
      <c r="D2" s="23" t="s">
        <v>444</v>
      </c>
      <c r="E2" s="23" t="s">
        <v>437</v>
      </c>
      <c r="F2" s="23" t="s">
        <v>461</v>
      </c>
      <c r="G2" s="344" t="s">
        <v>462</v>
      </c>
      <c r="H2" s="23" t="s">
        <v>447</v>
      </c>
    </row>
    <row r="3" spans="1:251" ht="13">
      <c r="B3" s="15"/>
      <c r="C3" s="15"/>
      <c r="F3" s="24"/>
      <c r="G3" s="24"/>
      <c r="H3" s="2"/>
    </row>
    <row r="4" spans="1:251" ht="15.5">
      <c r="A4" s="31"/>
      <c r="B4" s="32" t="s">
        <v>451</v>
      </c>
      <c r="C4" s="32"/>
      <c r="D4" s="33"/>
      <c r="E4" s="34"/>
      <c r="F4" s="34"/>
      <c r="G4" s="34"/>
      <c r="H4" s="40"/>
    </row>
    <row r="5" spans="1:251" ht="27" hidden="1" customHeight="1">
      <c r="A5" s="523" t="s">
        <v>452</v>
      </c>
      <c r="B5" s="523"/>
      <c r="C5" s="523"/>
      <c r="D5" s="523"/>
      <c r="E5" s="523"/>
      <c r="F5" s="523"/>
      <c r="G5" s="523"/>
      <c r="H5" s="523"/>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row>
    <row r="6" spans="1:251" s="17" customFormat="1" ht="38.15" hidden="1" customHeight="1">
      <c r="A6" s="35">
        <v>1</v>
      </c>
      <c r="B6" s="524" t="s">
        <v>453</v>
      </c>
      <c r="C6" s="524"/>
      <c r="D6" s="524"/>
      <c r="E6" s="524"/>
      <c r="F6" s="524"/>
      <c r="G6" s="524"/>
      <c r="H6" s="524"/>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row>
    <row r="7" spans="1:251" s="17" customFormat="1" ht="23.15" hidden="1" customHeight="1">
      <c r="A7" s="35">
        <v>2</v>
      </c>
      <c r="B7" s="524" t="s">
        <v>454</v>
      </c>
      <c r="C7" s="524"/>
      <c r="D7" s="524"/>
      <c r="E7" s="524"/>
      <c r="F7" s="524"/>
      <c r="G7" s="524"/>
      <c r="H7" s="524"/>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row>
    <row r="8" spans="1:251" ht="13">
      <c r="A8" s="36" t="s">
        <v>438</v>
      </c>
      <c r="B8" s="519" t="s">
        <v>439</v>
      </c>
      <c r="C8" s="519"/>
      <c r="D8" s="519"/>
      <c r="E8" s="37"/>
      <c r="F8" s="37"/>
      <c r="G8" s="37"/>
      <c r="H8" s="43"/>
    </row>
    <row r="9" spans="1:251" ht="25">
      <c r="A9" s="9">
        <v>1</v>
      </c>
      <c r="B9" s="30" t="s">
        <v>455</v>
      </c>
      <c r="C9" s="26" t="s">
        <v>449</v>
      </c>
      <c r="D9" s="11" t="s">
        <v>62</v>
      </c>
      <c r="E9" s="18">
        <v>0</v>
      </c>
      <c r="F9" s="38">
        <v>9</v>
      </c>
      <c r="G9" s="19">
        <v>9</v>
      </c>
      <c r="H9" s="2" t="s">
        <v>459</v>
      </c>
    </row>
    <row r="10" spans="1:251" ht="25">
      <c r="A10" s="9">
        <v>2</v>
      </c>
      <c r="B10" s="30" t="s">
        <v>456</v>
      </c>
      <c r="C10" s="26" t="s">
        <v>457</v>
      </c>
      <c r="D10" s="11" t="s">
        <v>62</v>
      </c>
      <c r="E10" s="18">
        <v>0</v>
      </c>
      <c r="F10" s="38">
        <v>13</v>
      </c>
      <c r="G10" s="19">
        <v>13</v>
      </c>
      <c r="H10" s="2" t="s">
        <v>459</v>
      </c>
    </row>
    <row r="11" spans="1:251" ht="26">
      <c r="A11" s="11">
        <v>3</v>
      </c>
      <c r="B11" s="30" t="s">
        <v>448</v>
      </c>
      <c r="C11" s="26" t="s">
        <v>450</v>
      </c>
      <c r="D11" s="11" t="s">
        <v>62</v>
      </c>
      <c r="E11" s="18">
        <v>0</v>
      </c>
      <c r="F11" s="38">
        <v>14</v>
      </c>
      <c r="G11" s="19">
        <v>14</v>
      </c>
      <c r="H11" s="2" t="s">
        <v>459</v>
      </c>
    </row>
    <row r="12" spans="1:251">
      <c r="F12" s="19"/>
      <c r="G12" s="19"/>
      <c r="H12" s="2"/>
    </row>
    <row r="13" spans="1:251" ht="15.5">
      <c r="A13" s="31"/>
      <c r="B13" s="525" t="s">
        <v>451</v>
      </c>
      <c r="C13" s="526"/>
      <c r="D13" s="526"/>
      <c r="E13" s="526"/>
      <c r="F13" s="526"/>
      <c r="G13" s="34"/>
      <c r="H13" s="45"/>
    </row>
    <row r="14" spans="1:251">
      <c r="A14" s="6"/>
      <c r="B14" s="7"/>
      <c r="C14" s="7"/>
      <c r="D14" s="8"/>
      <c r="E14" s="39"/>
    </row>
    <row r="15" spans="1:251">
      <c r="A15" s="6"/>
      <c r="B15" s="7"/>
      <c r="C15" s="7"/>
      <c r="D15" s="8"/>
      <c r="E15" s="39"/>
    </row>
    <row r="16" spans="1:251">
      <c r="A16" s="6"/>
      <c r="B16" s="7"/>
      <c r="C16" s="7"/>
      <c r="D16" s="8"/>
      <c r="E16" s="39"/>
    </row>
    <row r="17" spans="1:5">
      <c r="A17" s="6"/>
      <c r="B17" s="7"/>
      <c r="C17" s="7"/>
      <c r="D17" s="8"/>
      <c r="E17" s="39"/>
    </row>
    <row r="18" spans="1:5">
      <c r="A18" s="6"/>
      <c r="B18" s="7"/>
      <c r="C18" s="7"/>
      <c r="D18" s="8"/>
      <c r="E18" s="39"/>
    </row>
    <row r="19" spans="1:5">
      <c r="A19" s="6"/>
      <c r="B19" s="7"/>
      <c r="C19" s="7"/>
      <c r="D19" s="8"/>
      <c r="E19" s="39"/>
    </row>
    <row r="20" spans="1:5">
      <c r="A20" s="6"/>
      <c r="B20" s="7"/>
      <c r="C20" s="7"/>
      <c r="D20" s="8"/>
      <c r="E20" s="39"/>
    </row>
    <row r="21" spans="1:5">
      <c r="A21" s="6"/>
      <c r="B21" s="7"/>
      <c r="C21" s="7"/>
      <c r="D21" s="8"/>
      <c r="E21" s="39"/>
    </row>
    <row r="22" spans="1:5">
      <c r="A22" s="6"/>
      <c r="B22" s="7"/>
      <c r="C22" s="7"/>
      <c r="D22" s="8"/>
      <c r="E22" s="39"/>
    </row>
    <row r="23" spans="1:5">
      <c r="A23" s="6"/>
      <c r="B23" s="7"/>
      <c r="C23" s="7"/>
      <c r="D23" s="8"/>
      <c r="E23" s="39"/>
    </row>
    <row r="24" spans="1:5">
      <c r="A24" s="6"/>
      <c r="B24" s="7"/>
      <c r="C24" s="7"/>
      <c r="D24" s="8"/>
      <c r="E24" s="39"/>
    </row>
    <row r="25" spans="1:5">
      <c r="A25" s="6"/>
      <c r="B25" s="7"/>
      <c r="C25" s="7"/>
      <c r="D25" s="8"/>
      <c r="E25" s="39"/>
    </row>
    <row r="26" spans="1:5">
      <c r="A26" s="6"/>
      <c r="B26" s="7"/>
      <c r="C26" s="7"/>
      <c r="D26" s="8"/>
      <c r="E26" s="39"/>
    </row>
    <row r="27" spans="1:5">
      <c r="A27" s="6"/>
      <c r="B27" s="7"/>
      <c r="C27" s="7"/>
      <c r="D27" s="8"/>
      <c r="E27" s="39"/>
    </row>
    <row r="28" spans="1:5">
      <c r="A28" s="6"/>
      <c r="B28" s="7"/>
      <c r="C28" s="7"/>
      <c r="D28" s="8"/>
      <c r="E28" s="39"/>
    </row>
    <row r="29" spans="1:5">
      <c r="A29" s="6"/>
      <c r="B29" s="7"/>
      <c r="C29" s="7"/>
      <c r="D29" s="8"/>
      <c r="E29" s="39"/>
    </row>
    <row r="30" spans="1:5">
      <c r="A30" s="6"/>
      <c r="B30" s="7"/>
      <c r="C30" s="7"/>
      <c r="D30" s="8"/>
      <c r="E30" s="39"/>
    </row>
    <row r="31" spans="1:5">
      <c r="A31" s="6"/>
      <c r="B31" s="7"/>
      <c r="C31" s="7"/>
      <c r="D31" s="8"/>
      <c r="E31" s="39"/>
    </row>
    <row r="32" spans="1:5">
      <c r="A32" s="6"/>
      <c r="B32" s="7"/>
      <c r="C32" s="7"/>
      <c r="D32" s="8"/>
      <c r="E32" s="39"/>
    </row>
    <row r="33" spans="1:5">
      <c r="A33" s="6"/>
      <c r="B33" s="7"/>
      <c r="C33" s="7"/>
      <c r="D33" s="8"/>
      <c r="E33" s="39"/>
    </row>
    <row r="34" spans="1:5">
      <c r="A34" s="6"/>
      <c r="B34" s="7"/>
      <c r="C34" s="7"/>
      <c r="D34" s="8"/>
      <c r="E34" s="39"/>
    </row>
    <row r="35" spans="1:5">
      <c r="A35" s="6"/>
      <c r="B35" s="7"/>
      <c r="C35" s="7"/>
      <c r="D35" s="8"/>
      <c r="E35" s="39"/>
    </row>
    <row r="36" spans="1:5">
      <c r="A36" s="6"/>
      <c r="B36" s="7"/>
      <c r="C36" s="7"/>
      <c r="D36" s="8"/>
      <c r="E36" s="39"/>
    </row>
    <row r="37" spans="1:5">
      <c r="A37" s="6"/>
      <c r="B37" s="7"/>
      <c r="C37" s="7"/>
      <c r="D37" s="8"/>
      <c r="E37" s="39"/>
    </row>
    <row r="38" spans="1:5">
      <c r="A38" s="6"/>
      <c r="B38" s="7"/>
      <c r="C38" s="7"/>
      <c r="D38" s="8"/>
      <c r="E38" s="39"/>
    </row>
    <row r="39" spans="1:5">
      <c r="A39" s="6"/>
      <c r="B39" s="7"/>
      <c r="C39" s="7"/>
      <c r="D39" s="8"/>
      <c r="E39" s="39"/>
    </row>
    <row r="40" spans="1:5">
      <c r="A40" s="6"/>
      <c r="B40" s="7"/>
      <c r="C40" s="7"/>
      <c r="D40" s="8"/>
      <c r="E40" s="39"/>
    </row>
    <row r="41" spans="1:5">
      <c r="A41" s="6"/>
      <c r="B41" s="7"/>
      <c r="C41" s="7"/>
      <c r="D41" s="8"/>
      <c r="E41" s="39"/>
    </row>
    <row r="42" spans="1:5">
      <c r="A42" s="6"/>
      <c r="B42" s="7"/>
      <c r="C42" s="7"/>
      <c r="D42" s="8"/>
      <c r="E42" s="39"/>
    </row>
    <row r="43" spans="1:5">
      <c r="A43" s="6"/>
      <c r="B43" s="7"/>
      <c r="C43" s="7"/>
      <c r="D43" s="8"/>
      <c r="E43" s="39"/>
    </row>
    <row r="44" spans="1:5">
      <c r="A44" s="6"/>
      <c r="B44" s="7"/>
      <c r="C44" s="7"/>
      <c r="D44" s="8"/>
      <c r="E44" s="39"/>
    </row>
    <row r="45" spans="1:5">
      <c r="A45" s="6"/>
      <c r="B45" s="7"/>
      <c r="C45" s="7"/>
      <c r="D45" s="8"/>
      <c r="E45" s="39"/>
    </row>
    <row r="46" spans="1:5">
      <c r="A46" s="6"/>
      <c r="B46" s="7"/>
      <c r="C46" s="7"/>
      <c r="D46" s="8"/>
      <c r="E46" s="39"/>
    </row>
    <row r="47" spans="1:5">
      <c r="A47" s="6"/>
      <c r="B47" s="7"/>
      <c r="C47" s="7"/>
      <c r="D47" s="8"/>
      <c r="E47" s="39"/>
    </row>
    <row r="48" spans="1:5">
      <c r="A48" s="6"/>
      <c r="B48" s="7"/>
      <c r="C48" s="7"/>
      <c r="D48" s="8"/>
      <c r="E48" s="39"/>
    </row>
    <row r="49" spans="1:5">
      <c r="A49" s="6"/>
      <c r="B49" s="7"/>
      <c r="C49" s="7"/>
      <c r="D49" s="8"/>
      <c r="E49" s="39"/>
    </row>
    <row r="50" spans="1:5">
      <c r="A50" s="6"/>
      <c r="B50" s="7"/>
      <c r="C50" s="7"/>
      <c r="D50" s="8"/>
      <c r="E50" s="39"/>
    </row>
    <row r="51" spans="1:5">
      <c r="A51" s="6"/>
      <c r="B51" s="7"/>
      <c r="C51" s="7"/>
      <c r="D51" s="8"/>
      <c r="E51" s="39"/>
    </row>
    <row r="52" spans="1:5">
      <c r="A52" s="6"/>
      <c r="B52" s="7"/>
      <c r="C52" s="7"/>
      <c r="D52" s="8"/>
      <c r="E52" s="39"/>
    </row>
    <row r="53" spans="1:5">
      <c r="A53" s="6"/>
      <c r="B53" s="7"/>
      <c r="C53" s="7"/>
      <c r="D53" s="8"/>
      <c r="E53" s="39"/>
    </row>
    <row r="54" spans="1:5">
      <c r="A54" s="6"/>
      <c r="B54" s="7"/>
      <c r="C54" s="7"/>
      <c r="D54" s="8"/>
      <c r="E54" s="39"/>
    </row>
    <row r="55" spans="1:5">
      <c r="A55" s="6"/>
      <c r="B55" s="7"/>
      <c r="C55" s="7"/>
      <c r="D55" s="8"/>
      <c r="E55" s="39"/>
    </row>
    <row r="56" spans="1:5">
      <c r="A56" s="6"/>
      <c r="B56" s="7"/>
      <c r="C56" s="7"/>
      <c r="D56" s="8"/>
      <c r="E56" s="39"/>
    </row>
    <row r="57" spans="1:5">
      <c r="A57" s="6"/>
      <c r="B57" s="7"/>
      <c r="C57" s="7"/>
      <c r="D57" s="8"/>
      <c r="E57" s="39"/>
    </row>
    <row r="58" spans="1:5">
      <c r="A58" s="6"/>
      <c r="B58" s="7"/>
      <c r="C58" s="7"/>
      <c r="D58" s="8"/>
      <c r="E58" s="39"/>
    </row>
    <row r="59" spans="1:5">
      <c r="A59" s="6"/>
      <c r="B59" s="7"/>
      <c r="C59" s="7"/>
      <c r="D59" s="8"/>
      <c r="E59" s="39"/>
    </row>
    <row r="60" spans="1:5">
      <c r="A60" s="6"/>
      <c r="B60" s="7"/>
      <c r="C60" s="7"/>
      <c r="D60" s="8"/>
      <c r="E60" s="39"/>
    </row>
    <row r="61" spans="1:5">
      <c r="A61" s="6"/>
      <c r="B61" s="7"/>
      <c r="C61" s="7"/>
      <c r="D61" s="8"/>
      <c r="E61" s="39"/>
    </row>
    <row r="62" spans="1:5">
      <c r="A62" s="6"/>
      <c r="B62" s="7"/>
      <c r="C62" s="7"/>
      <c r="D62" s="8"/>
      <c r="E62" s="39"/>
    </row>
    <row r="63" spans="1:5">
      <c r="A63" s="6"/>
      <c r="B63" s="7"/>
      <c r="C63" s="7"/>
      <c r="D63" s="8"/>
      <c r="E63" s="39"/>
    </row>
    <row r="64" spans="1:5">
      <c r="A64" s="6"/>
      <c r="B64" s="7"/>
      <c r="C64" s="7"/>
      <c r="D64" s="8"/>
      <c r="E64" s="39"/>
    </row>
    <row r="65" spans="1:5">
      <c r="A65" s="6"/>
      <c r="B65" s="7"/>
      <c r="C65" s="7"/>
      <c r="D65" s="8"/>
      <c r="E65" s="39"/>
    </row>
    <row r="66" spans="1:5">
      <c r="A66" s="6"/>
      <c r="B66" s="7"/>
      <c r="C66" s="7"/>
      <c r="D66" s="8"/>
      <c r="E66" s="39"/>
    </row>
    <row r="67" spans="1:5">
      <c r="A67" s="6"/>
      <c r="B67" s="7"/>
      <c r="C67" s="7"/>
      <c r="D67" s="8"/>
      <c r="E67" s="39"/>
    </row>
    <row r="68" spans="1:5">
      <c r="A68" s="6"/>
      <c r="B68" s="7"/>
      <c r="C68" s="7"/>
      <c r="D68" s="8"/>
      <c r="E68" s="39"/>
    </row>
    <row r="69" spans="1:5">
      <c r="A69" s="6"/>
      <c r="B69" s="7"/>
      <c r="C69" s="7"/>
      <c r="D69" s="8"/>
      <c r="E69" s="39"/>
    </row>
    <row r="70" spans="1:5">
      <c r="A70" s="6"/>
      <c r="B70" s="7"/>
      <c r="C70" s="7"/>
      <c r="D70" s="8"/>
      <c r="E70" s="39"/>
    </row>
    <row r="71" spans="1:5">
      <c r="A71" s="6"/>
      <c r="B71" s="7"/>
      <c r="C71" s="7"/>
      <c r="D71" s="8"/>
      <c r="E71" s="39"/>
    </row>
    <row r="72" spans="1:5">
      <c r="A72" s="6"/>
      <c r="B72" s="7"/>
      <c r="C72" s="7"/>
      <c r="D72" s="8"/>
      <c r="E72" s="39"/>
    </row>
    <row r="73" spans="1:5">
      <c r="A73" s="6"/>
      <c r="B73" s="7"/>
      <c r="C73" s="7"/>
      <c r="D73" s="8"/>
      <c r="E73" s="39"/>
    </row>
    <row r="74" spans="1:5">
      <c r="A74" s="6"/>
      <c r="B74" s="7"/>
      <c r="C74" s="7"/>
      <c r="D74" s="8"/>
      <c r="E74" s="39"/>
    </row>
    <row r="75" spans="1:5">
      <c r="A75" s="6"/>
      <c r="B75" s="7"/>
      <c r="C75" s="7"/>
      <c r="D75" s="8"/>
      <c r="E75" s="39"/>
    </row>
    <row r="76" spans="1:5">
      <c r="A76" s="6"/>
      <c r="B76" s="7"/>
      <c r="C76" s="7"/>
      <c r="D76" s="8"/>
      <c r="E76" s="39"/>
    </row>
    <row r="77" spans="1:5">
      <c r="A77" s="6"/>
      <c r="B77" s="7"/>
      <c r="C77" s="7"/>
      <c r="D77" s="8"/>
      <c r="E77" s="39"/>
    </row>
    <row r="78" spans="1:5">
      <c r="A78" s="6"/>
      <c r="B78" s="7"/>
      <c r="C78" s="7"/>
      <c r="D78" s="8"/>
      <c r="E78" s="39"/>
    </row>
    <row r="79" spans="1:5">
      <c r="A79" s="6"/>
      <c r="B79" s="7"/>
      <c r="C79" s="7"/>
      <c r="D79" s="8"/>
      <c r="E79" s="39"/>
    </row>
    <row r="80" spans="1:5">
      <c r="A80" s="6"/>
      <c r="B80" s="7"/>
      <c r="C80" s="7"/>
      <c r="D80" s="8"/>
      <c r="E80" s="39"/>
    </row>
    <row r="81" spans="1:5">
      <c r="A81" s="6"/>
      <c r="B81" s="7"/>
      <c r="C81" s="7"/>
      <c r="D81" s="8"/>
      <c r="E81" s="39"/>
    </row>
    <row r="82" spans="1:5">
      <c r="A82" s="6"/>
      <c r="B82" s="7"/>
      <c r="C82" s="7"/>
      <c r="D82" s="8"/>
      <c r="E82" s="39"/>
    </row>
    <row r="83" spans="1:5">
      <c r="A83" s="6"/>
      <c r="B83" s="7"/>
      <c r="C83" s="7"/>
      <c r="D83" s="8"/>
      <c r="E83" s="39"/>
    </row>
    <row r="84" spans="1:5">
      <c r="A84" s="6"/>
      <c r="B84" s="7"/>
      <c r="C84" s="7"/>
      <c r="D84" s="8"/>
      <c r="E84" s="39"/>
    </row>
    <row r="85" spans="1:5">
      <c r="A85" s="6"/>
      <c r="B85" s="7"/>
      <c r="C85" s="7"/>
      <c r="D85" s="8"/>
      <c r="E85" s="39"/>
    </row>
    <row r="86" spans="1:5">
      <c r="A86" s="6"/>
      <c r="B86" s="7"/>
      <c r="C86" s="7"/>
      <c r="D86" s="8"/>
      <c r="E86" s="39"/>
    </row>
    <row r="87" spans="1:5">
      <c r="A87" s="6"/>
      <c r="B87" s="7"/>
      <c r="C87" s="7"/>
      <c r="D87" s="8"/>
      <c r="E87" s="39"/>
    </row>
    <row r="88" spans="1:5">
      <c r="A88" s="6"/>
      <c r="B88" s="7"/>
      <c r="C88" s="7"/>
      <c r="D88" s="8"/>
      <c r="E88" s="39"/>
    </row>
    <row r="89" spans="1:5">
      <c r="A89" s="6"/>
      <c r="B89" s="7"/>
      <c r="C89" s="7"/>
      <c r="D89" s="8"/>
      <c r="E89" s="39"/>
    </row>
    <row r="90" spans="1:5">
      <c r="A90" s="6"/>
      <c r="B90" s="7"/>
      <c r="C90" s="7"/>
      <c r="D90" s="8"/>
      <c r="E90" s="39"/>
    </row>
    <row r="91" spans="1:5">
      <c r="A91" s="6"/>
      <c r="B91" s="7"/>
      <c r="C91" s="7"/>
      <c r="D91" s="8"/>
      <c r="E91" s="39"/>
    </row>
    <row r="92" spans="1:5">
      <c r="A92" s="6"/>
      <c r="B92" s="7"/>
      <c r="C92" s="7"/>
      <c r="D92" s="8"/>
      <c r="E92" s="39"/>
    </row>
    <row r="93" spans="1:5">
      <c r="A93" s="6"/>
      <c r="B93" s="7"/>
      <c r="C93" s="7"/>
      <c r="D93" s="8"/>
      <c r="E93" s="39"/>
    </row>
    <row r="94" spans="1:5">
      <c r="A94" s="6"/>
      <c r="B94" s="7"/>
      <c r="C94" s="7"/>
      <c r="D94" s="8"/>
      <c r="E94" s="39"/>
    </row>
    <row r="95" spans="1:5">
      <c r="A95" s="6"/>
      <c r="B95" s="7"/>
      <c r="C95" s="7"/>
      <c r="D95" s="8"/>
      <c r="E95" s="39"/>
    </row>
    <row r="96" spans="1:5">
      <c r="A96" s="6"/>
      <c r="B96" s="7"/>
      <c r="C96" s="7"/>
      <c r="D96" s="8"/>
      <c r="E96" s="39"/>
    </row>
    <row r="97" spans="1:5">
      <c r="A97" s="6"/>
      <c r="B97" s="7"/>
      <c r="C97" s="7"/>
      <c r="D97" s="8"/>
      <c r="E97" s="39"/>
    </row>
    <row r="98" spans="1:5">
      <c r="A98" s="6"/>
      <c r="B98" s="7"/>
      <c r="C98" s="7"/>
      <c r="D98" s="8"/>
      <c r="E98" s="39"/>
    </row>
    <row r="99" spans="1:5">
      <c r="A99" s="6"/>
      <c r="B99" s="7"/>
      <c r="C99" s="7"/>
      <c r="D99" s="8"/>
      <c r="E99" s="39"/>
    </row>
    <row r="100" spans="1:5">
      <c r="A100" s="6"/>
      <c r="B100" s="7"/>
      <c r="C100" s="7"/>
      <c r="D100" s="8"/>
      <c r="E100" s="39"/>
    </row>
    <row r="101" spans="1:5">
      <c r="A101" s="6"/>
      <c r="B101" s="7"/>
      <c r="C101" s="7"/>
      <c r="D101" s="8"/>
      <c r="E101" s="39"/>
    </row>
    <row r="102" spans="1:5">
      <c r="A102" s="6"/>
      <c r="B102" s="7"/>
      <c r="C102" s="7"/>
      <c r="D102" s="8"/>
      <c r="E102" s="39"/>
    </row>
    <row r="103" spans="1:5">
      <c r="A103" s="6"/>
      <c r="B103" s="7"/>
      <c r="C103" s="7"/>
      <c r="D103" s="8"/>
      <c r="E103" s="39"/>
    </row>
    <row r="104" spans="1:5">
      <c r="A104" s="6"/>
      <c r="B104" s="7"/>
      <c r="C104" s="7"/>
      <c r="D104" s="8"/>
      <c r="E104" s="39"/>
    </row>
    <row r="105" spans="1:5">
      <c r="A105" s="6"/>
      <c r="B105" s="7"/>
      <c r="C105" s="7"/>
      <c r="D105" s="8"/>
      <c r="E105" s="39"/>
    </row>
    <row r="106" spans="1:5">
      <c r="A106" s="6"/>
      <c r="B106" s="7"/>
      <c r="C106" s="7"/>
      <c r="D106" s="8"/>
      <c r="E106" s="39"/>
    </row>
    <row r="107" spans="1:5">
      <c r="A107" s="6"/>
      <c r="B107" s="7"/>
      <c r="C107" s="7"/>
      <c r="D107" s="8"/>
      <c r="E107" s="39"/>
    </row>
    <row r="108" spans="1:5">
      <c r="A108" s="6"/>
      <c r="B108" s="7"/>
      <c r="C108" s="7"/>
      <c r="D108" s="8"/>
      <c r="E108" s="39"/>
    </row>
    <row r="109" spans="1:5">
      <c r="A109" s="6"/>
      <c r="B109" s="7"/>
      <c r="C109" s="7"/>
      <c r="D109" s="8"/>
      <c r="E109" s="39"/>
    </row>
    <row r="110" spans="1:5">
      <c r="A110" s="6"/>
      <c r="B110" s="7"/>
      <c r="C110" s="7"/>
      <c r="D110" s="8"/>
      <c r="E110" s="39"/>
    </row>
    <row r="111" spans="1:5">
      <c r="A111" s="6"/>
      <c r="B111" s="7"/>
      <c r="C111" s="7"/>
      <c r="D111" s="8"/>
      <c r="E111" s="39"/>
    </row>
    <row r="112" spans="1:5">
      <c r="A112" s="6"/>
      <c r="B112" s="7"/>
      <c r="C112" s="7"/>
      <c r="D112" s="8"/>
      <c r="E112" s="39"/>
    </row>
    <row r="113" spans="1:5">
      <c r="A113" s="6"/>
      <c r="B113" s="7"/>
      <c r="C113" s="7"/>
      <c r="D113" s="8"/>
      <c r="E113" s="39"/>
    </row>
    <row r="114" spans="1:5">
      <c r="A114" s="6"/>
      <c r="B114" s="7"/>
      <c r="C114" s="7"/>
      <c r="D114" s="8"/>
      <c r="E114" s="39"/>
    </row>
    <row r="115" spans="1:5">
      <c r="A115" s="6"/>
      <c r="B115" s="7"/>
      <c r="C115" s="7"/>
      <c r="D115" s="8"/>
      <c r="E115" s="39"/>
    </row>
    <row r="116" spans="1:5">
      <c r="A116" s="6"/>
      <c r="B116" s="7"/>
      <c r="C116" s="7"/>
      <c r="D116" s="8"/>
      <c r="E116" s="39"/>
    </row>
    <row r="117" spans="1:5">
      <c r="A117" s="6"/>
      <c r="B117" s="7"/>
      <c r="C117" s="7"/>
      <c r="D117" s="8"/>
      <c r="E117" s="39"/>
    </row>
    <row r="118" spans="1:5">
      <c r="A118" s="6"/>
      <c r="B118" s="7"/>
      <c r="C118" s="7"/>
      <c r="D118" s="8"/>
      <c r="E118" s="39"/>
    </row>
    <row r="119" spans="1:5">
      <c r="A119" s="6"/>
      <c r="B119" s="7"/>
      <c r="C119" s="7"/>
      <c r="D119" s="8"/>
      <c r="E119" s="39"/>
    </row>
    <row r="120" spans="1:5">
      <c r="A120" s="6"/>
      <c r="B120" s="7"/>
      <c r="C120" s="7"/>
      <c r="D120" s="8"/>
      <c r="E120" s="39"/>
    </row>
    <row r="121" spans="1:5">
      <c r="A121" s="6"/>
      <c r="B121" s="7"/>
      <c r="C121" s="7"/>
      <c r="D121" s="8"/>
      <c r="E121" s="39"/>
    </row>
    <row r="122" spans="1:5">
      <c r="A122" s="6"/>
      <c r="B122" s="7"/>
      <c r="C122" s="7"/>
      <c r="D122" s="8"/>
      <c r="E122" s="39"/>
    </row>
    <row r="123" spans="1:5">
      <c r="A123" s="6"/>
      <c r="B123" s="7"/>
      <c r="C123" s="7"/>
      <c r="D123" s="8"/>
      <c r="E123" s="39"/>
    </row>
    <row r="124" spans="1:5">
      <c r="A124" s="6"/>
      <c r="B124" s="7"/>
      <c r="C124" s="7"/>
      <c r="D124" s="8"/>
      <c r="E124" s="39"/>
    </row>
    <row r="125" spans="1:5">
      <c r="A125" s="6"/>
      <c r="B125" s="7"/>
      <c r="C125" s="7"/>
      <c r="D125" s="8"/>
      <c r="E125" s="39"/>
    </row>
    <row r="126" spans="1:5">
      <c r="A126" s="6"/>
      <c r="B126" s="7"/>
      <c r="C126" s="7"/>
      <c r="D126" s="8"/>
      <c r="E126" s="39"/>
    </row>
    <row r="127" spans="1:5">
      <c r="A127" s="6"/>
      <c r="B127" s="7"/>
      <c r="C127" s="7"/>
      <c r="D127" s="8"/>
      <c r="E127" s="39"/>
    </row>
    <row r="128" spans="1:5">
      <c r="A128" s="6"/>
      <c r="B128" s="7"/>
      <c r="C128" s="7"/>
      <c r="D128" s="8"/>
      <c r="E128" s="39"/>
    </row>
    <row r="129" spans="1:5">
      <c r="A129" s="6"/>
      <c r="B129" s="7"/>
      <c r="C129" s="7"/>
      <c r="D129" s="8"/>
      <c r="E129" s="39"/>
    </row>
    <row r="130" spans="1:5">
      <c r="A130" s="6"/>
      <c r="B130" s="7"/>
      <c r="C130" s="7"/>
      <c r="D130" s="8"/>
      <c r="E130" s="39"/>
    </row>
    <row r="131" spans="1:5">
      <c r="A131" s="6"/>
      <c r="B131" s="7"/>
      <c r="C131" s="7"/>
      <c r="D131" s="8"/>
      <c r="E131" s="39"/>
    </row>
    <row r="132" spans="1:5">
      <c r="A132" s="6"/>
      <c r="B132" s="7"/>
      <c r="C132" s="7"/>
      <c r="D132" s="8"/>
      <c r="E132" s="39"/>
    </row>
    <row r="133" spans="1:5">
      <c r="A133" s="6"/>
      <c r="B133" s="7"/>
      <c r="C133" s="7"/>
      <c r="D133" s="8"/>
      <c r="E133" s="39"/>
    </row>
    <row r="134" spans="1:5">
      <c r="A134" s="6"/>
      <c r="B134" s="7"/>
      <c r="C134" s="7"/>
      <c r="D134" s="8"/>
      <c r="E134" s="39"/>
    </row>
    <row r="135" spans="1:5">
      <c r="A135" s="6"/>
      <c r="B135" s="7"/>
      <c r="C135" s="7"/>
      <c r="D135" s="8"/>
      <c r="E135" s="39"/>
    </row>
    <row r="136" spans="1:5">
      <c r="A136" s="6"/>
      <c r="B136" s="7"/>
      <c r="C136" s="7"/>
      <c r="D136" s="8"/>
      <c r="E136" s="39"/>
    </row>
    <row r="137" spans="1:5">
      <c r="A137" s="6"/>
      <c r="B137" s="7"/>
      <c r="C137" s="7"/>
      <c r="D137" s="8"/>
      <c r="E137" s="39"/>
    </row>
    <row r="138" spans="1:5">
      <c r="A138" s="6"/>
      <c r="B138" s="7"/>
      <c r="C138" s="7"/>
      <c r="D138" s="8"/>
      <c r="E138" s="39"/>
    </row>
    <row r="139" spans="1:5">
      <c r="A139" s="6"/>
      <c r="B139" s="7"/>
      <c r="C139" s="7"/>
      <c r="D139" s="8"/>
      <c r="E139" s="39"/>
    </row>
    <row r="140" spans="1:5">
      <c r="A140" s="6"/>
      <c r="B140" s="7"/>
      <c r="C140" s="7"/>
      <c r="D140" s="8"/>
      <c r="E140" s="39"/>
    </row>
    <row r="141" spans="1:5">
      <c r="A141" s="6"/>
      <c r="B141" s="7"/>
      <c r="C141" s="7"/>
      <c r="D141" s="8"/>
      <c r="E141" s="39"/>
    </row>
    <row r="142" spans="1:5">
      <c r="A142" s="6"/>
      <c r="B142" s="7"/>
      <c r="C142" s="7"/>
      <c r="D142" s="8"/>
      <c r="E142" s="39"/>
    </row>
    <row r="143" spans="1:5">
      <c r="A143" s="6"/>
      <c r="B143" s="7"/>
      <c r="C143" s="7"/>
      <c r="D143" s="8"/>
      <c r="E143" s="39"/>
    </row>
    <row r="144" spans="1:5">
      <c r="A144" s="6"/>
      <c r="B144" s="7"/>
      <c r="C144" s="7"/>
      <c r="D144" s="8"/>
      <c r="E144" s="39"/>
    </row>
    <row r="145" spans="1:5">
      <c r="A145" s="6"/>
      <c r="B145" s="7"/>
      <c r="C145" s="7"/>
      <c r="D145" s="8"/>
      <c r="E145" s="39"/>
    </row>
    <row r="146" spans="1:5">
      <c r="A146" s="6"/>
      <c r="B146" s="7"/>
      <c r="C146" s="7"/>
      <c r="D146" s="8"/>
      <c r="E146" s="39"/>
    </row>
    <row r="147" spans="1:5">
      <c r="A147" s="6"/>
      <c r="B147" s="7"/>
      <c r="C147" s="7"/>
      <c r="D147" s="8"/>
      <c r="E147" s="39"/>
    </row>
    <row r="148" spans="1:5">
      <c r="A148" s="6"/>
      <c r="B148" s="7"/>
      <c r="C148" s="7"/>
      <c r="D148" s="8"/>
      <c r="E148" s="39"/>
    </row>
    <row r="149" spans="1:5">
      <c r="A149" s="6"/>
      <c r="B149" s="7"/>
      <c r="C149" s="7"/>
      <c r="D149" s="8"/>
      <c r="E149" s="39"/>
    </row>
    <row r="150" spans="1:5">
      <c r="A150" s="6"/>
      <c r="B150" s="7"/>
      <c r="C150" s="7"/>
      <c r="D150" s="8"/>
      <c r="E150" s="39"/>
    </row>
    <row r="151" spans="1:5">
      <c r="A151" s="6"/>
      <c r="B151" s="7"/>
      <c r="C151" s="7"/>
      <c r="D151" s="8"/>
      <c r="E151" s="39"/>
    </row>
    <row r="152" spans="1:5">
      <c r="A152" s="6"/>
      <c r="B152" s="7"/>
      <c r="C152" s="7"/>
      <c r="D152" s="8"/>
      <c r="E152" s="39"/>
    </row>
    <row r="153" spans="1:5">
      <c r="A153" s="6"/>
      <c r="B153" s="7"/>
      <c r="C153" s="7"/>
      <c r="D153" s="8"/>
      <c r="E153" s="39"/>
    </row>
    <row r="154" spans="1:5">
      <c r="A154" s="6"/>
      <c r="B154" s="7"/>
      <c r="C154" s="7"/>
      <c r="D154" s="8"/>
      <c r="E154" s="39"/>
    </row>
    <row r="155" spans="1:5">
      <c r="A155" s="6"/>
      <c r="B155" s="7"/>
      <c r="C155" s="7"/>
      <c r="D155" s="8"/>
      <c r="E155" s="39"/>
    </row>
    <row r="156" spans="1:5">
      <c r="A156" s="6"/>
      <c r="B156" s="7"/>
      <c r="C156" s="7"/>
      <c r="D156" s="8"/>
      <c r="E156" s="39"/>
    </row>
    <row r="157" spans="1:5">
      <c r="A157" s="6"/>
      <c r="B157" s="7"/>
      <c r="C157" s="7"/>
      <c r="D157" s="8"/>
      <c r="E157" s="39"/>
    </row>
    <row r="158" spans="1:5">
      <c r="A158" s="6"/>
      <c r="B158" s="7"/>
      <c r="C158" s="7"/>
      <c r="D158" s="8"/>
      <c r="E158" s="39"/>
    </row>
    <row r="159" spans="1:5">
      <c r="A159" s="6"/>
      <c r="B159" s="7"/>
      <c r="C159" s="7"/>
      <c r="D159" s="8"/>
      <c r="E159" s="39"/>
    </row>
    <row r="160" spans="1:5">
      <c r="A160" s="6"/>
      <c r="B160" s="7"/>
      <c r="C160" s="7"/>
      <c r="D160" s="8"/>
      <c r="E160" s="39"/>
    </row>
    <row r="161" spans="1:5">
      <c r="A161" s="6"/>
      <c r="B161" s="7"/>
      <c r="C161" s="7"/>
      <c r="D161" s="8"/>
      <c r="E161" s="39"/>
    </row>
    <row r="162" spans="1:5">
      <c r="A162" s="6"/>
      <c r="B162" s="7"/>
      <c r="C162" s="7"/>
      <c r="D162" s="8"/>
      <c r="E162" s="39"/>
    </row>
    <row r="163" spans="1:5">
      <c r="A163" s="6"/>
      <c r="B163" s="7"/>
      <c r="C163" s="7"/>
      <c r="D163" s="8"/>
      <c r="E163" s="39"/>
    </row>
    <row r="164" spans="1:5">
      <c r="A164" s="6"/>
      <c r="B164" s="7"/>
      <c r="C164" s="7"/>
      <c r="D164" s="8"/>
      <c r="E164" s="39"/>
    </row>
    <row r="165" spans="1:5">
      <c r="A165" s="6"/>
      <c r="B165" s="7"/>
      <c r="C165" s="7"/>
      <c r="D165" s="8"/>
      <c r="E165" s="39"/>
    </row>
    <row r="166" spans="1:5">
      <c r="A166" s="6"/>
      <c r="B166" s="7"/>
      <c r="C166" s="7"/>
      <c r="D166" s="8"/>
      <c r="E166" s="39"/>
    </row>
    <row r="167" spans="1:5">
      <c r="A167" s="6"/>
      <c r="B167" s="7"/>
      <c r="C167" s="7"/>
      <c r="D167" s="8"/>
      <c r="E167" s="39"/>
    </row>
    <row r="168" spans="1:5">
      <c r="A168" s="6"/>
      <c r="B168" s="7"/>
      <c r="C168" s="7"/>
      <c r="D168" s="8"/>
      <c r="E168" s="39"/>
    </row>
    <row r="169" spans="1:5">
      <c r="A169" s="6"/>
      <c r="B169" s="7"/>
      <c r="C169" s="7"/>
      <c r="D169" s="8"/>
      <c r="E169" s="39"/>
    </row>
    <row r="170" spans="1:5">
      <c r="A170" s="6"/>
      <c r="B170" s="7"/>
      <c r="C170" s="7"/>
      <c r="D170" s="8"/>
      <c r="E170" s="39"/>
    </row>
    <row r="171" spans="1:5">
      <c r="A171" s="6"/>
      <c r="B171" s="7"/>
      <c r="C171" s="7"/>
      <c r="D171" s="8"/>
      <c r="E171" s="39"/>
    </row>
    <row r="172" spans="1:5">
      <c r="A172" s="6"/>
      <c r="B172" s="7"/>
      <c r="C172" s="7"/>
      <c r="D172" s="8"/>
      <c r="E172" s="39"/>
    </row>
    <row r="173" spans="1:5">
      <c r="A173" s="6"/>
      <c r="B173" s="7"/>
      <c r="C173" s="7"/>
      <c r="D173" s="8"/>
      <c r="E173" s="39"/>
    </row>
    <row r="174" spans="1:5">
      <c r="A174" s="6"/>
      <c r="B174" s="7"/>
      <c r="C174" s="7"/>
      <c r="D174" s="8"/>
      <c r="E174" s="39"/>
    </row>
    <row r="175" spans="1:5">
      <c r="A175" s="6"/>
      <c r="B175" s="7"/>
      <c r="C175" s="7"/>
      <c r="D175" s="8"/>
      <c r="E175" s="39"/>
    </row>
    <row r="176" spans="1:5">
      <c r="A176" s="6"/>
      <c r="B176" s="7"/>
      <c r="C176" s="7"/>
      <c r="D176" s="8"/>
      <c r="E176" s="39"/>
    </row>
    <row r="177" spans="1:5">
      <c r="A177" s="6"/>
      <c r="B177" s="7"/>
      <c r="C177" s="7"/>
      <c r="D177" s="8"/>
      <c r="E177" s="39"/>
    </row>
    <row r="178" spans="1:5">
      <c r="A178" s="6"/>
      <c r="B178" s="7"/>
      <c r="C178" s="7"/>
      <c r="D178" s="8"/>
      <c r="E178" s="39"/>
    </row>
    <row r="179" spans="1:5">
      <c r="A179" s="6"/>
      <c r="B179" s="7"/>
      <c r="C179" s="7"/>
      <c r="D179" s="8"/>
      <c r="E179" s="39"/>
    </row>
    <row r="180" spans="1:5">
      <c r="A180" s="6"/>
      <c r="B180" s="7"/>
      <c r="C180" s="7"/>
      <c r="D180" s="8"/>
      <c r="E180" s="39"/>
    </row>
    <row r="181" spans="1:5">
      <c r="A181" s="6"/>
      <c r="B181" s="7"/>
      <c r="C181" s="7"/>
      <c r="D181" s="8"/>
      <c r="E181" s="39"/>
    </row>
    <row r="182" spans="1:5">
      <c r="A182" s="6"/>
      <c r="B182" s="7"/>
      <c r="C182" s="7"/>
      <c r="D182" s="8"/>
      <c r="E182" s="39"/>
    </row>
    <row r="183" spans="1:5">
      <c r="A183" s="6"/>
      <c r="B183" s="7"/>
      <c r="C183" s="7"/>
      <c r="D183" s="8"/>
      <c r="E183" s="39"/>
    </row>
    <row r="184" spans="1:5">
      <c r="A184" s="6"/>
      <c r="B184" s="7"/>
      <c r="C184" s="7"/>
      <c r="D184" s="8"/>
      <c r="E184" s="39"/>
    </row>
    <row r="185" spans="1:5">
      <c r="A185" s="6"/>
      <c r="B185" s="7"/>
      <c r="C185" s="7"/>
      <c r="D185" s="8"/>
      <c r="E185" s="39"/>
    </row>
    <row r="186" spans="1:5">
      <c r="A186" s="6"/>
      <c r="B186" s="7"/>
      <c r="C186" s="7"/>
      <c r="D186" s="8"/>
      <c r="E186" s="39"/>
    </row>
    <row r="187" spans="1:5">
      <c r="A187" s="6"/>
      <c r="B187" s="7"/>
      <c r="C187" s="7"/>
      <c r="D187" s="8"/>
      <c r="E187" s="39"/>
    </row>
    <row r="188" spans="1:5">
      <c r="A188" s="6"/>
      <c r="B188" s="7"/>
      <c r="C188" s="7"/>
      <c r="D188" s="8"/>
      <c r="E188" s="39"/>
    </row>
    <row r="189" spans="1:5">
      <c r="A189" s="6"/>
      <c r="B189" s="7"/>
      <c r="C189" s="7"/>
      <c r="D189" s="8"/>
      <c r="E189" s="39"/>
    </row>
    <row r="190" spans="1:5">
      <c r="A190" s="6"/>
      <c r="B190" s="7"/>
      <c r="C190" s="7"/>
      <c r="D190" s="8"/>
      <c r="E190" s="39"/>
    </row>
    <row r="191" spans="1:5">
      <c r="A191" s="6"/>
      <c r="B191" s="7"/>
      <c r="C191" s="7"/>
      <c r="D191" s="8"/>
      <c r="E191" s="39"/>
    </row>
    <row r="192" spans="1:5">
      <c r="A192" s="6"/>
      <c r="B192" s="7"/>
      <c r="C192" s="7"/>
      <c r="D192" s="8"/>
      <c r="E192" s="39"/>
    </row>
    <row r="193" spans="1:5">
      <c r="A193" s="6"/>
      <c r="B193" s="7"/>
      <c r="C193" s="7"/>
      <c r="D193" s="8"/>
      <c r="E193" s="39"/>
    </row>
    <row r="194" spans="1:5">
      <c r="A194" s="6"/>
      <c r="B194" s="7"/>
      <c r="C194" s="7"/>
      <c r="D194" s="8"/>
      <c r="E194" s="39"/>
    </row>
    <row r="195" spans="1:5">
      <c r="A195" s="6"/>
      <c r="B195" s="7"/>
      <c r="C195" s="7"/>
      <c r="D195" s="8"/>
      <c r="E195" s="39"/>
    </row>
    <row r="196" spans="1:5">
      <c r="A196" s="6"/>
      <c r="B196" s="7"/>
      <c r="C196" s="7"/>
      <c r="D196" s="8"/>
      <c r="E196" s="39"/>
    </row>
    <row r="197" spans="1:5">
      <c r="A197" s="6"/>
      <c r="B197" s="7"/>
      <c r="C197" s="7"/>
      <c r="D197" s="8"/>
      <c r="E197" s="39"/>
    </row>
    <row r="198" spans="1:5">
      <c r="A198" s="6"/>
      <c r="B198" s="7"/>
      <c r="C198" s="7"/>
      <c r="D198" s="8"/>
      <c r="E198" s="39"/>
    </row>
    <row r="199" spans="1:5">
      <c r="A199" s="6"/>
      <c r="B199" s="7"/>
      <c r="C199" s="7"/>
      <c r="D199" s="8"/>
      <c r="E199" s="39"/>
    </row>
    <row r="200" spans="1:5">
      <c r="A200" s="6"/>
      <c r="B200" s="7"/>
      <c r="C200" s="7"/>
      <c r="D200" s="8"/>
      <c r="E200" s="39"/>
    </row>
    <row r="201" spans="1:5">
      <c r="A201" s="6"/>
      <c r="B201" s="7"/>
      <c r="C201" s="7"/>
      <c r="D201" s="8"/>
      <c r="E201" s="39"/>
    </row>
    <row r="202" spans="1:5">
      <c r="A202" s="6"/>
      <c r="B202" s="7"/>
      <c r="C202" s="7"/>
      <c r="D202" s="8"/>
      <c r="E202" s="39"/>
    </row>
    <row r="203" spans="1:5">
      <c r="A203" s="6"/>
      <c r="B203" s="7"/>
      <c r="C203" s="7"/>
      <c r="D203" s="8"/>
      <c r="E203" s="39"/>
    </row>
    <row r="204" spans="1:5">
      <c r="A204" s="6"/>
      <c r="B204" s="7"/>
      <c r="C204" s="7"/>
      <c r="D204" s="8"/>
      <c r="E204" s="39"/>
    </row>
    <row r="205" spans="1:5">
      <c r="A205" s="6"/>
      <c r="B205" s="7"/>
      <c r="C205" s="7"/>
      <c r="D205" s="8"/>
      <c r="E205" s="39"/>
    </row>
    <row r="206" spans="1:5">
      <c r="A206" s="6"/>
      <c r="B206" s="7"/>
      <c r="C206" s="7"/>
      <c r="D206" s="8"/>
      <c r="E206" s="39"/>
    </row>
    <row r="207" spans="1:5">
      <c r="A207" s="6"/>
      <c r="B207" s="7"/>
      <c r="C207" s="7"/>
      <c r="D207" s="8"/>
      <c r="E207" s="39"/>
    </row>
    <row r="208" spans="1:5">
      <c r="A208" s="6"/>
      <c r="B208" s="7"/>
      <c r="C208" s="7"/>
      <c r="D208" s="8"/>
      <c r="E208" s="39"/>
    </row>
    <row r="209" spans="1:5">
      <c r="A209" s="6"/>
      <c r="B209" s="7"/>
      <c r="C209" s="7"/>
      <c r="D209" s="8"/>
      <c r="E209" s="39"/>
    </row>
    <row r="210" spans="1:5">
      <c r="A210" s="6"/>
      <c r="B210" s="7"/>
      <c r="C210" s="7"/>
      <c r="D210" s="8"/>
      <c r="E210" s="39"/>
    </row>
    <row r="211" spans="1:5">
      <c r="A211" s="6"/>
      <c r="B211" s="7"/>
      <c r="C211" s="7"/>
      <c r="D211" s="8"/>
      <c r="E211" s="39"/>
    </row>
    <row r="212" spans="1:5">
      <c r="A212" s="6"/>
      <c r="B212" s="7"/>
      <c r="C212" s="7"/>
      <c r="D212" s="8"/>
      <c r="E212" s="39"/>
    </row>
    <row r="213" spans="1:5">
      <c r="A213" s="6"/>
      <c r="B213" s="7"/>
      <c r="C213" s="7"/>
      <c r="D213" s="8"/>
      <c r="E213" s="39"/>
    </row>
    <row r="214" spans="1:5">
      <c r="A214" s="6"/>
      <c r="B214" s="7"/>
      <c r="C214" s="7"/>
      <c r="D214" s="8"/>
      <c r="E214" s="39"/>
    </row>
    <row r="215" spans="1:5">
      <c r="A215" s="6"/>
      <c r="B215" s="7"/>
      <c r="C215" s="7"/>
      <c r="D215" s="8"/>
      <c r="E215" s="39"/>
    </row>
    <row r="216" spans="1:5">
      <c r="A216" s="6"/>
      <c r="B216" s="7"/>
      <c r="C216" s="7"/>
      <c r="D216" s="8"/>
      <c r="E216" s="39"/>
    </row>
    <row r="217" spans="1:5">
      <c r="A217" s="6"/>
      <c r="B217" s="7"/>
      <c r="C217" s="7"/>
      <c r="D217" s="8"/>
      <c r="E217" s="39"/>
    </row>
    <row r="218" spans="1:5">
      <c r="A218" s="6"/>
      <c r="B218" s="7"/>
      <c r="C218" s="7"/>
      <c r="D218" s="8"/>
      <c r="E218" s="39"/>
    </row>
    <row r="219" spans="1:5">
      <c r="A219" s="6"/>
      <c r="B219" s="7"/>
      <c r="C219" s="7"/>
      <c r="D219" s="8"/>
      <c r="E219" s="39"/>
    </row>
    <row r="220" spans="1:5">
      <c r="A220" s="6"/>
      <c r="B220" s="7"/>
      <c r="C220" s="7"/>
      <c r="D220" s="8"/>
      <c r="E220" s="39"/>
    </row>
    <row r="221" spans="1:5">
      <c r="A221" s="6"/>
      <c r="B221" s="7"/>
      <c r="C221" s="7"/>
      <c r="D221" s="8"/>
      <c r="E221" s="39"/>
    </row>
    <row r="222" spans="1:5">
      <c r="A222" s="6"/>
      <c r="B222" s="7"/>
      <c r="C222" s="7"/>
      <c r="D222" s="8"/>
      <c r="E222" s="39"/>
    </row>
    <row r="223" spans="1:5">
      <c r="A223" s="6"/>
      <c r="B223" s="7"/>
      <c r="C223" s="7"/>
      <c r="D223" s="8"/>
      <c r="E223" s="39"/>
    </row>
    <row r="224" spans="1:5">
      <c r="A224" s="6"/>
      <c r="B224" s="7"/>
      <c r="C224" s="7"/>
      <c r="D224" s="8"/>
      <c r="E224" s="39"/>
    </row>
    <row r="225" spans="1:5">
      <c r="A225" s="6"/>
      <c r="B225" s="7"/>
      <c r="C225" s="7"/>
      <c r="D225" s="8"/>
      <c r="E225" s="39"/>
    </row>
    <row r="226" spans="1:5">
      <c r="A226" s="6"/>
      <c r="B226" s="7"/>
      <c r="C226" s="7"/>
      <c r="D226" s="8"/>
      <c r="E226" s="39"/>
    </row>
    <row r="227" spans="1:5">
      <c r="A227" s="6"/>
      <c r="B227" s="7"/>
      <c r="C227" s="7"/>
      <c r="D227" s="8"/>
      <c r="E227" s="39"/>
    </row>
    <row r="228" spans="1:5">
      <c r="A228" s="6"/>
      <c r="B228" s="7"/>
      <c r="C228" s="7"/>
      <c r="D228" s="8"/>
      <c r="E228" s="39"/>
    </row>
    <row r="229" spans="1:5">
      <c r="A229" s="6"/>
      <c r="B229" s="7"/>
      <c r="C229" s="7"/>
      <c r="D229" s="8"/>
      <c r="E229" s="39"/>
    </row>
    <row r="230" spans="1:5">
      <c r="A230" s="6"/>
      <c r="B230" s="7"/>
      <c r="C230" s="7"/>
      <c r="D230" s="8"/>
      <c r="E230" s="39"/>
    </row>
    <row r="231" spans="1:5">
      <c r="A231" s="6"/>
      <c r="B231" s="7"/>
      <c r="C231" s="7"/>
      <c r="D231" s="8"/>
      <c r="E231" s="39"/>
    </row>
    <row r="232" spans="1:5">
      <c r="A232" s="6"/>
      <c r="B232" s="7"/>
      <c r="C232" s="7"/>
      <c r="D232" s="8"/>
      <c r="E232" s="39"/>
    </row>
    <row r="233" spans="1:5">
      <c r="A233" s="6"/>
      <c r="B233" s="7"/>
      <c r="C233" s="7"/>
      <c r="D233" s="8"/>
      <c r="E233" s="39"/>
    </row>
    <row r="234" spans="1:5">
      <c r="A234" s="6"/>
      <c r="B234" s="7"/>
      <c r="C234" s="7"/>
      <c r="D234" s="8"/>
      <c r="E234" s="39"/>
    </row>
    <row r="235" spans="1:5">
      <c r="A235" s="6"/>
      <c r="B235" s="7"/>
      <c r="C235" s="7"/>
      <c r="D235" s="8"/>
      <c r="E235" s="39"/>
    </row>
    <row r="236" spans="1:5">
      <c r="A236" s="6"/>
      <c r="B236" s="7"/>
      <c r="C236" s="7"/>
      <c r="D236" s="8"/>
      <c r="E236" s="39"/>
    </row>
    <row r="237" spans="1:5">
      <c r="A237" s="6"/>
      <c r="B237" s="7"/>
      <c r="C237" s="7"/>
      <c r="D237" s="8"/>
      <c r="E237" s="39"/>
    </row>
    <row r="238" spans="1:5">
      <c r="A238" s="6"/>
      <c r="B238" s="7"/>
      <c r="C238" s="7"/>
      <c r="D238" s="8"/>
      <c r="E238" s="39"/>
    </row>
    <row r="239" spans="1:5">
      <c r="A239" s="6"/>
      <c r="B239" s="7"/>
      <c r="C239" s="7"/>
      <c r="D239" s="8"/>
      <c r="E239" s="39"/>
    </row>
    <row r="240" spans="1:5">
      <c r="A240" s="6"/>
      <c r="B240" s="7"/>
      <c r="C240" s="7"/>
      <c r="D240" s="8"/>
      <c r="E240" s="39"/>
    </row>
    <row r="241" spans="1:5">
      <c r="A241" s="6"/>
      <c r="B241" s="7"/>
      <c r="C241" s="7"/>
      <c r="D241" s="8"/>
      <c r="E241" s="39"/>
    </row>
    <row r="242" spans="1:5">
      <c r="A242" s="6"/>
      <c r="B242" s="7"/>
      <c r="C242" s="7"/>
      <c r="D242" s="8"/>
      <c r="E242" s="39"/>
    </row>
    <row r="243" spans="1:5">
      <c r="A243" s="6"/>
      <c r="B243" s="7"/>
      <c r="C243" s="7"/>
      <c r="D243" s="8"/>
      <c r="E243" s="39"/>
    </row>
    <row r="244" spans="1:5">
      <c r="A244" s="6"/>
      <c r="B244" s="7"/>
      <c r="C244" s="7"/>
      <c r="D244" s="8"/>
      <c r="E244" s="39"/>
    </row>
    <row r="245" spans="1:5">
      <c r="A245" s="6"/>
      <c r="B245" s="7"/>
      <c r="C245" s="7"/>
      <c r="D245" s="8"/>
      <c r="E245" s="39"/>
    </row>
    <row r="246" spans="1:5">
      <c r="A246" s="6"/>
      <c r="B246" s="7"/>
      <c r="C246" s="7"/>
      <c r="D246" s="8"/>
      <c r="E246" s="39"/>
    </row>
    <row r="247" spans="1:5">
      <c r="A247" s="6"/>
      <c r="B247" s="7"/>
      <c r="C247" s="7"/>
      <c r="D247" s="8"/>
      <c r="E247" s="39"/>
    </row>
    <row r="248" spans="1:5">
      <c r="A248" s="6"/>
      <c r="B248" s="7"/>
      <c r="C248" s="7"/>
      <c r="D248" s="8"/>
      <c r="E248" s="39"/>
    </row>
    <row r="249" spans="1:5">
      <c r="A249" s="6"/>
      <c r="B249" s="7"/>
      <c r="C249" s="7"/>
      <c r="D249" s="8"/>
      <c r="E249" s="39"/>
    </row>
    <row r="250" spans="1:5">
      <c r="A250" s="6"/>
      <c r="B250" s="7"/>
      <c r="C250" s="7"/>
      <c r="D250" s="8"/>
      <c r="E250" s="39"/>
    </row>
    <row r="251" spans="1:5">
      <c r="A251" s="6"/>
      <c r="B251" s="7"/>
      <c r="C251" s="7"/>
      <c r="D251" s="8"/>
      <c r="E251" s="39"/>
    </row>
    <row r="252" spans="1:5">
      <c r="A252" s="6"/>
      <c r="B252" s="7"/>
      <c r="C252" s="7"/>
      <c r="D252" s="8"/>
      <c r="E252" s="39"/>
    </row>
    <row r="253" spans="1:5">
      <c r="A253" s="6"/>
      <c r="B253" s="7"/>
      <c r="C253" s="7"/>
      <c r="D253" s="8"/>
      <c r="E253" s="39"/>
    </row>
    <row r="254" spans="1:5">
      <c r="A254" s="6"/>
      <c r="B254" s="7"/>
      <c r="C254" s="7"/>
      <c r="D254" s="8"/>
      <c r="E254" s="39"/>
    </row>
    <row r="255" spans="1:5">
      <c r="A255" s="6"/>
      <c r="B255" s="7"/>
      <c r="C255" s="7"/>
      <c r="D255" s="8"/>
      <c r="E255" s="39"/>
    </row>
    <row r="256" spans="1:5">
      <c r="A256" s="6"/>
      <c r="B256" s="7"/>
      <c r="C256" s="7"/>
      <c r="D256" s="8"/>
      <c r="E256" s="39"/>
    </row>
    <row r="257" spans="1:5">
      <c r="A257" s="6"/>
      <c r="B257" s="7"/>
      <c r="C257" s="7"/>
      <c r="D257" s="8"/>
      <c r="E257" s="39"/>
    </row>
    <row r="258" spans="1:5">
      <c r="A258" s="6"/>
      <c r="B258" s="7"/>
      <c r="C258" s="7"/>
      <c r="D258" s="8"/>
      <c r="E258" s="39"/>
    </row>
    <row r="259" spans="1:5">
      <c r="A259" s="6"/>
      <c r="B259" s="7"/>
      <c r="C259" s="7"/>
      <c r="D259" s="8"/>
      <c r="E259" s="39"/>
    </row>
    <row r="260" spans="1:5">
      <c r="A260" s="6"/>
      <c r="B260" s="7"/>
      <c r="C260" s="7"/>
      <c r="D260" s="8"/>
      <c r="E260" s="39"/>
    </row>
    <row r="261" spans="1:5">
      <c r="A261" s="6"/>
      <c r="B261" s="7"/>
      <c r="C261" s="7"/>
      <c r="D261" s="8"/>
      <c r="E261" s="39"/>
    </row>
    <row r="262" spans="1:5">
      <c r="A262" s="6"/>
      <c r="B262" s="7"/>
      <c r="C262" s="7"/>
      <c r="D262" s="8"/>
      <c r="E262" s="39"/>
    </row>
    <row r="263" spans="1:5">
      <c r="A263" s="6"/>
      <c r="B263" s="7"/>
      <c r="C263" s="7"/>
      <c r="D263" s="8"/>
      <c r="E263" s="39"/>
    </row>
    <row r="264" spans="1:5">
      <c r="A264" s="6"/>
      <c r="B264" s="7"/>
      <c r="C264" s="7"/>
      <c r="D264" s="8"/>
      <c r="E264" s="39"/>
    </row>
    <row r="265" spans="1:5">
      <c r="A265" s="6"/>
      <c r="B265" s="7"/>
      <c r="C265" s="7"/>
      <c r="D265" s="8"/>
      <c r="E265" s="39"/>
    </row>
    <row r="266" spans="1:5">
      <c r="A266" s="6"/>
      <c r="B266" s="7"/>
      <c r="C266" s="7"/>
      <c r="D266" s="8"/>
      <c r="E266" s="39"/>
    </row>
    <row r="267" spans="1:5">
      <c r="A267" s="6"/>
      <c r="B267" s="7"/>
      <c r="C267" s="7"/>
      <c r="D267" s="8"/>
      <c r="E267" s="39"/>
    </row>
    <row r="268" spans="1:5">
      <c r="A268" s="6"/>
      <c r="B268" s="7"/>
      <c r="C268" s="7"/>
      <c r="D268" s="8"/>
      <c r="E268" s="39"/>
    </row>
    <row r="269" spans="1:5">
      <c r="A269" s="6"/>
      <c r="B269" s="7"/>
      <c r="C269" s="7"/>
      <c r="D269" s="8"/>
      <c r="E269" s="39"/>
    </row>
    <row r="270" spans="1:5">
      <c r="A270" s="6"/>
      <c r="B270" s="7"/>
      <c r="C270" s="7"/>
      <c r="D270" s="8"/>
      <c r="E270" s="39"/>
    </row>
    <row r="271" spans="1:5">
      <c r="A271" s="6"/>
      <c r="B271" s="7"/>
      <c r="C271" s="7"/>
      <c r="D271" s="8"/>
      <c r="E271" s="39"/>
    </row>
    <row r="272" spans="1:5">
      <c r="A272" s="6"/>
      <c r="B272" s="7"/>
      <c r="C272" s="7"/>
      <c r="D272" s="8"/>
      <c r="E272" s="39"/>
    </row>
    <row r="273" spans="1:5">
      <c r="A273" s="6"/>
      <c r="B273" s="7"/>
      <c r="C273" s="7"/>
      <c r="D273" s="8"/>
      <c r="E273" s="39"/>
    </row>
    <row r="274" spans="1:5">
      <c r="A274" s="6"/>
      <c r="B274" s="7"/>
      <c r="C274" s="7"/>
      <c r="D274" s="8"/>
      <c r="E274" s="39"/>
    </row>
    <row r="275" spans="1:5">
      <c r="A275" s="6"/>
      <c r="B275" s="7"/>
      <c r="C275" s="7"/>
      <c r="D275" s="8"/>
      <c r="E275" s="39"/>
    </row>
    <row r="276" spans="1:5">
      <c r="A276" s="6"/>
      <c r="B276" s="7"/>
      <c r="C276" s="7"/>
      <c r="D276" s="8"/>
      <c r="E276" s="39"/>
    </row>
    <row r="277" spans="1:5">
      <c r="A277" s="6"/>
      <c r="B277" s="7"/>
      <c r="C277" s="7"/>
      <c r="D277" s="8"/>
      <c r="E277" s="39"/>
    </row>
    <row r="278" spans="1:5">
      <c r="A278" s="6"/>
      <c r="B278" s="7"/>
      <c r="C278" s="7"/>
      <c r="D278" s="8"/>
      <c r="E278" s="39"/>
    </row>
    <row r="279" spans="1:5">
      <c r="A279" s="6"/>
      <c r="B279" s="7"/>
      <c r="C279" s="7"/>
      <c r="D279" s="8"/>
      <c r="E279" s="39"/>
    </row>
    <row r="280" spans="1:5">
      <c r="A280" s="6"/>
      <c r="B280" s="7"/>
      <c r="C280" s="7"/>
      <c r="D280" s="8"/>
      <c r="E280" s="39"/>
    </row>
    <row r="281" spans="1:5">
      <c r="A281" s="6"/>
      <c r="B281" s="7"/>
      <c r="C281" s="7"/>
      <c r="D281" s="8"/>
      <c r="E281" s="39"/>
    </row>
    <row r="282" spans="1:5">
      <c r="A282" s="6"/>
      <c r="B282" s="7"/>
      <c r="C282" s="7"/>
      <c r="D282" s="8"/>
      <c r="E282" s="39"/>
    </row>
    <row r="283" spans="1:5">
      <c r="A283" s="6"/>
      <c r="B283" s="7"/>
      <c r="C283" s="7"/>
      <c r="D283" s="8"/>
      <c r="E283" s="39"/>
    </row>
    <row r="284" spans="1:5">
      <c r="A284" s="6"/>
      <c r="B284" s="7"/>
      <c r="C284" s="7"/>
      <c r="D284" s="8"/>
      <c r="E284" s="39"/>
    </row>
    <row r="285" spans="1:5">
      <c r="A285" s="6"/>
      <c r="B285" s="7"/>
      <c r="C285" s="7"/>
      <c r="D285" s="8"/>
      <c r="E285" s="39"/>
    </row>
    <row r="286" spans="1:5">
      <c r="A286" s="6"/>
      <c r="B286" s="7"/>
      <c r="C286" s="7"/>
      <c r="D286" s="8"/>
      <c r="E286" s="39"/>
    </row>
    <row r="287" spans="1:5">
      <c r="A287" s="6"/>
      <c r="B287" s="7"/>
      <c r="C287" s="7"/>
      <c r="D287" s="8"/>
      <c r="E287" s="39"/>
    </row>
    <row r="288" spans="1:5">
      <c r="A288" s="6"/>
      <c r="B288" s="7"/>
      <c r="C288" s="7"/>
      <c r="D288" s="8"/>
      <c r="E288" s="39"/>
    </row>
    <row r="289" spans="1:5">
      <c r="A289" s="6"/>
      <c r="B289" s="7"/>
      <c r="C289" s="7"/>
      <c r="D289" s="8"/>
      <c r="E289" s="39"/>
    </row>
    <row r="290" spans="1:5">
      <c r="A290" s="6"/>
      <c r="B290" s="7"/>
      <c r="C290" s="7"/>
      <c r="D290" s="8"/>
      <c r="E290" s="39"/>
    </row>
    <row r="291" spans="1:5">
      <c r="A291" s="6"/>
      <c r="B291" s="7"/>
      <c r="C291" s="7"/>
      <c r="D291" s="8"/>
      <c r="E291" s="39"/>
    </row>
    <row r="292" spans="1:5">
      <c r="A292" s="6"/>
      <c r="B292" s="7"/>
      <c r="C292" s="7"/>
      <c r="D292" s="8"/>
      <c r="E292" s="39"/>
    </row>
    <row r="293" spans="1:5">
      <c r="A293" s="6"/>
      <c r="B293" s="7"/>
      <c r="C293" s="7"/>
      <c r="D293" s="8"/>
      <c r="E293" s="39"/>
    </row>
    <row r="294" spans="1:5">
      <c r="A294" s="6"/>
      <c r="B294" s="7"/>
      <c r="C294" s="7"/>
      <c r="D294" s="8"/>
      <c r="E294" s="39"/>
    </row>
    <row r="295" spans="1:5">
      <c r="A295" s="6"/>
      <c r="B295" s="7"/>
      <c r="C295" s="7"/>
      <c r="D295" s="8"/>
      <c r="E295" s="39"/>
    </row>
    <row r="296" spans="1:5">
      <c r="A296" s="6"/>
      <c r="B296" s="7"/>
      <c r="C296" s="7"/>
      <c r="D296" s="8"/>
      <c r="E296" s="39"/>
    </row>
    <row r="297" spans="1:5">
      <c r="A297" s="6"/>
      <c r="B297" s="7"/>
      <c r="C297" s="7"/>
      <c r="D297" s="8"/>
      <c r="E297" s="39"/>
    </row>
    <row r="298" spans="1:5">
      <c r="A298" s="6"/>
      <c r="B298" s="7"/>
      <c r="C298" s="7"/>
      <c r="D298" s="8"/>
      <c r="E298" s="39"/>
    </row>
    <row r="299" spans="1:5">
      <c r="A299" s="6"/>
      <c r="B299" s="7"/>
      <c r="C299" s="7"/>
      <c r="D299" s="8"/>
      <c r="E299" s="39"/>
    </row>
    <row r="300" spans="1:5">
      <c r="A300" s="6"/>
      <c r="B300" s="7"/>
      <c r="C300" s="7"/>
      <c r="D300" s="8"/>
      <c r="E300" s="39"/>
    </row>
    <row r="301" spans="1:5">
      <c r="A301" s="6"/>
      <c r="B301" s="7"/>
      <c r="C301" s="7"/>
      <c r="D301" s="8"/>
      <c r="E301" s="39"/>
    </row>
    <row r="302" spans="1:5">
      <c r="A302" s="6"/>
      <c r="B302" s="7"/>
      <c r="C302" s="7"/>
      <c r="D302" s="8"/>
      <c r="E302" s="39"/>
    </row>
    <row r="303" spans="1:5">
      <c r="A303" s="6"/>
      <c r="B303" s="7"/>
      <c r="C303" s="7"/>
      <c r="D303" s="8"/>
      <c r="E303" s="39"/>
    </row>
    <row r="304" spans="1:5">
      <c r="A304" s="6"/>
      <c r="B304" s="7"/>
      <c r="C304" s="7"/>
      <c r="D304" s="8"/>
      <c r="E304" s="39"/>
    </row>
    <row r="305" spans="1:5">
      <c r="A305" s="6"/>
      <c r="B305" s="7"/>
      <c r="C305" s="7"/>
      <c r="D305" s="8"/>
      <c r="E305" s="39"/>
    </row>
    <row r="306" spans="1:5">
      <c r="A306" s="6"/>
      <c r="B306" s="7"/>
      <c r="C306" s="7"/>
      <c r="D306" s="8"/>
      <c r="E306" s="39"/>
    </row>
    <row r="307" spans="1:5">
      <c r="A307" s="6"/>
      <c r="B307" s="7"/>
      <c r="C307" s="7"/>
      <c r="D307" s="8"/>
      <c r="E307" s="39"/>
    </row>
    <row r="308" spans="1:5">
      <c r="A308" s="6"/>
      <c r="B308" s="7"/>
      <c r="C308" s="7"/>
      <c r="D308" s="8"/>
      <c r="E308" s="39"/>
    </row>
    <row r="309" spans="1:5">
      <c r="A309" s="6"/>
      <c r="B309" s="7"/>
      <c r="C309" s="7"/>
      <c r="D309" s="8"/>
      <c r="E309" s="39"/>
    </row>
    <row r="310" spans="1:5">
      <c r="A310" s="6"/>
      <c r="B310" s="7"/>
      <c r="C310" s="7"/>
      <c r="D310" s="8"/>
      <c r="E310" s="39"/>
    </row>
    <row r="311" spans="1:5">
      <c r="A311" s="6"/>
      <c r="B311" s="7"/>
      <c r="C311" s="7"/>
      <c r="D311" s="8"/>
      <c r="E311" s="39"/>
    </row>
    <row r="312" spans="1:5">
      <c r="A312" s="6"/>
      <c r="B312" s="7"/>
      <c r="C312" s="7"/>
      <c r="D312" s="8"/>
      <c r="E312" s="39"/>
    </row>
    <row r="313" spans="1:5">
      <c r="A313" s="6"/>
      <c r="B313" s="7"/>
      <c r="C313" s="7"/>
      <c r="D313" s="8"/>
      <c r="E313" s="39"/>
    </row>
    <row r="314" spans="1:5">
      <c r="A314" s="6"/>
      <c r="B314" s="7"/>
      <c r="C314" s="7"/>
      <c r="D314" s="8"/>
      <c r="E314" s="39"/>
    </row>
    <row r="315" spans="1:5">
      <c r="A315" s="6"/>
      <c r="B315" s="7"/>
      <c r="C315" s="7"/>
      <c r="D315" s="8"/>
      <c r="E315" s="39"/>
    </row>
    <row r="316" spans="1:5">
      <c r="A316" s="6"/>
      <c r="B316" s="7"/>
      <c r="C316" s="7"/>
      <c r="D316" s="8"/>
      <c r="E316" s="39"/>
    </row>
    <row r="317" spans="1:5">
      <c r="A317" s="6"/>
      <c r="B317" s="7"/>
      <c r="C317" s="7"/>
      <c r="D317" s="8"/>
      <c r="E317" s="39"/>
    </row>
    <row r="318" spans="1:5">
      <c r="A318" s="6"/>
      <c r="B318" s="7"/>
      <c r="C318" s="7"/>
      <c r="D318" s="8"/>
      <c r="E318" s="39"/>
    </row>
    <row r="319" spans="1:5">
      <c r="A319" s="6"/>
      <c r="B319" s="7"/>
      <c r="C319" s="7"/>
      <c r="D319" s="8"/>
      <c r="E319" s="39"/>
    </row>
    <row r="320" spans="1:5">
      <c r="A320" s="6"/>
      <c r="B320" s="7"/>
      <c r="C320" s="7"/>
      <c r="D320" s="8"/>
      <c r="E320" s="39"/>
    </row>
    <row r="321" spans="1:5">
      <c r="A321" s="6"/>
      <c r="B321" s="7"/>
      <c r="C321" s="7"/>
      <c r="D321" s="8"/>
      <c r="E321" s="39"/>
    </row>
    <row r="322" spans="1:5">
      <c r="A322" s="6"/>
      <c r="B322" s="7"/>
      <c r="C322" s="7"/>
      <c r="D322" s="8"/>
      <c r="E322" s="39"/>
    </row>
    <row r="323" spans="1:5">
      <c r="A323" s="6"/>
      <c r="B323" s="7"/>
      <c r="C323" s="7"/>
      <c r="D323" s="8"/>
      <c r="E323" s="39"/>
    </row>
    <row r="324" spans="1:5">
      <c r="A324" s="6"/>
      <c r="B324" s="7"/>
      <c r="C324" s="7"/>
      <c r="D324" s="8"/>
      <c r="E324" s="39"/>
    </row>
    <row r="325" spans="1:5">
      <c r="A325" s="6"/>
      <c r="B325" s="7"/>
      <c r="C325" s="7"/>
      <c r="D325" s="8"/>
      <c r="E325" s="39"/>
    </row>
    <row r="326" spans="1:5">
      <c r="A326" s="6"/>
      <c r="B326" s="7"/>
      <c r="C326" s="7"/>
      <c r="D326" s="8"/>
      <c r="E326" s="39"/>
    </row>
    <row r="327" spans="1:5">
      <c r="A327" s="6"/>
      <c r="B327" s="7"/>
      <c r="C327" s="7"/>
      <c r="D327" s="8"/>
      <c r="E327" s="39"/>
    </row>
    <row r="328" spans="1:5">
      <c r="A328" s="6"/>
      <c r="B328" s="7"/>
      <c r="C328" s="7"/>
      <c r="D328" s="8"/>
      <c r="E328" s="39"/>
    </row>
    <row r="329" spans="1:5">
      <c r="A329" s="6"/>
      <c r="B329" s="7"/>
      <c r="C329" s="7"/>
      <c r="D329" s="8"/>
      <c r="E329" s="39"/>
    </row>
    <row r="330" spans="1:5">
      <c r="A330" s="6"/>
      <c r="B330" s="7"/>
      <c r="C330" s="7"/>
      <c r="D330" s="8"/>
      <c r="E330" s="39"/>
    </row>
    <row r="331" spans="1:5">
      <c r="A331" s="6"/>
      <c r="B331" s="7"/>
      <c r="C331" s="7"/>
      <c r="D331" s="8"/>
      <c r="E331" s="39"/>
    </row>
    <row r="332" spans="1:5">
      <c r="A332" s="6"/>
      <c r="B332" s="7"/>
      <c r="C332" s="7"/>
      <c r="D332" s="8"/>
      <c r="E332" s="39"/>
    </row>
    <row r="333" spans="1:5">
      <c r="A333" s="6"/>
      <c r="B333" s="7"/>
      <c r="C333" s="7"/>
      <c r="D333" s="8"/>
      <c r="E333" s="39"/>
    </row>
    <row r="334" spans="1:5">
      <c r="A334" s="6"/>
      <c r="B334" s="7"/>
      <c r="C334" s="7"/>
      <c r="D334" s="8"/>
      <c r="E334" s="39"/>
    </row>
    <row r="335" spans="1:5">
      <c r="A335" s="6"/>
      <c r="B335" s="7"/>
      <c r="C335" s="7"/>
      <c r="D335" s="8"/>
      <c r="E335" s="39"/>
    </row>
    <row r="336" spans="1:5">
      <c r="A336" s="6"/>
      <c r="B336" s="7"/>
      <c r="C336" s="7"/>
      <c r="D336" s="8"/>
      <c r="E336" s="39"/>
    </row>
    <row r="337" spans="1:5">
      <c r="A337" s="6"/>
      <c r="B337" s="7"/>
      <c r="C337" s="7"/>
      <c r="D337" s="8"/>
      <c r="E337" s="39"/>
    </row>
    <row r="338" spans="1:5">
      <c r="A338" s="6"/>
      <c r="B338" s="7"/>
      <c r="C338" s="7"/>
      <c r="D338" s="8"/>
      <c r="E338" s="39"/>
    </row>
    <row r="339" spans="1:5">
      <c r="A339" s="6"/>
      <c r="B339" s="7"/>
      <c r="C339" s="7"/>
      <c r="D339" s="8"/>
      <c r="E339" s="39"/>
    </row>
    <row r="340" spans="1:5">
      <c r="A340" s="6"/>
      <c r="B340" s="7"/>
      <c r="C340" s="7"/>
      <c r="D340" s="8"/>
      <c r="E340" s="39"/>
    </row>
    <row r="341" spans="1:5">
      <c r="A341" s="6"/>
      <c r="B341" s="7"/>
      <c r="C341" s="7"/>
      <c r="D341" s="8"/>
      <c r="E341" s="39"/>
    </row>
    <row r="342" spans="1:5">
      <c r="A342" s="6"/>
      <c r="B342" s="7"/>
      <c r="C342" s="7"/>
      <c r="D342" s="8"/>
      <c r="E342" s="39"/>
    </row>
    <row r="343" spans="1:5">
      <c r="A343" s="6"/>
      <c r="B343" s="7"/>
      <c r="C343" s="7"/>
      <c r="D343" s="8"/>
      <c r="E343" s="39"/>
    </row>
    <row r="344" spans="1:5">
      <c r="A344" s="6"/>
      <c r="B344" s="7"/>
      <c r="C344" s="7"/>
      <c r="D344" s="8"/>
      <c r="E344" s="39"/>
    </row>
    <row r="345" spans="1:5">
      <c r="A345" s="6"/>
      <c r="B345" s="7"/>
      <c r="C345" s="7"/>
      <c r="D345" s="8"/>
      <c r="E345" s="39"/>
    </row>
    <row r="346" spans="1:5">
      <c r="A346" s="6"/>
      <c r="B346" s="7"/>
      <c r="C346" s="7"/>
      <c r="D346" s="8"/>
      <c r="E346" s="39"/>
    </row>
    <row r="347" spans="1:5">
      <c r="A347" s="6"/>
      <c r="B347" s="7"/>
      <c r="C347" s="7"/>
      <c r="D347" s="8"/>
      <c r="E347" s="39"/>
    </row>
    <row r="348" spans="1:5">
      <c r="A348" s="6"/>
      <c r="B348" s="7"/>
      <c r="C348" s="7"/>
      <c r="D348" s="8"/>
      <c r="E348" s="39"/>
    </row>
    <row r="349" spans="1:5">
      <c r="A349" s="6"/>
      <c r="B349" s="7"/>
      <c r="C349" s="7"/>
      <c r="D349" s="8"/>
      <c r="E349" s="39"/>
    </row>
    <row r="350" spans="1:5">
      <c r="A350" s="6"/>
      <c r="B350" s="7"/>
      <c r="C350" s="7"/>
      <c r="D350" s="8"/>
      <c r="E350" s="39"/>
    </row>
    <row r="351" spans="1:5">
      <c r="A351" s="6"/>
      <c r="B351" s="7"/>
      <c r="C351" s="7"/>
      <c r="D351" s="8"/>
      <c r="E351" s="39"/>
    </row>
    <row r="352" spans="1:5">
      <c r="A352" s="6"/>
      <c r="B352" s="7"/>
      <c r="C352" s="7"/>
      <c r="D352" s="8"/>
      <c r="E352" s="39"/>
    </row>
    <row r="353" spans="1:5">
      <c r="A353" s="6"/>
      <c r="B353" s="7"/>
      <c r="C353" s="7"/>
      <c r="D353" s="8"/>
      <c r="E353" s="39"/>
    </row>
    <row r="354" spans="1:5">
      <c r="A354" s="6"/>
      <c r="B354" s="7"/>
      <c r="C354" s="7"/>
      <c r="D354" s="8"/>
      <c r="E354" s="39"/>
    </row>
    <row r="355" spans="1:5">
      <c r="A355" s="6"/>
      <c r="B355" s="7"/>
      <c r="C355" s="7"/>
      <c r="D355" s="8"/>
      <c r="E355" s="39"/>
    </row>
    <row r="356" spans="1:5">
      <c r="A356" s="6"/>
      <c r="B356" s="7"/>
      <c r="C356" s="7"/>
      <c r="D356" s="8"/>
      <c r="E356" s="39"/>
    </row>
    <row r="357" spans="1:5">
      <c r="A357" s="6"/>
      <c r="B357" s="7"/>
      <c r="C357" s="7"/>
      <c r="D357" s="8"/>
      <c r="E357" s="39"/>
    </row>
    <row r="358" spans="1:5">
      <c r="A358" s="6"/>
      <c r="B358" s="7"/>
      <c r="C358" s="7"/>
      <c r="D358" s="8"/>
      <c r="E358" s="39"/>
    </row>
    <row r="359" spans="1:5">
      <c r="A359" s="6"/>
      <c r="B359" s="7"/>
      <c r="C359" s="7"/>
      <c r="D359" s="8"/>
      <c r="E359" s="39"/>
    </row>
    <row r="360" spans="1:5">
      <c r="A360" s="6"/>
      <c r="B360" s="7"/>
      <c r="C360" s="7"/>
      <c r="D360" s="8"/>
      <c r="E360" s="39"/>
    </row>
    <row r="361" spans="1:5">
      <c r="A361" s="6"/>
      <c r="B361" s="7"/>
      <c r="C361" s="7"/>
      <c r="D361" s="8"/>
      <c r="E361" s="39"/>
    </row>
    <row r="362" spans="1:5">
      <c r="A362" s="6"/>
      <c r="B362" s="7"/>
      <c r="C362" s="7"/>
      <c r="D362" s="8"/>
      <c r="E362" s="39"/>
    </row>
    <row r="363" spans="1:5">
      <c r="A363" s="6"/>
      <c r="B363" s="7"/>
      <c r="C363" s="7"/>
      <c r="D363" s="8"/>
      <c r="E363" s="39"/>
    </row>
    <row r="364" spans="1:5">
      <c r="A364" s="6"/>
      <c r="B364" s="7"/>
      <c r="C364" s="7"/>
      <c r="D364" s="8"/>
      <c r="E364" s="39"/>
    </row>
    <row r="365" spans="1:5">
      <c r="A365" s="6"/>
      <c r="B365" s="7"/>
      <c r="C365" s="7"/>
      <c r="D365" s="8"/>
      <c r="E365" s="39"/>
    </row>
    <row r="366" spans="1:5">
      <c r="A366" s="6"/>
      <c r="B366" s="7"/>
      <c r="C366" s="7"/>
      <c r="D366" s="8"/>
      <c r="E366" s="39"/>
    </row>
    <row r="367" spans="1:5">
      <c r="A367" s="6"/>
      <c r="B367" s="7"/>
      <c r="C367" s="7"/>
      <c r="D367" s="8"/>
      <c r="E367" s="39"/>
    </row>
    <row r="368" spans="1:5">
      <c r="A368" s="6"/>
      <c r="B368" s="7"/>
      <c r="C368" s="7"/>
      <c r="D368" s="8"/>
      <c r="E368" s="39"/>
    </row>
    <row r="369" spans="1:5">
      <c r="A369" s="6"/>
      <c r="B369" s="7"/>
      <c r="C369" s="7"/>
      <c r="D369" s="8"/>
      <c r="E369" s="39"/>
    </row>
    <row r="370" spans="1:5">
      <c r="A370" s="6"/>
      <c r="B370" s="7"/>
      <c r="C370" s="7"/>
      <c r="D370" s="8"/>
      <c r="E370" s="39"/>
    </row>
    <row r="371" spans="1:5">
      <c r="A371" s="6"/>
      <c r="B371" s="7"/>
      <c r="C371" s="7"/>
      <c r="D371" s="8"/>
      <c r="E371" s="39"/>
    </row>
    <row r="372" spans="1:5">
      <c r="A372" s="6"/>
      <c r="B372" s="7"/>
      <c r="C372" s="7"/>
      <c r="D372" s="8"/>
      <c r="E372" s="39"/>
    </row>
    <row r="373" spans="1:5">
      <c r="A373" s="6"/>
      <c r="B373" s="7"/>
      <c r="C373" s="7"/>
      <c r="D373" s="8"/>
      <c r="E373" s="39"/>
    </row>
    <row r="374" spans="1:5">
      <c r="A374" s="6"/>
      <c r="B374" s="7"/>
      <c r="C374" s="7"/>
      <c r="D374" s="8"/>
      <c r="E374" s="39"/>
    </row>
    <row r="375" spans="1:5">
      <c r="A375" s="6"/>
      <c r="B375" s="7"/>
      <c r="C375" s="7"/>
      <c r="D375" s="8"/>
      <c r="E375" s="39"/>
    </row>
    <row r="376" spans="1:5">
      <c r="A376" s="6"/>
      <c r="B376" s="7"/>
      <c r="C376" s="7"/>
      <c r="D376" s="8"/>
      <c r="E376" s="39"/>
    </row>
    <row r="377" spans="1:5">
      <c r="A377" s="6"/>
      <c r="B377" s="7"/>
      <c r="C377" s="7"/>
      <c r="D377" s="8"/>
      <c r="E377" s="39"/>
    </row>
    <row r="378" spans="1:5">
      <c r="A378" s="6"/>
      <c r="B378" s="7"/>
      <c r="C378" s="7"/>
      <c r="D378" s="8"/>
      <c r="E378" s="39"/>
    </row>
    <row r="379" spans="1:5">
      <c r="A379" s="6"/>
      <c r="B379" s="7"/>
      <c r="C379" s="7"/>
      <c r="D379" s="8"/>
      <c r="E379" s="39"/>
    </row>
    <row r="380" spans="1:5">
      <c r="A380" s="6"/>
      <c r="B380" s="7"/>
      <c r="C380" s="7"/>
      <c r="D380" s="8"/>
      <c r="E380" s="39"/>
    </row>
    <row r="381" spans="1:5">
      <c r="A381" s="6"/>
      <c r="B381" s="7"/>
      <c r="C381" s="7"/>
      <c r="D381" s="8"/>
      <c r="E381" s="39"/>
    </row>
    <row r="382" spans="1:5">
      <c r="A382" s="6"/>
      <c r="B382" s="7"/>
      <c r="C382" s="7"/>
      <c r="D382" s="8"/>
      <c r="E382" s="39"/>
    </row>
    <row r="383" spans="1:5">
      <c r="A383" s="6"/>
      <c r="B383" s="7"/>
      <c r="C383" s="7"/>
      <c r="D383" s="8"/>
      <c r="E383" s="39"/>
    </row>
    <row r="384" spans="1:5">
      <c r="A384" s="6"/>
      <c r="B384" s="7"/>
      <c r="C384" s="7"/>
      <c r="D384" s="8"/>
      <c r="E384" s="39"/>
    </row>
    <row r="385" spans="1:5">
      <c r="A385" s="6"/>
      <c r="B385" s="7"/>
      <c r="C385" s="7"/>
      <c r="D385" s="8"/>
      <c r="E385" s="39"/>
    </row>
    <row r="386" spans="1:5">
      <c r="A386" s="6"/>
      <c r="B386" s="7"/>
      <c r="C386" s="7"/>
      <c r="D386" s="8"/>
      <c r="E386" s="39"/>
    </row>
    <row r="387" spans="1:5">
      <c r="A387" s="6"/>
      <c r="B387" s="7"/>
      <c r="C387" s="7"/>
      <c r="D387" s="8"/>
      <c r="E387" s="39"/>
    </row>
    <row r="388" spans="1:5">
      <c r="A388" s="6"/>
      <c r="B388" s="7"/>
      <c r="C388" s="7"/>
      <c r="D388" s="8"/>
      <c r="E388" s="39"/>
    </row>
    <row r="389" spans="1:5">
      <c r="A389" s="6"/>
      <c r="B389" s="7"/>
      <c r="C389" s="7"/>
      <c r="D389" s="8"/>
      <c r="E389" s="39"/>
    </row>
    <row r="390" spans="1:5">
      <c r="A390" s="6"/>
      <c r="B390" s="7"/>
      <c r="C390" s="7"/>
      <c r="D390" s="8"/>
      <c r="E390" s="39"/>
    </row>
    <row r="391" spans="1:5">
      <c r="A391" s="6"/>
      <c r="B391" s="7"/>
      <c r="C391" s="7"/>
      <c r="D391" s="8"/>
      <c r="E391" s="39"/>
    </row>
    <row r="392" spans="1:5">
      <c r="A392" s="6"/>
      <c r="B392" s="7"/>
      <c r="C392" s="7"/>
      <c r="D392" s="8"/>
      <c r="E392" s="39"/>
    </row>
    <row r="393" spans="1:5">
      <c r="A393" s="6"/>
      <c r="B393" s="7"/>
      <c r="C393" s="7"/>
      <c r="D393" s="8"/>
      <c r="E393" s="39"/>
    </row>
    <row r="394" spans="1:5">
      <c r="A394" s="6"/>
      <c r="B394" s="7"/>
      <c r="C394" s="7"/>
      <c r="D394" s="8"/>
      <c r="E394" s="39"/>
    </row>
    <row r="395" spans="1:5">
      <c r="A395" s="6"/>
      <c r="B395" s="7"/>
      <c r="C395" s="7"/>
      <c r="D395" s="8"/>
      <c r="E395" s="39"/>
    </row>
    <row r="396" spans="1:5">
      <c r="A396" s="6"/>
      <c r="B396" s="7"/>
      <c r="C396" s="7"/>
      <c r="D396" s="8"/>
      <c r="E396" s="39"/>
    </row>
    <row r="397" spans="1:5">
      <c r="A397" s="6"/>
      <c r="B397" s="7"/>
      <c r="C397" s="7"/>
      <c r="D397" s="8"/>
      <c r="E397" s="39"/>
    </row>
    <row r="398" spans="1:5">
      <c r="A398" s="6"/>
      <c r="B398" s="7"/>
      <c r="C398" s="7"/>
      <c r="D398" s="8"/>
      <c r="E398" s="39"/>
    </row>
    <row r="399" spans="1:5">
      <c r="A399" s="6"/>
      <c r="B399" s="7"/>
      <c r="C399" s="7"/>
      <c r="D399" s="8"/>
      <c r="E399" s="39"/>
    </row>
    <row r="400" spans="1:5">
      <c r="A400" s="6"/>
      <c r="B400" s="7"/>
      <c r="C400" s="7"/>
      <c r="D400" s="8"/>
      <c r="E400" s="39"/>
    </row>
    <row r="401" spans="1:5">
      <c r="A401" s="6"/>
      <c r="B401" s="7"/>
      <c r="C401" s="7"/>
      <c r="D401" s="8"/>
      <c r="E401" s="39"/>
    </row>
    <row r="402" spans="1:5">
      <c r="A402" s="6"/>
      <c r="B402" s="7"/>
      <c r="C402" s="7"/>
      <c r="D402" s="8"/>
      <c r="E402" s="39"/>
    </row>
    <row r="403" spans="1:5">
      <c r="A403" s="6"/>
      <c r="B403" s="7"/>
      <c r="C403" s="7"/>
      <c r="D403" s="8"/>
      <c r="E403" s="39"/>
    </row>
    <row r="404" spans="1:5">
      <c r="A404" s="6"/>
      <c r="B404" s="7"/>
      <c r="C404" s="7"/>
      <c r="D404" s="8"/>
      <c r="E404" s="39"/>
    </row>
    <row r="405" spans="1:5">
      <c r="A405" s="6"/>
      <c r="B405" s="7"/>
      <c r="C405" s="7"/>
      <c r="D405" s="8"/>
      <c r="E405" s="39"/>
    </row>
    <row r="406" spans="1:5">
      <c r="A406" s="6"/>
      <c r="B406" s="7"/>
      <c r="C406" s="7"/>
      <c r="D406" s="8"/>
      <c r="E406" s="39"/>
    </row>
    <row r="407" spans="1:5">
      <c r="A407" s="6"/>
      <c r="B407" s="7"/>
      <c r="C407" s="7"/>
      <c r="D407" s="8"/>
      <c r="E407" s="39"/>
    </row>
    <row r="408" spans="1:5">
      <c r="A408" s="6"/>
      <c r="B408" s="7"/>
      <c r="C408" s="7"/>
      <c r="D408" s="8"/>
      <c r="E408" s="39"/>
    </row>
    <row r="409" spans="1:5">
      <c r="A409" s="6"/>
      <c r="B409" s="7"/>
      <c r="C409" s="7"/>
      <c r="D409" s="8"/>
      <c r="E409" s="39"/>
    </row>
    <row r="410" spans="1:5">
      <c r="A410" s="6"/>
      <c r="B410" s="7"/>
      <c r="C410" s="7"/>
      <c r="D410" s="8"/>
      <c r="E410" s="39"/>
    </row>
    <row r="411" spans="1:5">
      <c r="A411" s="6"/>
      <c r="B411" s="7"/>
      <c r="C411" s="7"/>
      <c r="D411" s="8"/>
      <c r="E411" s="39"/>
    </row>
    <row r="412" spans="1:5">
      <c r="A412" s="6"/>
      <c r="B412" s="7"/>
      <c r="C412" s="7"/>
      <c r="D412" s="8"/>
      <c r="E412" s="39"/>
    </row>
    <row r="413" spans="1:5">
      <c r="A413" s="6"/>
      <c r="B413" s="7"/>
      <c r="C413" s="7"/>
      <c r="D413" s="8"/>
      <c r="E413" s="39"/>
    </row>
    <row r="414" spans="1:5">
      <c r="A414" s="6"/>
      <c r="B414" s="7"/>
      <c r="C414" s="7"/>
      <c r="D414" s="8"/>
      <c r="E414" s="39"/>
    </row>
    <row r="415" spans="1:5">
      <c r="A415" s="6"/>
      <c r="B415" s="7"/>
      <c r="C415" s="7"/>
      <c r="D415" s="8"/>
      <c r="E415" s="39"/>
    </row>
    <row r="416" spans="1:5">
      <c r="A416" s="6"/>
      <c r="B416" s="7"/>
      <c r="C416" s="7"/>
      <c r="D416" s="8"/>
      <c r="E416" s="39"/>
    </row>
    <row r="417" spans="1:5">
      <c r="A417" s="6"/>
      <c r="B417" s="7"/>
      <c r="C417" s="7"/>
      <c r="D417" s="8"/>
      <c r="E417" s="39"/>
    </row>
    <row r="418" spans="1:5">
      <c r="A418" s="6"/>
      <c r="B418" s="7"/>
      <c r="C418" s="7"/>
      <c r="D418" s="8"/>
      <c r="E418" s="39"/>
    </row>
    <row r="419" spans="1:5">
      <c r="A419" s="6"/>
      <c r="B419" s="7"/>
      <c r="C419" s="7"/>
      <c r="D419" s="8"/>
      <c r="E419" s="39"/>
    </row>
    <row r="420" spans="1:5">
      <c r="A420" s="6"/>
      <c r="B420" s="7"/>
      <c r="C420" s="7"/>
      <c r="D420" s="8"/>
      <c r="E420" s="39"/>
    </row>
    <row r="421" spans="1:5">
      <c r="A421" s="6"/>
      <c r="B421" s="7"/>
      <c r="C421" s="7"/>
      <c r="D421" s="8"/>
      <c r="E421" s="39"/>
    </row>
    <row r="422" spans="1:5">
      <c r="A422" s="6"/>
      <c r="B422" s="7"/>
      <c r="C422" s="7"/>
      <c r="D422" s="8"/>
      <c r="E422" s="39"/>
    </row>
    <row r="423" spans="1:5">
      <c r="A423" s="6"/>
      <c r="B423" s="7"/>
      <c r="C423" s="7"/>
      <c r="D423" s="8"/>
      <c r="E423" s="39"/>
    </row>
    <row r="424" spans="1:5">
      <c r="A424" s="6"/>
      <c r="B424" s="7"/>
      <c r="C424" s="7"/>
      <c r="D424" s="8"/>
      <c r="E424" s="39"/>
    </row>
    <row r="425" spans="1:5">
      <c r="A425" s="6"/>
      <c r="B425" s="7"/>
      <c r="C425" s="7"/>
      <c r="D425" s="8"/>
      <c r="E425" s="39"/>
    </row>
    <row r="426" spans="1:5">
      <c r="A426" s="6"/>
      <c r="B426" s="7"/>
      <c r="C426" s="7"/>
      <c r="D426" s="8"/>
      <c r="E426" s="39"/>
    </row>
    <row r="427" spans="1:5">
      <c r="A427" s="6"/>
      <c r="B427" s="7"/>
      <c r="C427" s="7"/>
      <c r="D427" s="8"/>
      <c r="E427" s="39"/>
    </row>
    <row r="428" spans="1:5">
      <c r="A428" s="6"/>
      <c r="B428" s="7"/>
      <c r="C428" s="7"/>
      <c r="D428" s="8"/>
      <c r="E428" s="39"/>
    </row>
    <row r="429" spans="1:5">
      <c r="A429" s="6"/>
      <c r="B429" s="7"/>
      <c r="C429" s="7"/>
      <c r="D429" s="8"/>
      <c r="E429" s="39"/>
    </row>
    <row r="430" spans="1:5">
      <c r="A430" s="6"/>
      <c r="B430" s="7"/>
      <c r="C430" s="7"/>
      <c r="D430" s="8"/>
      <c r="E430" s="39"/>
    </row>
    <row r="431" spans="1:5">
      <c r="A431" s="6"/>
      <c r="B431" s="7"/>
      <c r="C431" s="7"/>
      <c r="D431" s="8"/>
      <c r="E431" s="39"/>
    </row>
    <row r="432" spans="1:5">
      <c r="A432" s="6"/>
      <c r="B432" s="7"/>
      <c r="C432" s="7"/>
      <c r="D432" s="8"/>
      <c r="E432" s="39"/>
    </row>
    <row r="433" spans="1:5">
      <c r="A433" s="6"/>
      <c r="B433" s="7"/>
      <c r="C433" s="7"/>
      <c r="D433" s="8"/>
      <c r="E433" s="39"/>
    </row>
    <row r="434" spans="1:5">
      <c r="A434" s="6"/>
      <c r="B434" s="7"/>
      <c r="C434" s="7"/>
      <c r="D434" s="8"/>
      <c r="E434" s="39"/>
    </row>
    <row r="435" spans="1:5">
      <c r="A435" s="6"/>
      <c r="B435" s="7"/>
      <c r="C435" s="7"/>
      <c r="D435" s="8"/>
      <c r="E435" s="39"/>
    </row>
    <row r="436" spans="1:5">
      <c r="A436" s="6"/>
      <c r="B436" s="7"/>
      <c r="C436" s="7"/>
      <c r="D436" s="8"/>
      <c r="E436" s="39"/>
    </row>
    <row r="437" spans="1:5">
      <c r="A437" s="6"/>
      <c r="B437" s="7"/>
      <c r="C437" s="7"/>
      <c r="D437" s="8"/>
      <c r="E437" s="39"/>
    </row>
    <row r="438" spans="1:5">
      <c r="A438" s="6"/>
      <c r="B438" s="7"/>
      <c r="C438" s="7"/>
      <c r="D438" s="8"/>
      <c r="E438" s="39"/>
    </row>
    <row r="439" spans="1:5">
      <c r="A439" s="6"/>
      <c r="B439" s="7"/>
      <c r="C439" s="7"/>
      <c r="D439" s="8"/>
      <c r="E439" s="39"/>
    </row>
    <row r="440" spans="1:5">
      <c r="A440" s="6"/>
      <c r="B440" s="7"/>
      <c r="C440" s="7"/>
      <c r="D440" s="8"/>
      <c r="E440" s="39"/>
    </row>
    <row r="441" spans="1:5">
      <c r="A441" s="6"/>
      <c r="B441" s="7"/>
      <c r="C441" s="7"/>
      <c r="D441" s="8"/>
      <c r="E441" s="39"/>
    </row>
    <row r="442" spans="1:5">
      <c r="A442" s="6"/>
      <c r="B442" s="7"/>
      <c r="C442" s="7"/>
      <c r="D442" s="8"/>
      <c r="E442" s="39"/>
    </row>
    <row r="443" spans="1:5">
      <c r="A443" s="6"/>
      <c r="B443" s="7"/>
      <c r="C443" s="7"/>
      <c r="D443" s="8"/>
      <c r="E443" s="39"/>
    </row>
    <row r="444" spans="1:5">
      <c r="A444" s="6"/>
      <c r="B444" s="7"/>
      <c r="C444" s="7"/>
      <c r="D444" s="8"/>
      <c r="E444" s="39"/>
    </row>
    <row r="445" spans="1:5">
      <c r="A445" s="6"/>
      <c r="B445" s="7"/>
      <c r="C445" s="7"/>
      <c r="D445" s="8"/>
      <c r="E445" s="39"/>
    </row>
    <row r="446" spans="1:5">
      <c r="A446" s="6"/>
      <c r="B446" s="7"/>
      <c r="C446" s="7"/>
      <c r="D446" s="8"/>
      <c r="E446" s="39"/>
    </row>
    <row r="447" spans="1:5">
      <c r="A447" s="6"/>
      <c r="B447" s="7"/>
      <c r="C447" s="7"/>
      <c r="D447" s="8"/>
      <c r="E447" s="39"/>
    </row>
    <row r="448" spans="1:5">
      <c r="A448" s="6"/>
      <c r="B448" s="7"/>
      <c r="C448" s="7"/>
      <c r="D448" s="8"/>
      <c r="E448" s="39"/>
    </row>
    <row r="449" spans="1:5">
      <c r="A449" s="6"/>
      <c r="B449" s="7"/>
      <c r="C449" s="7"/>
      <c r="D449" s="8"/>
      <c r="E449" s="39"/>
    </row>
    <row r="450" spans="1:5">
      <c r="A450" s="6"/>
      <c r="B450" s="7"/>
      <c r="C450" s="7"/>
      <c r="D450" s="8"/>
      <c r="E450" s="39"/>
    </row>
    <row r="451" spans="1:5">
      <c r="A451" s="6"/>
      <c r="B451" s="7"/>
      <c r="C451" s="7"/>
      <c r="D451" s="8"/>
      <c r="E451" s="39"/>
    </row>
    <row r="452" spans="1:5">
      <c r="A452" s="6"/>
      <c r="B452" s="7"/>
      <c r="C452" s="7"/>
      <c r="D452" s="8"/>
      <c r="E452" s="39"/>
    </row>
    <row r="453" spans="1:5">
      <c r="A453" s="6"/>
      <c r="B453" s="7"/>
      <c r="C453" s="7"/>
      <c r="D453" s="8"/>
      <c r="E453" s="39"/>
    </row>
    <row r="454" spans="1:5">
      <c r="A454" s="6"/>
      <c r="B454" s="7"/>
      <c r="C454" s="7"/>
      <c r="D454" s="8"/>
      <c r="E454" s="39"/>
    </row>
    <row r="455" spans="1:5">
      <c r="A455" s="6"/>
      <c r="B455" s="7"/>
      <c r="C455" s="7"/>
      <c r="D455" s="8"/>
      <c r="E455" s="39"/>
    </row>
    <row r="456" spans="1:5">
      <c r="A456" s="6"/>
      <c r="B456" s="7"/>
      <c r="C456" s="7"/>
      <c r="D456" s="8"/>
      <c r="E456" s="39"/>
    </row>
    <row r="457" spans="1:5">
      <c r="A457" s="6"/>
      <c r="B457" s="7"/>
      <c r="C457" s="7"/>
      <c r="D457" s="8"/>
      <c r="E457" s="39"/>
    </row>
    <row r="458" spans="1:5">
      <c r="A458" s="6"/>
      <c r="B458" s="7"/>
      <c r="C458" s="7"/>
      <c r="D458" s="8"/>
      <c r="E458" s="39"/>
    </row>
    <row r="459" spans="1:5">
      <c r="A459" s="6"/>
      <c r="B459" s="7"/>
      <c r="C459" s="7"/>
      <c r="D459" s="8"/>
      <c r="E459" s="39"/>
    </row>
    <row r="460" spans="1:5">
      <c r="A460" s="6"/>
      <c r="B460" s="7"/>
      <c r="C460" s="7"/>
      <c r="D460" s="8"/>
      <c r="E460" s="39"/>
    </row>
    <row r="461" spans="1:5">
      <c r="A461" s="6"/>
      <c r="B461" s="7"/>
      <c r="C461" s="7"/>
      <c r="D461" s="8"/>
      <c r="E461" s="39"/>
    </row>
    <row r="462" spans="1:5">
      <c r="A462" s="6"/>
      <c r="B462" s="7"/>
      <c r="C462" s="7"/>
      <c r="D462" s="8"/>
      <c r="E462" s="39"/>
    </row>
    <row r="463" spans="1:5">
      <c r="A463" s="6"/>
      <c r="B463" s="7"/>
      <c r="C463" s="7"/>
      <c r="D463" s="8"/>
      <c r="E463" s="39"/>
    </row>
    <row r="464" spans="1:5">
      <c r="A464" s="6"/>
      <c r="B464" s="7"/>
      <c r="C464" s="7"/>
      <c r="D464" s="8"/>
      <c r="E464" s="39"/>
    </row>
    <row r="465" spans="1:5">
      <c r="A465" s="6"/>
      <c r="B465" s="7"/>
      <c r="C465" s="7"/>
      <c r="D465" s="8"/>
      <c r="E465" s="39"/>
    </row>
    <row r="466" spans="1:5">
      <c r="A466" s="6"/>
      <c r="B466" s="7"/>
      <c r="C466" s="7"/>
      <c r="D466" s="8"/>
      <c r="E466" s="39"/>
    </row>
    <row r="467" spans="1:5">
      <c r="A467" s="6"/>
      <c r="B467" s="7"/>
      <c r="C467" s="7"/>
      <c r="D467" s="8"/>
      <c r="E467" s="39"/>
    </row>
    <row r="468" spans="1:5">
      <c r="A468" s="6"/>
      <c r="B468" s="7"/>
      <c r="C468" s="7"/>
      <c r="D468" s="8"/>
      <c r="E468" s="39"/>
    </row>
    <row r="469" spans="1:5">
      <c r="A469" s="6"/>
      <c r="B469" s="7"/>
      <c r="C469" s="7"/>
      <c r="D469" s="8"/>
      <c r="E469" s="39"/>
    </row>
    <row r="470" spans="1:5">
      <c r="A470" s="6"/>
      <c r="B470" s="7"/>
      <c r="C470" s="7"/>
      <c r="D470" s="8"/>
      <c r="E470" s="39"/>
    </row>
    <row r="471" spans="1:5">
      <c r="A471" s="6"/>
      <c r="B471" s="7"/>
      <c r="C471" s="7"/>
      <c r="D471" s="8"/>
      <c r="E471" s="39"/>
    </row>
    <row r="472" spans="1:5">
      <c r="A472" s="6"/>
      <c r="B472" s="7"/>
      <c r="C472" s="7"/>
      <c r="D472" s="8"/>
      <c r="E472" s="39"/>
    </row>
    <row r="473" spans="1:5">
      <c r="A473" s="6"/>
      <c r="B473" s="7"/>
      <c r="C473" s="7"/>
      <c r="D473" s="8"/>
      <c r="E473" s="39"/>
    </row>
    <row r="474" spans="1:5">
      <c r="A474" s="6"/>
      <c r="B474" s="7"/>
      <c r="C474" s="7"/>
      <c r="D474" s="8"/>
      <c r="E474" s="39"/>
    </row>
    <row r="475" spans="1:5">
      <c r="A475" s="6"/>
      <c r="B475" s="7"/>
      <c r="C475" s="7"/>
      <c r="D475" s="8"/>
      <c r="E475" s="39"/>
    </row>
    <row r="476" spans="1:5">
      <c r="A476" s="6"/>
      <c r="B476" s="7"/>
      <c r="C476" s="7"/>
      <c r="D476" s="8"/>
      <c r="E476" s="39"/>
    </row>
    <row r="477" spans="1:5">
      <c r="A477" s="6"/>
      <c r="B477" s="7"/>
      <c r="C477" s="7"/>
      <c r="D477" s="8"/>
      <c r="E477" s="39"/>
    </row>
    <row r="478" spans="1:5">
      <c r="A478" s="6"/>
      <c r="B478" s="7"/>
      <c r="C478" s="7"/>
      <c r="D478" s="8"/>
      <c r="E478" s="39"/>
    </row>
    <row r="479" spans="1:5">
      <c r="A479" s="6"/>
      <c r="B479" s="7"/>
      <c r="C479" s="7"/>
      <c r="D479" s="8"/>
      <c r="E479" s="39"/>
    </row>
    <row r="480" spans="1:5">
      <c r="A480" s="6"/>
      <c r="B480" s="7"/>
      <c r="C480" s="7"/>
      <c r="D480" s="8"/>
      <c r="E480" s="39"/>
    </row>
    <row r="481" spans="1:5">
      <c r="A481" s="6"/>
      <c r="B481" s="7"/>
      <c r="C481" s="7"/>
      <c r="D481" s="8"/>
      <c r="E481" s="39"/>
    </row>
    <row r="482" spans="1:5">
      <c r="A482" s="6"/>
      <c r="B482" s="7"/>
      <c r="C482" s="7"/>
      <c r="D482" s="8"/>
      <c r="E482" s="39"/>
    </row>
    <row r="483" spans="1:5">
      <c r="A483" s="6"/>
      <c r="B483" s="7"/>
      <c r="C483" s="7"/>
      <c r="D483" s="8"/>
      <c r="E483" s="39"/>
    </row>
    <row r="484" spans="1:5">
      <c r="A484" s="6"/>
      <c r="B484" s="7"/>
      <c r="C484" s="7"/>
      <c r="D484" s="8"/>
      <c r="E484" s="39"/>
    </row>
    <row r="485" spans="1:5">
      <c r="A485" s="6"/>
      <c r="B485" s="7"/>
      <c r="C485" s="7"/>
      <c r="D485" s="8"/>
      <c r="E485" s="39"/>
    </row>
    <row r="486" spans="1:5">
      <c r="A486" s="6"/>
      <c r="B486" s="7"/>
      <c r="C486" s="7"/>
      <c r="D486" s="8"/>
      <c r="E486" s="39"/>
    </row>
    <row r="487" spans="1:5">
      <c r="A487" s="6"/>
      <c r="B487" s="7"/>
      <c r="C487" s="7"/>
      <c r="D487" s="8"/>
      <c r="E487" s="39"/>
    </row>
    <row r="488" spans="1:5">
      <c r="A488" s="6"/>
      <c r="B488" s="7"/>
      <c r="C488" s="7"/>
      <c r="D488" s="8"/>
      <c r="E488" s="39"/>
    </row>
    <row r="489" spans="1:5">
      <c r="A489" s="6"/>
      <c r="B489" s="7"/>
      <c r="C489" s="7"/>
      <c r="D489" s="8"/>
      <c r="E489" s="39"/>
    </row>
    <row r="490" spans="1:5">
      <c r="A490" s="6"/>
      <c r="B490" s="7"/>
      <c r="C490" s="7"/>
      <c r="D490" s="8"/>
      <c r="E490" s="39"/>
    </row>
    <row r="491" spans="1:5">
      <c r="A491" s="6"/>
      <c r="B491" s="7"/>
      <c r="C491" s="7"/>
      <c r="D491" s="8"/>
      <c r="E491" s="39"/>
    </row>
    <row r="492" spans="1:5">
      <c r="A492" s="6"/>
      <c r="B492" s="7"/>
      <c r="C492" s="7"/>
      <c r="D492" s="8"/>
      <c r="E492" s="39"/>
    </row>
    <row r="493" spans="1:5">
      <c r="A493" s="6"/>
      <c r="B493" s="7"/>
      <c r="C493" s="7"/>
      <c r="D493" s="8"/>
      <c r="E493" s="39"/>
    </row>
    <row r="494" spans="1:5">
      <c r="A494" s="6"/>
      <c r="B494" s="7"/>
      <c r="C494" s="7"/>
      <c r="D494" s="8"/>
      <c r="E494" s="39"/>
    </row>
    <row r="495" spans="1:5">
      <c r="A495" s="6"/>
      <c r="B495" s="7"/>
      <c r="C495" s="7"/>
      <c r="D495" s="8"/>
      <c r="E495" s="39"/>
    </row>
    <row r="496" spans="1:5">
      <c r="A496" s="6"/>
      <c r="B496" s="7"/>
      <c r="C496" s="7"/>
      <c r="D496" s="8"/>
      <c r="E496" s="39"/>
    </row>
    <row r="497" spans="1:5">
      <c r="A497" s="6"/>
      <c r="B497" s="7"/>
      <c r="C497" s="7"/>
      <c r="D497" s="8"/>
      <c r="E497" s="39"/>
    </row>
    <row r="498" spans="1:5">
      <c r="A498" s="6"/>
      <c r="B498" s="7"/>
      <c r="C498" s="7"/>
      <c r="D498" s="8"/>
      <c r="E498" s="39"/>
    </row>
    <row r="499" spans="1:5">
      <c r="A499" s="6"/>
      <c r="B499" s="7"/>
      <c r="C499" s="7"/>
      <c r="D499" s="8"/>
      <c r="E499" s="39"/>
    </row>
    <row r="500" spans="1:5">
      <c r="A500" s="6"/>
      <c r="B500" s="7"/>
      <c r="C500" s="7"/>
      <c r="D500" s="8"/>
      <c r="E500" s="39"/>
    </row>
    <row r="501" spans="1:5">
      <c r="A501" s="6"/>
      <c r="B501" s="7"/>
      <c r="C501" s="7"/>
      <c r="D501" s="8"/>
      <c r="E501" s="39"/>
    </row>
    <row r="502" spans="1:5">
      <c r="A502" s="6"/>
      <c r="B502" s="7"/>
      <c r="C502" s="7"/>
      <c r="D502" s="8"/>
      <c r="E502" s="39"/>
    </row>
    <row r="503" spans="1:5">
      <c r="A503" s="6"/>
      <c r="B503" s="7"/>
      <c r="C503" s="7"/>
      <c r="D503" s="8"/>
      <c r="E503" s="39"/>
    </row>
    <row r="504" spans="1:5">
      <c r="A504" s="6"/>
      <c r="B504" s="7"/>
      <c r="C504" s="7"/>
      <c r="D504" s="8"/>
      <c r="E504" s="39"/>
    </row>
    <row r="505" spans="1:5">
      <c r="A505" s="6"/>
      <c r="B505" s="7"/>
      <c r="C505" s="7"/>
      <c r="D505" s="8"/>
      <c r="E505" s="39"/>
    </row>
    <row r="506" spans="1:5">
      <c r="A506" s="6"/>
      <c r="B506" s="7"/>
      <c r="C506" s="7"/>
      <c r="D506" s="8"/>
      <c r="E506" s="39"/>
    </row>
    <row r="507" spans="1:5">
      <c r="A507" s="6"/>
      <c r="B507" s="7"/>
      <c r="C507" s="7"/>
      <c r="D507" s="8"/>
      <c r="E507" s="39"/>
    </row>
    <row r="508" spans="1:5">
      <c r="A508" s="6"/>
      <c r="B508" s="7"/>
      <c r="C508" s="7"/>
      <c r="D508" s="8"/>
      <c r="E508" s="39"/>
    </row>
    <row r="509" spans="1:5">
      <c r="A509" s="6"/>
      <c r="B509" s="7"/>
      <c r="C509" s="7"/>
      <c r="D509" s="8"/>
      <c r="E509" s="39"/>
    </row>
    <row r="510" spans="1:5">
      <c r="A510" s="6"/>
      <c r="B510" s="7"/>
      <c r="C510" s="7"/>
      <c r="D510" s="8"/>
      <c r="E510" s="39"/>
    </row>
    <row r="511" spans="1:5">
      <c r="A511" s="6"/>
      <c r="B511" s="7"/>
      <c r="C511" s="7"/>
      <c r="D511" s="8"/>
      <c r="E511" s="39"/>
    </row>
    <row r="512" spans="1:5">
      <c r="A512" s="6"/>
      <c r="B512" s="7"/>
      <c r="C512" s="7"/>
      <c r="D512" s="8"/>
      <c r="E512" s="39"/>
    </row>
    <row r="513" spans="1:5">
      <c r="A513" s="6"/>
      <c r="B513" s="7"/>
      <c r="C513" s="7"/>
      <c r="D513" s="8"/>
      <c r="E513" s="39"/>
    </row>
    <row r="514" spans="1:5">
      <c r="A514" s="6"/>
      <c r="B514" s="7"/>
      <c r="C514" s="7"/>
      <c r="D514" s="8"/>
      <c r="E514" s="39"/>
    </row>
    <row r="515" spans="1:5">
      <c r="A515" s="6"/>
      <c r="B515" s="7"/>
      <c r="C515" s="7"/>
      <c r="D515" s="8"/>
      <c r="E515" s="39"/>
    </row>
    <row r="516" spans="1:5">
      <c r="A516" s="6"/>
      <c r="B516" s="7"/>
      <c r="C516" s="7"/>
      <c r="D516" s="8"/>
      <c r="E516" s="39"/>
    </row>
    <row r="517" spans="1:5">
      <c r="A517" s="6"/>
      <c r="B517" s="7"/>
      <c r="C517" s="7"/>
      <c r="D517" s="8"/>
      <c r="E517" s="39"/>
    </row>
    <row r="518" spans="1:5">
      <c r="A518" s="6"/>
      <c r="B518" s="7"/>
      <c r="C518" s="7"/>
      <c r="D518" s="8"/>
      <c r="E518" s="39"/>
    </row>
    <row r="519" spans="1:5">
      <c r="A519" s="6"/>
      <c r="B519" s="7"/>
      <c r="C519" s="7"/>
      <c r="D519" s="8"/>
      <c r="E519" s="39"/>
    </row>
    <row r="520" spans="1:5">
      <c r="A520" s="6"/>
      <c r="B520" s="7"/>
      <c r="C520" s="7"/>
      <c r="D520" s="8"/>
      <c r="E520" s="39"/>
    </row>
    <row r="521" spans="1:5">
      <c r="A521" s="6"/>
      <c r="B521" s="7"/>
      <c r="C521" s="7"/>
      <c r="D521" s="8"/>
      <c r="E521" s="39"/>
    </row>
    <row r="522" spans="1:5">
      <c r="A522" s="6"/>
      <c r="B522" s="7"/>
      <c r="C522" s="7"/>
      <c r="D522" s="8"/>
      <c r="E522" s="39"/>
    </row>
    <row r="523" spans="1:5">
      <c r="A523" s="6"/>
      <c r="B523" s="7"/>
      <c r="C523" s="7"/>
      <c r="D523" s="8"/>
      <c r="E523" s="39"/>
    </row>
    <row r="524" spans="1:5">
      <c r="A524" s="6"/>
      <c r="B524" s="7"/>
      <c r="C524" s="7"/>
      <c r="D524" s="8"/>
      <c r="E524" s="39"/>
    </row>
    <row r="525" spans="1:5">
      <c r="A525" s="6"/>
      <c r="B525" s="7"/>
      <c r="C525" s="7"/>
      <c r="D525" s="8"/>
      <c r="E525" s="39"/>
    </row>
    <row r="526" spans="1:5">
      <c r="A526" s="6"/>
      <c r="B526" s="7"/>
      <c r="C526" s="7"/>
      <c r="D526" s="8"/>
      <c r="E526" s="39"/>
    </row>
    <row r="527" spans="1:5">
      <c r="A527" s="6"/>
      <c r="B527" s="7"/>
      <c r="C527" s="7"/>
      <c r="D527" s="8"/>
      <c r="E527" s="39"/>
    </row>
    <row r="528" spans="1:5">
      <c r="A528" s="6"/>
      <c r="B528" s="7"/>
      <c r="C528" s="7"/>
      <c r="D528" s="8"/>
      <c r="E528" s="39"/>
    </row>
    <row r="529" spans="1:5">
      <c r="A529" s="6"/>
      <c r="B529" s="7"/>
      <c r="C529" s="7"/>
      <c r="D529" s="8"/>
      <c r="E529" s="39"/>
    </row>
    <row r="530" spans="1:5">
      <c r="A530" s="6"/>
      <c r="B530" s="7"/>
      <c r="C530" s="7"/>
      <c r="D530" s="8"/>
      <c r="E530" s="39"/>
    </row>
    <row r="531" spans="1:5">
      <c r="A531" s="6"/>
      <c r="B531" s="7"/>
      <c r="C531" s="7"/>
      <c r="D531" s="8"/>
      <c r="E531" s="39"/>
    </row>
    <row r="532" spans="1:5">
      <c r="A532" s="6"/>
      <c r="B532" s="7"/>
      <c r="C532" s="7"/>
      <c r="D532" s="8"/>
      <c r="E532" s="39"/>
    </row>
    <row r="533" spans="1:5">
      <c r="A533" s="6"/>
      <c r="B533" s="7"/>
      <c r="C533" s="7"/>
      <c r="D533" s="8"/>
      <c r="E533" s="39"/>
    </row>
    <row r="534" spans="1:5">
      <c r="A534" s="6"/>
      <c r="B534" s="7"/>
      <c r="C534" s="7"/>
      <c r="D534" s="8"/>
      <c r="E534" s="39"/>
    </row>
    <row r="535" spans="1:5">
      <c r="A535" s="6"/>
      <c r="B535" s="7"/>
      <c r="C535" s="7"/>
      <c r="D535" s="8"/>
      <c r="E535" s="39"/>
    </row>
    <row r="536" spans="1:5">
      <c r="A536" s="6"/>
      <c r="B536" s="7"/>
      <c r="C536" s="7"/>
      <c r="D536" s="8"/>
      <c r="E536" s="39"/>
    </row>
    <row r="537" spans="1:5">
      <c r="A537" s="6"/>
      <c r="B537" s="7"/>
      <c r="C537" s="7"/>
      <c r="D537" s="8"/>
      <c r="E537" s="39"/>
    </row>
    <row r="538" spans="1:5">
      <c r="A538" s="6"/>
      <c r="B538" s="7"/>
      <c r="C538" s="7"/>
      <c r="D538" s="8"/>
      <c r="E538" s="39"/>
    </row>
    <row r="539" spans="1:5">
      <c r="A539" s="6"/>
      <c r="B539" s="7"/>
      <c r="C539" s="7"/>
      <c r="D539" s="8"/>
      <c r="E539" s="39"/>
    </row>
    <row r="540" spans="1:5">
      <c r="A540" s="6"/>
      <c r="B540" s="7"/>
      <c r="C540" s="7"/>
      <c r="D540" s="8"/>
      <c r="E540" s="39"/>
    </row>
    <row r="541" spans="1:5">
      <c r="A541" s="6"/>
      <c r="B541" s="7"/>
      <c r="C541" s="7"/>
      <c r="D541" s="8"/>
      <c r="E541" s="39"/>
    </row>
    <row r="542" spans="1:5">
      <c r="A542" s="6"/>
      <c r="B542" s="7"/>
      <c r="C542" s="7"/>
      <c r="D542" s="8"/>
      <c r="E542" s="39"/>
    </row>
    <row r="543" spans="1:5">
      <c r="A543" s="6"/>
      <c r="B543" s="7"/>
      <c r="C543" s="7"/>
      <c r="D543" s="8"/>
      <c r="E543" s="39"/>
    </row>
    <row r="544" spans="1:5">
      <c r="A544" s="6"/>
      <c r="B544" s="7"/>
      <c r="C544" s="7"/>
      <c r="D544" s="8"/>
      <c r="E544" s="39"/>
    </row>
    <row r="545" spans="1:5">
      <c r="A545" s="6"/>
      <c r="B545" s="7"/>
      <c r="C545" s="7"/>
      <c r="D545" s="8"/>
      <c r="E545" s="39"/>
    </row>
    <row r="546" spans="1:5">
      <c r="A546" s="6"/>
      <c r="B546" s="7"/>
      <c r="C546" s="7"/>
      <c r="D546" s="8"/>
      <c r="E546" s="39"/>
    </row>
    <row r="547" spans="1:5">
      <c r="A547" s="6"/>
      <c r="B547" s="7"/>
      <c r="C547" s="7"/>
      <c r="D547" s="8"/>
      <c r="E547" s="39"/>
    </row>
    <row r="548" spans="1:5">
      <c r="A548" s="6"/>
      <c r="B548" s="7"/>
      <c r="C548" s="7"/>
      <c r="D548" s="8"/>
      <c r="E548" s="39"/>
    </row>
    <row r="549" spans="1:5">
      <c r="A549" s="6"/>
      <c r="B549" s="7"/>
      <c r="C549" s="7"/>
      <c r="D549" s="8"/>
      <c r="E549" s="39"/>
    </row>
    <row r="550" spans="1:5">
      <c r="A550" s="6"/>
      <c r="B550" s="7"/>
      <c r="C550" s="7"/>
      <c r="D550" s="8"/>
      <c r="E550" s="39"/>
    </row>
    <row r="551" spans="1:5">
      <c r="A551" s="6"/>
      <c r="B551" s="7"/>
      <c r="C551" s="7"/>
      <c r="D551" s="8"/>
      <c r="E551" s="39"/>
    </row>
    <row r="552" spans="1:5">
      <c r="A552" s="6"/>
      <c r="B552" s="7"/>
      <c r="C552" s="7"/>
      <c r="D552" s="8"/>
      <c r="E552" s="39"/>
    </row>
    <row r="553" spans="1:5">
      <c r="A553" s="6"/>
      <c r="B553" s="7"/>
      <c r="C553" s="7"/>
      <c r="D553" s="8"/>
      <c r="E553" s="39"/>
    </row>
    <row r="554" spans="1:5">
      <c r="A554" s="6"/>
      <c r="B554" s="7"/>
      <c r="C554" s="7"/>
      <c r="D554" s="8"/>
      <c r="E554" s="39"/>
    </row>
    <row r="555" spans="1:5">
      <c r="A555" s="6"/>
      <c r="B555" s="7"/>
      <c r="C555" s="7"/>
      <c r="D555" s="8"/>
      <c r="E555" s="39"/>
    </row>
    <row r="556" spans="1:5">
      <c r="A556" s="6"/>
      <c r="B556" s="7"/>
      <c r="C556" s="7"/>
      <c r="D556" s="8"/>
      <c r="E556" s="39"/>
    </row>
    <row r="557" spans="1:5">
      <c r="A557" s="6"/>
      <c r="B557" s="7"/>
      <c r="C557" s="7"/>
      <c r="D557" s="8"/>
      <c r="E557" s="39"/>
    </row>
    <row r="558" spans="1:5">
      <c r="A558" s="6"/>
      <c r="B558" s="7"/>
      <c r="C558" s="7"/>
      <c r="D558" s="8"/>
      <c r="E558" s="39"/>
    </row>
    <row r="559" spans="1:5">
      <c r="A559" s="6"/>
      <c r="B559" s="7"/>
      <c r="C559" s="7"/>
      <c r="D559" s="8"/>
      <c r="E559" s="39"/>
    </row>
    <row r="560" spans="1:5">
      <c r="A560" s="6"/>
      <c r="B560" s="7"/>
      <c r="C560" s="7"/>
      <c r="D560" s="8"/>
      <c r="E560" s="39"/>
    </row>
    <row r="561" spans="1:5">
      <c r="A561" s="6"/>
      <c r="B561" s="7"/>
      <c r="C561" s="7"/>
      <c r="D561" s="8"/>
      <c r="E561" s="39"/>
    </row>
    <row r="562" spans="1:5">
      <c r="A562" s="6"/>
      <c r="B562" s="7"/>
      <c r="C562" s="7"/>
      <c r="D562" s="8"/>
      <c r="E562" s="39"/>
    </row>
    <row r="563" spans="1:5">
      <c r="A563" s="6"/>
      <c r="B563" s="7"/>
      <c r="C563" s="7"/>
      <c r="D563" s="8"/>
      <c r="E563" s="39"/>
    </row>
    <row r="564" spans="1:5">
      <c r="A564" s="6"/>
      <c r="B564" s="7"/>
      <c r="C564" s="7"/>
      <c r="D564" s="8"/>
      <c r="E564" s="39"/>
    </row>
    <row r="565" spans="1:5">
      <c r="A565" s="6"/>
      <c r="B565" s="7"/>
      <c r="C565" s="7"/>
      <c r="D565" s="8"/>
      <c r="E565" s="39"/>
    </row>
    <row r="566" spans="1:5">
      <c r="A566" s="6"/>
      <c r="B566" s="7"/>
      <c r="C566" s="7"/>
      <c r="D566" s="8"/>
      <c r="E566" s="39"/>
    </row>
    <row r="567" spans="1:5">
      <c r="A567" s="6"/>
      <c r="B567" s="7"/>
      <c r="C567" s="7"/>
      <c r="D567" s="8"/>
      <c r="E567" s="39"/>
    </row>
    <row r="568" spans="1:5">
      <c r="A568" s="6"/>
      <c r="B568" s="7"/>
      <c r="C568" s="7"/>
      <c r="D568" s="8"/>
      <c r="E568" s="39"/>
    </row>
    <row r="569" spans="1:5">
      <c r="A569" s="6"/>
      <c r="B569" s="7"/>
      <c r="C569" s="7"/>
      <c r="D569" s="8"/>
      <c r="E569" s="39"/>
    </row>
    <row r="570" spans="1:5">
      <c r="A570" s="6"/>
      <c r="B570" s="7"/>
      <c r="C570" s="7"/>
      <c r="D570" s="8"/>
      <c r="E570" s="39"/>
    </row>
    <row r="571" spans="1:5">
      <c r="A571" s="6"/>
      <c r="B571" s="7"/>
      <c r="C571" s="7"/>
      <c r="D571" s="8"/>
      <c r="E571" s="39"/>
    </row>
    <row r="572" spans="1:5">
      <c r="A572" s="6"/>
      <c r="B572" s="7"/>
      <c r="C572" s="7"/>
      <c r="D572" s="8"/>
      <c r="E572" s="39"/>
    </row>
    <row r="573" spans="1:5">
      <c r="A573" s="6"/>
      <c r="B573" s="7"/>
      <c r="C573" s="7"/>
      <c r="D573" s="8"/>
      <c r="E573" s="39"/>
    </row>
    <row r="574" spans="1:5">
      <c r="A574" s="6"/>
      <c r="B574" s="7"/>
      <c r="C574" s="7"/>
      <c r="D574" s="8"/>
      <c r="E574" s="39"/>
    </row>
    <row r="575" spans="1:5">
      <c r="A575" s="6"/>
      <c r="B575" s="7"/>
      <c r="C575" s="7"/>
      <c r="D575" s="8"/>
      <c r="E575" s="39"/>
    </row>
    <row r="576" spans="1:5">
      <c r="A576" s="6"/>
      <c r="B576" s="7"/>
      <c r="C576" s="7"/>
      <c r="D576" s="8"/>
      <c r="E576" s="39"/>
    </row>
    <row r="577" spans="1:5">
      <c r="A577" s="6"/>
      <c r="B577" s="7"/>
      <c r="C577" s="7"/>
      <c r="D577" s="8"/>
      <c r="E577" s="39"/>
    </row>
    <row r="578" spans="1:5">
      <c r="A578" s="6"/>
      <c r="B578" s="7"/>
      <c r="C578" s="7"/>
      <c r="D578" s="8"/>
      <c r="E578" s="39"/>
    </row>
    <row r="579" spans="1:5">
      <c r="A579" s="6"/>
      <c r="B579" s="7"/>
      <c r="C579" s="7"/>
      <c r="D579" s="8"/>
      <c r="E579" s="39"/>
    </row>
    <row r="580" spans="1:5">
      <c r="A580" s="6"/>
      <c r="B580" s="7"/>
      <c r="C580" s="7"/>
      <c r="D580" s="8"/>
      <c r="E580" s="39"/>
    </row>
    <row r="581" spans="1:5">
      <c r="A581" s="6"/>
      <c r="B581" s="7"/>
      <c r="C581" s="7"/>
      <c r="D581" s="8"/>
      <c r="E581" s="39"/>
    </row>
    <row r="582" spans="1:5">
      <c r="A582" s="6"/>
      <c r="B582" s="7"/>
      <c r="C582" s="7"/>
      <c r="D582" s="8"/>
      <c r="E582" s="39"/>
    </row>
    <row r="583" spans="1:5">
      <c r="A583" s="6"/>
      <c r="B583" s="7"/>
      <c r="C583" s="7"/>
      <c r="D583" s="8"/>
      <c r="E583" s="39"/>
    </row>
    <row r="584" spans="1:5">
      <c r="A584" s="6"/>
      <c r="B584" s="7"/>
      <c r="C584" s="7"/>
      <c r="D584" s="8"/>
      <c r="E584" s="39"/>
    </row>
    <row r="585" spans="1:5">
      <c r="A585" s="6"/>
      <c r="B585" s="7"/>
      <c r="C585" s="7"/>
      <c r="D585" s="8"/>
      <c r="E585" s="39"/>
    </row>
    <row r="586" spans="1:5">
      <c r="A586" s="6"/>
      <c r="B586" s="7"/>
      <c r="C586" s="7"/>
      <c r="D586" s="8"/>
      <c r="E586" s="39"/>
    </row>
    <row r="587" spans="1:5">
      <c r="A587" s="6"/>
      <c r="B587" s="7"/>
      <c r="C587" s="7"/>
      <c r="D587" s="8"/>
      <c r="E587" s="39"/>
    </row>
    <row r="588" spans="1:5">
      <c r="A588" s="6"/>
      <c r="B588" s="7"/>
      <c r="C588" s="7"/>
      <c r="D588" s="8"/>
      <c r="E588" s="39"/>
    </row>
    <row r="589" spans="1:5">
      <c r="A589" s="6"/>
      <c r="B589" s="7"/>
      <c r="C589" s="7"/>
      <c r="D589" s="8"/>
      <c r="E589" s="39"/>
    </row>
    <row r="590" spans="1:5">
      <c r="A590" s="6"/>
      <c r="B590" s="7"/>
      <c r="C590" s="7"/>
      <c r="D590" s="8"/>
      <c r="E590" s="39"/>
    </row>
    <row r="591" spans="1:5">
      <c r="A591" s="6"/>
      <c r="B591" s="7"/>
      <c r="C591" s="7"/>
      <c r="D591" s="8"/>
      <c r="E591" s="39"/>
    </row>
    <row r="592" spans="1:5">
      <c r="A592" s="6"/>
      <c r="B592" s="7"/>
      <c r="C592" s="7"/>
      <c r="D592" s="8"/>
      <c r="E592" s="39"/>
    </row>
    <row r="593" spans="1:5">
      <c r="A593" s="6"/>
      <c r="B593" s="7"/>
      <c r="C593" s="7"/>
      <c r="D593" s="8"/>
      <c r="E593" s="39"/>
    </row>
    <row r="594" spans="1:5">
      <c r="A594" s="6"/>
      <c r="B594" s="7"/>
      <c r="C594" s="7"/>
      <c r="D594" s="8"/>
      <c r="E594" s="39"/>
    </row>
    <row r="595" spans="1:5">
      <c r="A595" s="6"/>
      <c r="B595" s="7"/>
      <c r="C595" s="7"/>
      <c r="D595" s="8"/>
      <c r="E595" s="39"/>
    </row>
    <row r="596" spans="1:5">
      <c r="A596" s="6"/>
      <c r="B596" s="7"/>
      <c r="C596" s="7"/>
      <c r="D596" s="8"/>
      <c r="E596" s="39"/>
    </row>
    <row r="597" spans="1:5">
      <c r="A597" s="6"/>
      <c r="B597" s="7"/>
      <c r="C597" s="7"/>
      <c r="D597" s="8"/>
      <c r="E597" s="39"/>
    </row>
    <row r="598" spans="1:5">
      <c r="A598" s="6"/>
      <c r="B598" s="7"/>
      <c r="C598" s="7"/>
      <c r="D598" s="8"/>
      <c r="E598" s="39"/>
    </row>
    <row r="599" spans="1:5">
      <c r="A599" s="6"/>
      <c r="B599" s="7"/>
      <c r="C599" s="7"/>
      <c r="D599" s="8"/>
      <c r="E599" s="39"/>
    </row>
    <row r="600" spans="1:5">
      <c r="A600" s="6"/>
      <c r="B600" s="7"/>
      <c r="C600" s="7"/>
      <c r="D600" s="8"/>
      <c r="E600" s="39"/>
    </row>
    <row r="601" spans="1:5">
      <c r="A601" s="6"/>
      <c r="B601" s="7"/>
      <c r="C601" s="7"/>
      <c r="D601" s="8"/>
      <c r="E601" s="39"/>
    </row>
    <row r="602" spans="1:5">
      <c r="A602" s="6"/>
      <c r="B602" s="7"/>
      <c r="C602" s="7"/>
      <c r="D602" s="8"/>
      <c r="E602" s="39"/>
    </row>
    <row r="603" spans="1:5">
      <c r="A603" s="6"/>
      <c r="B603" s="7"/>
      <c r="C603" s="7"/>
      <c r="D603" s="8"/>
      <c r="E603" s="39"/>
    </row>
    <row r="604" spans="1:5">
      <c r="A604" s="6"/>
      <c r="B604" s="7"/>
      <c r="C604" s="7"/>
      <c r="D604" s="8"/>
      <c r="E604" s="39"/>
    </row>
    <row r="605" spans="1:5">
      <c r="A605" s="6"/>
      <c r="B605" s="7"/>
      <c r="C605" s="7"/>
      <c r="D605" s="8"/>
      <c r="E605" s="39"/>
    </row>
    <row r="606" spans="1:5">
      <c r="A606" s="6"/>
      <c r="B606" s="7"/>
      <c r="C606" s="7"/>
      <c r="D606" s="8"/>
      <c r="E606" s="39"/>
    </row>
    <row r="607" spans="1:5">
      <c r="A607" s="6"/>
      <c r="B607" s="7"/>
      <c r="C607" s="7"/>
      <c r="D607" s="8"/>
      <c r="E607" s="39"/>
    </row>
    <row r="608" spans="1:5">
      <c r="A608" s="6"/>
      <c r="B608" s="7"/>
      <c r="C608" s="7"/>
      <c r="D608" s="8"/>
      <c r="E608" s="39"/>
    </row>
    <row r="609" spans="1:5">
      <c r="A609" s="6"/>
      <c r="B609" s="7"/>
      <c r="C609" s="7"/>
      <c r="D609" s="8"/>
      <c r="E609" s="39"/>
    </row>
    <row r="610" spans="1:5">
      <c r="A610" s="6"/>
      <c r="B610" s="7"/>
      <c r="C610" s="7"/>
      <c r="D610" s="8"/>
      <c r="E610" s="39"/>
    </row>
    <row r="611" spans="1:5">
      <c r="A611" s="6"/>
      <c r="B611" s="7"/>
      <c r="C611" s="7"/>
      <c r="D611" s="8"/>
      <c r="E611" s="39"/>
    </row>
    <row r="612" spans="1:5">
      <c r="A612" s="6"/>
      <c r="B612" s="7"/>
      <c r="C612" s="7"/>
      <c r="D612" s="8"/>
      <c r="E612" s="39"/>
    </row>
    <row r="613" spans="1:5">
      <c r="A613" s="6"/>
      <c r="B613" s="7"/>
      <c r="C613" s="7"/>
      <c r="D613" s="8"/>
      <c r="E613" s="39"/>
    </row>
    <row r="614" spans="1:5">
      <c r="A614" s="6"/>
      <c r="B614" s="7"/>
      <c r="C614" s="7"/>
      <c r="D614" s="8"/>
      <c r="E614" s="39"/>
    </row>
    <row r="615" spans="1:5">
      <c r="A615" s="6"/>
      <c r="B615" s="7"/>
      <c r="C615" s="7"/>
      <c r="D615" s="8"/>
      <c r="E615" s="39"/>
    </row>
    <row r="616" spans="1:5">
      <c r="A616" s="6"/>
      <c r="B616" s="7"/>
      <c r="C616" s="7"/>
      <c r="D616" s="8"/>
      <c r="E616" s="39"/>
    </row>
    <row r="617" spans="1:5">
      <c r="A617" s="6"/>
      <c r="B617" s="7"/>
      <c r="C617" s="7"/>
      <c r="D617" s="8"/>
      <c r="E617" s="39"/>
    </row>
    <row r="618" spans="1:5">
      <c r="A618" s="6"/>
      <c r="B618" s="7"/>
      <c r="C618" s="7"/>
      <c r="D618" s="8"/>
      <c r="E618" s="39"/>
    </row>
    <row r="619" spans="1:5">
      <c r="A619" s="6"/>
      <c r="B619" s="7"/>
      <c r="C619" s="7"/>
      <c r="D619" s="8"/>
      <c r="E619" s="39"/>
    </row>
    <row r="620" spans="1:5">
      <c r="A620" s="6"/>
      <c r="B620" s="7"/>
      <c r="C620" s="7"/>
      <c r="D620" s="8"/>
      <c r="E620" s="39"/>
    </row>
    <row r="621" spans="1:5">
      <c r="A621" s="6"/>
      <c r="B621" s="7"/>
      <c r="C621" s="7"/>
      <c r="D621" s="8"/>
      <c r="E621" s="39"/>
    </row>
    <row r="622" spans="1:5">
      <c r="A622" s="6"/>
      <c r="B622" s="7"/>
      <c r="C622" s="7"/>
      <c r="D622" s="8"/>
      <c r="E622" s="39"/>
    </row>
    <row r="623" spans="1:5">
      <c r="A623" s="6"/>
      <c r="B623" s="7"/>
      <c r="C623" s="7"/>
      <c r="D623" s="8"/>
      <c r="E623" s="39"/>
    </row>
    <row r="624" spans="1:5">
      <c r="A624" s="6"/>
      <c r="B624" s="7"/>
      <c r="C624" s="7"/>
      <c r="D624" s="8"/>
      <c r="E624" s="39"/>
    </row>
    <row r="625" spans="1:5">
      <c r="A625" s="6"/>
      <c r="B625" s="7"/>
      <c r="C625" s="7"/>
      <c r="D625" s="8"/>
      <c r="E625" s="39"/>
    </row>
    <row r="626" spans="1:5">
      <c r="A626" s="6"/>
      <c r="B626" s="7"/>
      <c r="C626" s="7"/>
      <c r="D626" s="8"/>
      <c r="E626" s="39"/>
    </row>
    <row r="627" spans="1:5">
      <c r="A627" s="6"/>
      <c r="B627" s="7"/>
      <c r="C627" s="7"/>
      <c r="D627" s="8"/>
      <c r="E627" s="39"/>
    </row>
    <row r="628" spans="1:5">
      <c r="A628" s="6"/>
      <c r="B628" s="7"/>
      <c r="C628" s="7"/>
      <c r="D628" s="8"/>
      <c r="E628" s="39"/>
    </row>
    <row r="629" spans="1:5">
      <c r="A629" s="6"/>
      <c r="B629" s="7"/>
      <c r="C629" s="7"/>
      <c r="D629" s="8"/>
      <c r="E629" s="39"/>
    </row>
    <row r="630" spans="1:5">
      <c r="A630" s="6"/>
      <c r="B630" s="7"/>
      <c r="C630" s="7"/>
      <c r="D630" s="8"/>
      <c r="E630" s="39"/>
    </row>
    <row r="631" spans="1:5">
      <c r="A631" s="6"/>
      <c r="B631" s="7"/>
      <c r="C631" s="7"/>
      <c r="D631" s="8"/>
      <c r="E631" s="39"/>
    </row>
    <row r="632" spans="1:5">
      <c r="A632" s="6"/>
      <c r="B632" s="7"/>
      <c r="C632" s="7"/>
      <c r="D632" s="8"/>
      <c r="E632" s="39"/>
    </row>
    <row r="633" spans="1:5">
      <c r="A633" s="6"/>
      <c r="B633" s="7"/>
      <c r="C633" s="7"/>
      <c r="D633" s="8"/>
      <c r="E633" s="39"/>
    </row>
    <row r="634" spans="1:5">
      <c r="A634" s="6"/>
      <c r="B634" s="7"/>
      <c r="C634" s="7"/>
      <c r="D634" s="8"/>
      <c r="E634" s="39"/>
    </row>
    <row r="635" spans="1:5">
      <c r="A635" s="6"/>
      <c r="B635" s="7"/>
      <c r="C635" s="7"/>
      <c r="D635" s="8"/>
      <c r="E635" s="39"/>
    </row>
    <row r="636" spans="1:5">
      <c r="A636" s="6"/>
      <c r="B636" s="7"/>
      <c r="C636" s="7"/>
      <c r="D636" s="8"/>
      <c r="E636" s="39"/>
    </row>
    <row r="637" spans="1:5">
      <c r="A637" s="6"/>
      <c r="B637" s="7"/>
      <c r="C637" s="7"/>
      <c r="D637" s="8"/>
      <c r="E637" s="39"/>
    </row>
    <row r="638" spans="1:5">
      <c r="A638" s="6"/>
      <c r="B638" s="7"/>
      <c r="C638" s="7"/>
      <c r="D638" s="8"/>
      <c r="E638" s="39"/>
    </row>
    <row r="639" spans="1:5">
      <c r="A639" s="6"/>
      <c r="B639" s="7"/>
      <c r="C639" s="7"/>
      <c r="D639" s="8"/>
      <c r="E639" s="39"/>
    </row>
    <row r="640" spans="1:5">
      <c r="A640" s="6"/>
      <c r="B640" s="7"/>
      <c r="C640" s="7"/>
      <c r="D640" s="8"/>
      <c r="E640" s="39"/>
    </row>
    <row r="641" spans="1:5">
      <c r="A641" s="6"/>
      <c r="B641" s="7"/>
      <c r="C641" s="7"/>
      <c r="D641" s="8"/>
      <c r="E641" s="39"/>
    </row>
    <row r="642" spans="1:5">
      <c r="A642" s="6"/>
      <c r="B642" s="7"/>
      <c r="C642" s="7"/>
      <c r="D642" s="8"/>
      <c r="E642" s="39"/>
    </row>
    <row r="643" spans="1:5">
      <c r="A643" s="6"/>
      <c r="B643" s="7"/>
      <c r="C643" s="7"/>
      <c r="D643" s="8"/>
      <c r="E643" s="39"/>
    </row>
    <row r="644" spans="1:5">
      <c r="A644" s="6"/>
      <c r="B644" s="7"/>
      <c r="C644" s="7"/>
      <c r="D644" s="8"/>
      <c r="E644" s="39"/>
    </row>
    <row r="645" spans="1:5">
      <c r="A645" s="6"/>
      <c r="B645" s="7"/>
      <c r="C645" s="7"/>
      <c r="D645" s="8"/>
      <c r="E645" s="39"/>
    </row>
    <row r="646" spans="1:5">
      <c r="A646" s="6"/>
      <c r="B646" s="7"/>
      <c r="C646" s="7"/>
      <c r="D646" s="8"/>
      <c r="E646" s="39"/>
    </row>
    <row r="647" spans="1:5">
      <c r="A647" s="6"/>
      <c r="B647" s="7"/>
      <c r="C647" s="7"/>
      <c r="D647" s="8"/>
      <c r="E647" s="39"/>
    </row>
    <row r="648" spans="1:5">
      <c r="A648" s="6"/>
      <c r="B648" s="7"/>
      <c r="C648" s="7"/>
      <c r="D648" s="8"/>
      <c r="E648" s="39"/>
    </row>
    <row r="649" spans="1:5">
      <c r="A649" s="6"/>
      <c r="B649" s="7"/>
      <c r="C649" s="7"/>
      <c r="D649" s="8"/>
      <c r="E649" s="39"/>
    </row>
    <row r="650" spans="1:5">
      <c r="A650" s="6"/>
      <c r="B650" s="7"/>
      <c r="C650" s="7"/>
      <c r="D650" s="8"/>
      <c r="E650" s="39"/>
    </row>
    <row r="651" spans="1:5">
      <c r="A651" s="6"/>
      <c r="B651" s="7"/>
      <c r="C651" s="7"/>
      <c r="D651" s="8"/>
      <c r="E651" s="39"/>
    </row>
    <row r="652" spans="1:5">
      <c r="A652" s="6"/>
      <c r="B652" s="7"/>
      <c r="C652" s="7"/>
      <c r="D652" s="8"/>
      <c r="E652" s="39"/>
    </row>
    <row r="653" spans="1:5">
      <c r="A653" s="6"/>
      <c r="B653" s="7"/>
      <c r="C653" s="7"/>
      <c r="D653" s="8"/>
      <c r="E653" s="39"/>
    </row>
    <row r="654" spans="1:5">
      <c r="A654" s="6"/>
      <c r="B654" s="7"/>
      <c r="C654" s="7"/>
      <c r="D654" s="8"/>
      <c r="E654" s="39"/>
    </row>
    <row r="655" spans="1:5">
      <c r="A655" s="6"/>
      <c r="B655" s="7"/>
      <c r="C655" s="7"/>
      <c r="D655" s="8"/>
      <c r="E655" s="39"/>
    </row>
    <row r="656" spans="1:5">
      <c r="A656" s="6"/>
      <c r="B656" s="7"/>
      <c r="C656" s="7"/>
      <c r="D656" s="8"/>
      <c r="E656" s="39"/>
    </row>
    <row r="657" spans="1:5">
      <c r="A657" s="6"/>
      <c r="B657" s="7"/>
      <c r="C657" s="7"/>
      <c r="D657" s="8"/>
      <c r="E657" s="39"/>
    </row>
    <row r="658" spans="1:5">
      <c r="A658" s="6"/>
      <c r="B658" s="7"/>
      <c r="C658" s="7"/>
      <c r="D658" s="8"/>
      <c r="E658" s="39"/>
    </row>
    <row r="659" spans="1:5">
      <c r="A659" s="6"/>
      <c r="B659" s="7"/>
      <c r="C659" s="7"/>
      <c r="D659" s="8"/>
      <c r="E659" s="39"/>
    </row>
    <row r="660" spans="1:5">
      <c r="A660" s="6"/>
      <c r="B660" s="7"/>
      <c r="C660" s="7"/>
      <c r="D660" s="8"/>
      <c r="E660" s="39"/>
    </row>
    <row r="661" spans="1:5">
      <c r="A661" s="6"/>
      <c r="B661" s="7"/>
      <c r="C661" s="7"/>
      <c r="D661" s="8"/>
      <c r="E661" s="39"/>
    </row>
    <row r="662" spans="1:5">
      <c r="A662" s="6"/>
      <c r="B662" s="7"/>
      <c r="C662" s="7"/>
      <c r="D662" s="8"/>
      <c r="E662" s="39"/>
    </row>
    <row r="663" spans="1:5">
      <c r="A663" s="6"/>
      <c r="B663" s="7"/>
      <c r="C663" s="7"/>
      <c r="D663" s="8"/>
      <c r="E663" s="39"/>
    </row>
    <row r="664" spans="1:5">
      <c r="A664" s="6"/>
      <c r="B664" s="7"/>
      <c r="C664" s="7"/>
      <c r="D664" s="8"/>
      <c r="E664" s="39"/>
    </row>
    <row r="665" spans="1:5">
      <c r="A665" s="6"/>
      <c r="B665" s="7"/>
      <c r="C665" s="7"/>
      <c r="D665" s="8"/>
      <c r="E665" s="39"/>
    </row>
    <row r="666" spans="1:5">
      <c r="A666" s="6"/>
      <c r="B666" s="7"/>
      <c r="C666" s="7"/>
      <c r="D666" s="8"/>
      <c r="E666" s="39"/>
    </row>
    <row r="667" spans="1:5">
      <c r="A667" s="6"/>
      <c r="B667" s="7"/>
      <c r="C667" s="7"/>
      <c r="D667" s="8"/>
      <c r="E667" s="39"/>
    </row>
    <row r="668" spans="1:5">
      <c r="A668" s="6"/>
      <c r="B668" s="7"/>
      <c r="C668" s="7"/>
      <c r="D668" s="8"/>
      <c r="E668" s="39"/>
    </row>
    <row r="669" spans="1:5">
      <c r="A669" s="6"/>
      <c r="B669" s="7"/>
      <c r="C669" s="7"/>
      <c r="D669" s="8"/>
      <c r="E669" s="39"/>
    </row>
    <row r="670" spans="1:5">
      <c r="A670" s="6"/>
      <c r="B670" s="7"/>
      <c r="C670" s="7"/>
      <c r="D670" s="8"/>
      <c r="E670" s="39"/>
    </row>
    <row r="671" spans="1:5">
      <c r="A671" s="6"/>
      <c r="B671" s="7"/>
      <c r="C671" s="7"/>
      <c r="D671" s="8"/>
      <c r="E671" s="39"/>
    </row>
    <row r="672" spans="1:5">
      <c r="A672" s="6"/>
      <c r="B672" s="7"/>
      <c r="C672" s="7"/>
      <c r="D672" s="8"/>
      <c r="E672" s="39"/>
    </row>
    <row r="673" spans="1:5">
      <c r="A673" s="6"/>
      <c r="B673" s="7"/>
      <c r="C673" s="7"/>
      <c r="D673" s="8"/>
      <c r="E673" s="39"/>
    </row>
    <row r="674" spans="1:5">
      <c r="A674" s="6"/>
      <c r="B674" s="7"/>
      <c r="C674" s="7"/>
      <c r="D674" s="8"/>
      <c r="E674" s="39"/>
    </row>
    <row r="675" spans="1:5">
      <c r="A675" s="6"/>
      <c r="B675" s="7"/>
      <c r="C675" s="7"/>
      <c r="D675" s="8"/>
      <c r="E675" s="39"/>
    </row>
    <row r="676" spans="1:5">
      <c r="A676" s="6"/>
      <c r="B676" s="7"/>
      <c r="C676" s="7"/>
      <c r="D676" s="8"/>
      <c r="E676" s="39"/>
    </row>
    <row r="677" spans="1:5">
      <c r="A677" s="6"/>
      <c r="B677" s="7"/>
      <c r="C677" s="7"/>
      <c r="D677" s="8"/>
      <c r="E677" s="39"/>
    </row>
    <row r="678" spans="1:5">
      <c r="A678" s="6"/>
      <c r="B678" s="7"/>
      <c r="C678" s="7"/>
      <c r="D678" s="8"/>
      <c r="E678" s="39"/>
    </row>
    <row r="679" spans="1:5">
      <c r="A679" s="6"/>
      <c r="B679" s="7"/>
      <c r="C679" s="7"/>
      <c r="D679" s="8"/>
      <c r="E679" s="39"/>
    </row>
    <row r="680" spans="1:5">
      <c r="A680" s="6"/>
      <c r="B680" s="7"/>
      <c r="C680" s="7"/>
      <c r="D680" s="8"/>
      <c r="E680" s="39"/>
    </row>
    <row r="681" spans="1:5">
      <c r="A681" s="6"/>
      <c r="B681" s="7"/>
      <c r="C681" s="7"/>
      <c r="D681" s="8"/>
      <c r="E681" s="39"/>
    </row>
    <row r="682" spans="1:5">
      <c r="A682" s="6"/>
      <c r="B682" s="7"/>
      <c r="C682" s="7"/>
      <c r="D682" s="8"/>
      <c r="E682" s="39"/>
    </row>
    <row r="683" spans="1:5">
      <c r="A683" s="6"/>
      <c r="B683" s="7"/>
      <c r="C683" s="7"/>
      <c r="D683" s="8"/>
      <c r="E683" s="39"/>
    </row>
    <row r="684" spans="1:5">
      <c r="A684" s="6"/>
      <c r="B684" s="7"/>
      <c r="C684" s="7"/>
      <c r="D684" s="8"/>
      <c r="E684" s="39"/>
    </row>
    <row r="685" spans="1:5">
      <c r="A685" s="6"/>
      <c r="B685" s="7"/>
      <c r="C685" s="7"/>
      <c r="D685" s="8"/>
      <c r="E685" s="39"/>
    </row>
    <row r="686" spans="1:5">
      <c r="A686" s="6"/>
      <c r="B686" s="7"/>
      <c r="C686" s="7"/>
      <c r="D686" s="8"/>
      <c r="E686" s="39"/>
    </row>
    <row r="687" spans="1:5">
      <c r="A687" s="6"/>
      <c r="B687" s="7"/>
      <c r="C687" s="7"/>
      <c r="D687" s="8"/>
      <c r="E687" s="39"/>
    </row>
    <row r="688" spans="1:5">
      <c r="A688" s="6"/>
      <c r="B688" s="7"/>
      <c r="C688" s="7"/>
      <c r="D688" s="8"/>
      <c r="E688" s="39"/>
    </row>
    <row r="689" spans="1:5">
      <c r="A689" s="6"/>
      <c r="B689" s="7"/>
      <c r="C689" s="7"/>
      <c r="D689" s="8"/>
      <c r="E689" s="39"/>
    </row>
    <row r="690" spans="1:5">
      <c r="A690" s="6"/>
      <c r="B690" s="7"/>
      <c r="C690" s="7"/>
      <c r="D690" s="8"/>
      <c r="E690" s="39"/>
    </row>
    <row r="691" spans="1:5">
      <c r="A691" s="6"/>
      <c r="B691" s="7"/>
      <c r="C691" s="7"/>
      <c r="D691" s="8"/>
      <c r="E691" s="39"/>
    </row>
    <row r="692" spans="1:5">
      <c r="A692" s="6"/>
      <c r="B692" s="7"/>
      <c r="C692" s="7"/>
      <c r="D692" s="8"/>
      <c r="E692" s="39"/>
    </row>
    <row r="693" spans="1:5">
      <c r="A693" s="6"/>
      <c r="B693" s="7"/>
      <c r="C693" s="7"/>
      <c r="D693" s="8"/>
      <c r="E693" s="39"/>
    </row>
    <row r="694" spans="1:5">
      <c r="A694" s="6"/>
      <c r="B694" s="7"/>
      <c r="C694" s="7"/>
      <c r="D694" s="8"/>
      <c r="E694" s="39"/>
    </row>
    <row r="695" spans="1:5">
      <c r="A695" s="6"/>
      <c r="B695" s="7"/>
      <c r="C695" s="7"/>
      <c r="D695" s="8"/>
      <c r="E695" s="39"/>
    </row>
    <row r="696" spans="1:5">
      <c r="A696" s="6"/>
      <c r="B696" s="7"/>
      <c r="C696" s="7"/>
      <c r="D696" s="8"/>
      <c r="E696" s="39"/>
    </row>
    <row r="697" spans="1:5">
      <c r="A697" s="6"/>
      <c r="B697" s="7"/>
      <c r="C697" s="7"/>
      <c r="D697" s="8"/>
      <c r="E697" s="39"/>
    </row>
    <row r="698" spans="1:5">
      <c r="A698" s="6"/>
      <c r="B698" s="7"/>
      <c r="C698" s="7"/>
      <c r="D698" s="8"/>
      <c r="E698" s="39"/>
    </row>
    <row r="699" spans="1:5">
      <c r="A699" s="6"/>
      <c r="B699" s="7"/>
      <c r="C699" s="7"/>
      <c r="D699" s="8"/>
      <c r="E699" s="39"/>
    </row>
    <row r="700" spans="1:5">
      <c r="A700" s="6"/>
      <c r="B700" s="7"/>
      <c r="C700" s="7"/>
      <c r="D700" s="8"/>
      <c r="E700" s="39"/>
    </row>
    <row r="701" spans="1:5">
      <c r="A701" s="6"/>
      <c r="B701" s="7"/>
      <c r="C701" s="7"/>
      <c r="D701" s="8"/>
      <c r="E701" s="39"/>
    </row>
    <row r="702" spans="1:5">
      <c r="A702" s="6"/>
      <c r="B702" s="7"/>
      <c r="C702" s="7"/>
      <c r="D702" s="8"/>
      <c r="E702" s="39"/>
    </row>
    <row r="703" spans="1:5">
      <c r="A703" s="6"/>
      <c r="B703" s="7"/>
      <c r="C703" s="7"/>
      <c r="D703" s="8"/>
      <c r="E703" s="39"/>
    </row>
    <row r="704" spans="1:5">
      <c r="A704" s="6"/>
      <c r="B704" s="7"/>
      <c r="C704" s="7"/>
      <c r="D704" s="8"/>
      <c r="E704" s="39"/>
    </row>
    <row r="705" spans="1:5">
      <c r="A705" s="6"/>
      <c r="B705" s="7"/>
      <c r="C705" s="7"/>
      <c r="D705" s="8"/>
      <c r="E705" s="39"/>
    </row>
    <row r="706" spans="1:5">
      <c r="A706" s="6"/>
      <c r="B706" s="7"/>
      <c r="C706" s="7"/>
      <c r="D706" s="8"/>
      <c r="E706" s="39"/>
    </row>
    <row r="707" spans="1:5">
      <c r="A707" s="6"/>
      <c r="B707" s="7"/>
      <c r="C707" s="7"/>
      <c r="D707" s="8"/>
      <c r="E707" s="39"/>
    </row>
    <row r="708" spans="1:5">
      <c r="A708" s="6"/>
      <c r="B708" s="7"/>
      <c r="C708" s="7"/>
      <c r="D708" s="8"/>
      <c r="E708" s="39"/>
    </row>
    <row r="709" spans="1:5">
      <c r="A709" s="6"/>
      <c r="B709" s="7"/>
      <c r="C709" s="7"/>
      <c r="D709" s="8"/>
      <c r="E709" s="39"/>
    </row>
    <row r="710" spans="1:5">
      <c r="A710" s="6"/>
      <c r="B710" s="7"/>
      <c r="C710" s="7"/>
      <c r="D710" s="8"/>
      <c r="E710" s="39"/>
    </row>
    <row r="711" spans="1:5">
      <c r="A711" s="6"/>
      <c r="B711" s="7"/>
      <c r="C711" s="7"/>
      <c r="D711" s="8"/>
      <c r="E711" s="39"/>
    </row>
    <row r="712" spans="1:5">
      <c r="A712" s="6"/>
      <c r="B712" s="7"/>
      <c r="C712" s="7"/>
      <c r="D712" s="8"/>
      <c r="E712" s="39"/>
    </row>
    <row r="713" spans="1:5">
      <c r="A713" s="6"/>
      <c r="B713" s="7"/>
      <c r="C713" s="7"/>
      <c r="D713" s="8"/>
      <c r="E713" s="39"/>
    </row>
    <row r="714" spans="1:5">
      <c r="A714" s="6"/>
      <c r="B714" s="7"/>
      <c r="C714" s="7"/>
      <c r="D714" s="8"/>
      <c r="E714" s="39"/>
    </row>
    <row r="715" spans="1:5">
      <c r="A715" s="6"/>
      <c r="B715" s="7"/>
      <c r="C715" s="7"/>
      <c r="D715" s="8"/>
      <c r="E715" s="39"/>
    </row>
    <row r="716" spans="1:5">
      <c r="A716" s="6"/>
      <c r="B716" s="7"/>
      <c r="C716" s="7"/>
      <c r="D716" s="8"/>
      <c r="E716" s="39"/>
    </row>
    <row r="717" spans="1:5">
      <c r="A717" s="6"/>
      <c r="B717" s="7"/>
      <c r="C717" s="7"/>
      <c r="D717" s="8"/>
      <c r="E717" s="39"/>
    </row>
    <row r="718" spans="1:5">
      <c r="A718" s="6"/>
      <c r="B718" s="7"/>
      <c r="C718" s="7"/>
      <c r="D718" s="8"/>
      <c r="E718" s="39"/>
    </row>
    <row r="719" spans="1:5">
      <c r="A719" s="6"/>
      <c r="B719" s="7"/>
      <c r="C719" s="7"/>
      <c r="D719" s="8"/>
      <c r="E719" s="39"/>
    </row>
    <row r="720" spans="1:5">
      <c r="A720" s="6"/>
      <c r="B720" s="7"/>
      <c r="C720" s="7"/>
      <c r="D720" s="8"/>
      <c r="E720" s="39"/>
    </row>
    <row r="721" spans="1:5">
      <c r="A721" s="6"/>
      <c r="B721" s="7"/>
      <c r="C721" s="7"/>
      <c r="D721" s="8"/>
      <c r="E721" s="39"/>
    </row>
    <row r="722" spans="1:5">
      <c r="A722" s="6"/>
      <c r="B722" s="7"/>
      <c r="C722" s="7"/>
      <c r="D722" s="8"/>
      <c r="E722" s="39"/>
    </row>
    <row r="723" spans="1:5">
      <c r="A723" s="6"/>
      <c r="B723" s="7"/>
      <c r="C723" s="7"/>
      <c r="D723" s="8"/>
      <c r="E723" s="39"/>
    </row>
    <row r="724" spans="1:5">
      <c r="A724" s="6"/>
      <c r="B724" s="7"/>
      <c r="C724" s="7"/>
      <c r="D724" s="8"/>
      <c r="E724" s="39"/>
    </row>
    <row r="725" spans="1:5">
      <c r="A725" s="6"/>
      <c r="B725" s="7"/>
      <c r="C725" s="7"/>
      <c r="D725" s="8"/>
      <c r="E725" s="39"/>
    </row>
    <row r="726" spans="1:5">
      <c r="A726" s="6"/>
      <c r="B726" s="7"/>
      <c r="C726" s="7"/>
      <c r="D726" s="8"/>
      <c r="E726" s="39"/>
    </row>
    <row r="727" spans="1:5">
      <c r="A727" s="6"/>
      <c r="B727" s="7"/>
      <c r="C727" s="7"/>
      <c r="D727" s="8"/>
      <c r="E727" s="39"/>
    </row>
    <row r="728" spans="1:5">
      <c r="A728" s="6"/>
      <c r="B728" s="7"/>
      <c r="C728" s="7"/>
      <c r="D728" s="8"/>
      <c r="E728" s="39"/>
    </row>
    <row r="729" spans="1:5">
      <c r="A729" s="6"/>
      <c r="B729" s="7"/>
      <c r="C729" s="7"/>
      <c r="D729" s="8"/>
      <c r="E729" s="39"/>
    </row>
    <row r="730" spans="1:5">
      <c r="A730" s="6"/>
      <c r="B730" s="7"/>
      <c r="C730" s="7"/>
      <c r="D730" s="8"/>
      <c r="E730" s="39"/>
    </row>
    <row r="731" spans="1:5">
      <c r="A731" s="6"/>
      <c r="B731" s="7"/>
      <c r="C731" s="7"/>
      <c r="D731" s="8"/>
      <c r="E731" s="39"/>
    </row>
    <row r="732" spans="1:5">
      <c r="A732" s="6"/>
      <c r="B732" s="7"/>
      <c r="C732" s="7"/>
      <c r="D732" s="8"/>
      <c r="E732" s="39"/>
    </row>
    <row r="733" spans="1:5">
      <c r="A733" s="6"/>
      <c r="B733" s="7"/>
      <c r="C733" s="7"/>
      <c r="D733" s="8"/>
      <c r="E733" s="39"/>
    </row>
    <row r="734" spans="1:5">
      <c r="A734" s="6"/>
      <c r="B734" s="7"/>
      <c r="C734" s="7"/>
      <c r="D734" s="8"/>
      <c r="E734" s="39"/>
    </row>
    <row r="735" spans="1:5">
      <c r="A735" s="6"/>
      <c r="B735" s="7"/>
      <c r="C735" s="7"/>
      <c r="D735" s="8"/>
      <c r="E735" s="39"/>
    </row>
    <row r="736" spans="1:5">
      <c r="A736" s="6"/>
      <c r="B736" s="7"/>
      <c r="C736" s="7"/>
      <c r="D736" s="8"/>
      <c r="E736" s="39"/>
    </row>
    <row r="737" spans="1:5">
      <c r="A737" s="6"/>
      <c r="B737" s="7"/>
      <c r="C737" s="7"/>
      <c r="D737" s="8"/>
      <c r="E737" s="39"/>
    </row>
    <row r="738" spans="1:5">
      <c r="A738" s="6"/>
      <c r="B738" s="7"/>
      <c r="C738" s="7"/>
      <c r="D738" s="8"/>
      <c r="E738" s="39"/>
    </row>
    <row r="739" spans="1:5">
      <c r="A739" s="6"/>
      <c r="B739" s="7"/>
      <c r="C739" s="7"/>
      <c r="D739" s="8"/>
      <c r="E739" s="39"/>
    </row>
    <row r="740" spans="1:5">
      <c r="A740" s="6"/>
      <c r="B740" s="7"/>
      <c r="C740" s="7"/>
      <c r="D740" s="8"/>
      <c r="E740" s="39"/>
    </row>
    <row r="741" spans="1:5">
      <c r="A741" s="6"/>
      <c r="B741" s="7"/>
      <c r="C741" s="7"/>
      <c r="D741" s="8"/>
      <c r="E741" s="39"/>
    </row>
    <row r="742" spans="1:5">
      <c r="A742" s="6"/>
      <c r="B742" s="7"/>
      <c r="C742" s="7"/>
      <c r="D742" s="8"/>
      <c r="E742" s="39"/>
    </row>
    <row r="743" spans="1:5">
      <c r="A743" s="6"/>
      <c r="B743" s="7"/>
      <c r="C743" s="7"/>
      <c r="D743" s="8"/>
      <c r="E743" s="39"/>
    </row>
    <row r="744" spans="1:5">
      <c r="A744" s="6"/>
      <c r="B744" s="7"/>
      <c r="C744" s="7"/>
      <c r="D744" s="8"/>
      <c r="E744" s="39"/>
    </row>
    <row r="745" spans="1:5">
      <c r="A745" s="6"/>
      <c r="B745" s="7"/>
      <c r="C745" s="7"/>
      <c r="D745" s="8"/>
      <c r="E745" s="39"/>
    </row>
    <row r="746" spans="1:5">
      <c r="A746" s="6"/>
      <c r="B746" s="7"/>
      <c r="C746" s="7"/>
      <c r="D746" s="8"/>
      <c r="E746" s="39"/>
    </row>
    <row r="747" spans="1:5">
      <c r="A747" s="6"/>
      <c r="B747" s="7"/>
      <c r="C747" s="7"/>
      <c r="D747" s="8"/>
      <c r="E747" s="39"/>
    </row>
    <row r="748" spans="1:5">
      <c r="A748" s="6"/>
      <c r="B748" s="7"/>
      <c r="C748" s="7"/>
      <c r="D748" s="8"/>
      <c r="E748" s="39"/>
    </row>
    <row r="749" spans="1:5">
      <c r="A749" s="6"/>
      <c r="B749" s="7"/>
      <c r="C749" s="7"/>
      <c r="D749" s="8"/>
      <c r="E749" s="39"/>
    </row>
    <row r="750" spans="1:5">
      <c r="A750" s="6"/>
      <c r="B750" s="7"/>
      <c r="C750" s="7"/>
      <c r="D750" s="8"/>
      <c r="E750" s="39"/>
    </row>
    <row r="751" spans="1:5">
      <c r="A751" s="6"/>
      <c r="B751" s="7"/>
      <c r="C751" s="7"/>
      <c r="D751" s="8"/>
      <c r="E751" s="39"/>
    </row>
    <row r="752" spans="1:5">
      <c r="A752" s="6"/>
      <c r="B752" s="7"/>
      <c r="C752" s="7"/>
      <c r="D752" s="8"/>
      <c r="E752" s="39"/>
    </row>
    <row r="753" spans="1:5">
      <c r="A753" s="6"/>
      <c r="B753" s="7"/>
      <c r="C753" s="7"/>
      <c r="D753" s="8"/>
      <c r="E753" s="39"/>
    </row>
    <row r="754" spans="1:5">
      <c r="A754" s="6"/>
      <c r="B754" s="7"/>
      <c r="C754" s="7"/>
      <c r="D754" s="8"/>
      <c r="E754" s="39"/>
    </row>
    <row r="755" spans="1:5">
      <c r="A755" s="6"/>
      <c r="B755" s="7"/>
      <c r="C755" s="7"/>
      <c r="D755" s="8"/>
      <c r="E755" s="39"/>
    </row>
    <row r="756" spans="1:5">
      <c r="A756" s="6"/>
      <c r="B756" s="7"/>
      <c r="C756" s="7"/>
      <c r="D756" s="8"/>
      <c r="E756" s="39"/>
    </row>
    <row r="757" spans="1:5">
      <c r="A757" s="6"/>
      <c r="B757" s="7"/>
      <c r="C757" s="7"/>
      <c r="D757" s="8"/>
      <c r="E757" s="39"/>
    </row>
    <row r="758" spans="1:5">
      <c r="A758" s="6"/>
      <c r="B758" s="7"/>
      <c r="C758" s="7"/>
      <c r="D758" s="8"/>
      <c r="E758" s="39"/>
    </row>
    <row r="759" spans="1:5">
      <c r="A759" s="6"/>
      <c r="B759" s="7"/>
      <c r="C759" s="7"/>
      <c r="D759" s="8"/>
      <c r="E759" s="39"/>
    </row>
    <row r="760" spans="1:5">
      <c r="A760" s="6"/>
      <c r="B760" s="7"/>
      <c r="C760" s="7"/>
      <c r="D760" s="8"/>
      <c r="E760" s="39"/>
    </row>
    <row r="761" spans="1:5">
      <c r="A761" s="6"/>
      <c r="B761" s="7"/>
      <c r="C761" s="7"/>
      <c r="D761" s="8"/>
      <c r="E761" s="39"/>
    </row>
    <row r="762" spans="1:5">
      <c r="A762" s="6"/>
      <c r="B762" s="7"/>
      <c r="C762" s="7"/>
      <c r="D762" s="8"/>
      <c r="E762" s="39"/>
    </row>
    <row r="763" spans="1:5">
      <c r="A763" s="6"/>
      <c r="B763" s="7"/>
      <c r="C763" s="7"/>
      <c r="D763" s="8"/>
      <c r="E763" s="39"/>
    </row>
    <row r="764" spans="1:5">
      <c r="A764" s="6"/>
      <c r="B764" s="7"/>
      <c r="C764" s="7"/>
      <c r="D764" s="8"/>
      <c r="E764" s="39"/>
    </row>
    <row r="765" spans="1:5">
      <c r="A765" s="6"/>
      <c r="B765" s="7"/>
      <c r="C765" s="7"/>
      <c r="D765" s="8"/>
      <c r="E765" s="39"/>
    </row>
    <row r="766" spans="1:5">
      <c r="A766" s="6"/>
      <c r="B766" s="7"/>
      <c r="C766" s="7"/>
      <c r="D766" s="8"/>
      <c r="E766" s="39"/>
    </row>
    <row r="767" spans="1:5">
      <c r="A767" s="6"/>
      <c r="B767" s="7"/>
      <c r="C767" s="7"/>
      <c r="D767" s="8"/>
      <c r="E767" s="39"/>
    </row>
    <row r="768" spans="1:5">
      <c r="A768" s="6"/>
      <c r="B768" s="7"/>
      <c r="C768" s="7"/>
      <c r="D768" s="8"/>
      <c r="E768" s="39"/>
    </row>
    <row r="769" spans="1:5">
      <c r="A769" s="6"/>
      <c r="B769" s="7"/>
      <c r="C769" s="7"/>
      <c r="D769" s="8"/>
      <c r="E769" s="39"/>
    </row>
    <row r="770" spans="1:5">
      <c r="A770" s="6"/>
      <c r="B770" s="7"/>
      <c r="C770" s="7"/>
      <c r="D770" s="8"/>
      <c r="E770" s="39"/>
    </row>
    <row r="771" spans="1:5">
      <c r="A771" s="6"/>
      <c r="B771" s="7"/>
      <c r="C771" s="7"/>
      <c r="D771" s="8"/>
      <c r="E771" s="39"/>
    </row>
    <row r="772" spans="1:5">
      <c r="A772" s="6"/>
      <c r="B772" s="7"/>
      <c r="C772" s="7"/>
      <c r="D772" s="8"/>
      <c r="E772" s="39"/>
    </row>
    <row r="773" spans="1:5">
      <c r="A773" s="6"/>
      <c r="B773" s="7"/>
      <c r="C773" s="7"/>
      <c r="D773" s="8"/>
      <c r="E773" s="39"/>
    </row>
    <row r="774" spans="1:5">
      <c r="A774" s="6"/>
      <c r="B774" s="7"/>
      <c r="C774" s="7"/>
      <c r="D774" s="8"/>
      <c r="E774" s="39"/>
    </row>
    <row r="775" spans="1:5">
      <c r="A775" s="6"/>
      <c r="B775" s="7"/>
      <c r="C775" s="7"/>
      <c r="D775" s="8"/>
      <c r="E775" s="39"/>
    </row>
    <row r="776" spans="1:5">
      <c r="A776" s="6"/>
      <c r="B776" s="7"/>
      <c r="C776" s="7"/>
      <c r="D776" s="8"/>
      <c r="E776" s="39"/>
    </row>
    <row r="777" spans="1:5">
      <c r="A777" s="6"/>
      <c r="B777" s="7"/>
      <c r="C777" s="7"/>
      <c r="D777" s="8"/>
      <c r="E777" s="39"/>
    </row>
    <row r="778" spans="1:5">
      <c r="A778" s="6"/>
      <c r="B778" s="7"/>
      <c r="C778" s="7"/>
      <c r="D778" s="8"/>
      <c r="E778" s="39"/>
    </row>
    <row r="779" spans="1:5">
      <c r="A779" s="6"/>
      <c r="B779" s="7"/>
      <c r="C779" s="7"/>
      <c r="D779" s="8"/>
      <c r="E779" s="39"/>
    </row>
    <row r="780" spans="1:5">
      <c r="A780" s="6"/>
      <c r="B780" s="7"/>
      <c r="C780" s="7"/>
      <c r="D780" s="8"/>
      <c r="E780" s="39"/>
    </row>
    <row r="781" spans="1:5">
      <c r="A781" s="6"/>
      <c r="B781" s="7"/>
      <c r="C781" s="7"/>
      <c r="D781" s="8"/>
      <c r="E781" s="39"/>
    </row>
    <row r="782" spans="1:5">
      <c r="A782" s="6"/>
      <c r="B782" s="7"/>
      <c r="C782" s="7"/>
      <c r="D782" s="8"/>
      <c r="E782" s="39"/>
    </row>
    <row r="783" spans="1:5">
      <c r="A783" s="6"/>
      <c r="B783" s="7"/>
      <c r="C783" s="7"/>
      <c r="D783" s="8"/>
      <c r="E783" s="39"/>
    </row>
    <row r="784" spans="1:5">
      <c r="A784" s="6"/>
      <c r="B784" s="7"/>
      <c r="C784" s="7"/>
      <c r="D784" s="8"/>
      <c r="E784" s="39"/>
    </row>
    <row r="785" spans="1:5">
      <c r="A785" s="6"/>
      <c r="B785" s="7"/>
      <c r="C785" s="7"/>
      <c r="D785" s="8"/>
      <c r="E785" s="39"/>
    </row>
  </sheetData>
  <mergeCells count="6">
    <mergeCell ref="B13:F13"/>
    <mergeCell ref="A1:H1"/>
    <mergeCell ref="A5:H5"/>
    <mergeCell ref="B6:H6"/>
    <mergeCell ref="B7:H7"/>
    <mergeCell ref="B8:D8"/>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view="pageBreakPreview" zoomScale="80" zoomScaleNormal="100" zoomScaleSheetLayoutView="80" workbookViewId="0">
      <pane ySplit="2" topLeftCell="A3" activePane="bottomLeft" state="frozen"/>
      <selection pane="bottomLeft" activeCell="F10" sqref="F10"/>
    </sheetView>
  </sheetViews>
  <sheetFormatPr defaultColWidth="9" defaultRowHeight="15.5"/>
  <cols>
    <col min="1" max="1" width="7.453125" customWidth="1"/>
    <col min="2" max="2" width="62.81640625" customWidth="1"/>
    <col min="3" max="3" width="5.54296875" customWidth="1"/>
    <col min="4" max="4" width="6.81640625" customWidth="1"/>
    <col min="5" max="5" width="19" style="331" customWidth="1"/>
    <col min="6" max="6" width="18.81640625" style="345" customWidth="1"/>
    <col min="7" max="7" width="18" customWidth="1"/>
    <col min="8" max="8" width="20.26953125" customWidth="1"/>
    <col min="10" max="10" width="10" bestFit="1" customWidth="1"/>
  </cols>
  <sheetData>
    <row r="1" spans="1:10" ht="42" customHeight="1">
      <c r="A1" s="470" t="s">
        <v>0</v>
      </c>
      <c r="B1" s="470"/>
      <c r="C1" s="470"/>
      <c r="D1" s="470"/>
      <c r="E1" s="470"/>
      <c r="F1" s="343"/>
      <c r="G1" s="384" t="s">
        <v>550</v>
      </c>
      <c r="H1" s="343"/>
    </row>
    <row r="2" spans="1:10" ht="46.5" customHeight="1">
      <c r="A2" s="332" t="s">
        <v>1</v>
      </c>
      <c r="B2" s="332" t="s">
        <v>2</v>
      </c>
      <c r="C2" s="332"/>
      <c r="D2" s="332"/>
      <c r="E2" s="550" t="s">
        <v>548</v>
      </c>
      <c r="F2" s="551" t="s">
        <v>549</v>
      </c>
      <c r="G2" s="552" t="s">
        <v>553</v>
      </c>
      <c r="H2" s="552" t="s">
        <v>529</v>
      </c>
    </row>
    <row r="3" spans="1:10" s="330" customFormat="1" ht="18" customHeight="1">
      <c r="A3" s="333" t="s">
        <v>3</v>
      </c>
      <c r="B3" s="334" t="s">
        <v>480</v>
      </c>
      <c r="C3" s="334"/>
      <c r="D3" s="334"/>
      <c r="E3" s="553">
        <f>'C&amp;I BOQ '!F13</f>
        <v>453684</v>
      </c>
      <c r="F3" s="553">
        <f>'C&amp;I BOQ '!J13</f>
        <v>400754.07130000007</v>
      </c>
      <c r="G3" s="554">
        <f>F3</f>
        <v>400754.07130000007</v>
      </c>
      <c r="H3" s="555">
        <f>E3-G3</f>
        <v>52929.928699999931</v>
      </c>
    </row>
    <row r="4" spans="1:10">
      <c r="A4" s="336" t="s">
        <v>45</v>
      </c>
      <c r="B4" s="336" t="s">
        <v>8</v>
      </c>
      <c r="C4" s="336"/>
      <c r="D4" s="336"/>
      <c r="E4" s="556"/>
      <c r="F4" s="557"/>
      <c r="G4" s="557"/>
      <c r="H4" s="557"/>
    </row>
    <row r="5" spans="1:10" ht="20.149999999999999" customHeight="1">
      <c r="A5" s="333">
        <v>1</v>
      </c>
      <c r="B5" s="337" t="s">
        <v>554</v>
      </c>
      <c r="C5" s="334"/>
      <c r="D5" s="334"/>
      <c r="E5" s="553">
        <f>'MEP SUMMARY'!D5</f>
        <v>522824</v>
      </c>
      <c r="F5" s="558">
        <f>'MEP SUMMARY'!E5</f>
        <v>506924</v>
      </c>
      <c r="G5" s="554">
        <f t="shared" ref="G5:G7" si="0">F5</f>
        <v>506924</v>
      </c>
      <c r="H5" s="555">
        <f>E5-G5</f>
        <v>15900</v>
      </c>
    </row>
    <row r="6" spans="1:10" ht="19" customHeight="1">
      <c r="A6" s="333">
        <v>2</v>
      </c>
      <c r="B6" s="337" t="s">
        <v>546</v>
      </c>
      <c r="C6" s="2"/>
      <c r="D6" s="2"/>
      <c r="E6" s="553">
        <f>'MEP SUMMARY'!D9</f>
        <v>27000</v>
      </c>
      <c r="F6" s="558">
        <f>'MEP SUMMARY'!E9</f>
        <v>13000</v>
      </c>
      <c r="G6" s="554">
        <f t="shared" si="0"/>
        <v>13000</v>
      </c>
      <c r="H6" s="555">
        <f>E6-G6</f>
        <v>14000</v>
      </c>
    </row>
    <row r="7" spans="1:10" s="5" customFormat="1" ht="22" customHeight="1">
      <c r="A7" s="333" t="s">
        <v>7</v>
      </c>
      <c r="B7" s="338" t="s">
        <v>545</v>
      </c>
      <c r="C7" s="339"/>
      <c r="D7" s="339"/>
      <c r="E7" s="559">
        <f>'FURNITURE BOQ'!G11</f>
        <v>1009635</v>
      </c>
      <c r="F7" s="560">
        <f>'FURNITURE BOQ'!I11</f>
        <v>1009635</v>
      </c>
      <c r="G7" s="554">
        <f t="shared" si="0"/>
        <v>1009635</v>
      </c>
      <c r="H7" s="555">
        <f>E7-G7</f>
        <v>0</v>
      </c>
    </row>
    <row r="8" spans="1:10" ht="33" customHeight="1">
      <c r="A8" s="340"/>
      <c r="B8" s="340" t="s">
        <v>547</v>
      </c>
      <c r="C8" s="340"/>
      <c r="D8" s="340"/>
      <c r="E8" s="561">
        <f>SUM(E3:E7)</f>
        <v>2013143</v>
      </c>
      <c r="F8" s="561">
        <f>SUM(F3:F7)</f>
        <v>1930313.0713</v>
      </c>
      <c r="G8" s="561">
        <f>SUM(G3:G7)</f>
        <v>1930313.0713</v>
      </c>
      <c r="H8" s="562">
        <f>E8-G8</f>
        <v>82829.928700000048</v>
      </c>
      <c r="J8" s="452"/>
    </row>
    <row r="9" spans="1:10">
      <c r="G9" s="452"/>
    </row>
  </sheetData>
  <mergeCells count="1">
    <mergeCell ref="A1:E1"/>
  </mergeCells>
  <printOptions gridLines="1"/>
  <pageMargins left="0.98425196850393704" right="0.98425196850393704" top="0.98425196850393704" bottom="0.98425196850393704" header="0.511811023622047" footer="0.511811023622047"/>
  <pageSetup paperSize="9" scale="36" orientation="portrait" r:id="rId1"/>
  <headerFooter differentOddEven="1">
    <oddHeader>&amp;LInternational CIP Lounge T2
&amp;RRAB-01</oddHeader>
    <oddFooter>&amp;CNS ASSOCIATES PVT LTD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47" workbookViewId="0">
      <selection activeCell="N26" sqref="N26"/>
    </sheetView>
  </sheetViews>
  <sheetFormatPr defaultColWidth="9" defaultRowHeight="1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42"/>
  <sheetViews>
    <sheetView workbookViewId="0">
      <pane xSplit="2" ySplit="1" topLeftCell="C24" activePane="bottomRight" state="frozen"/>
      <selection pane="topRight"/>
      <selection pane="bottomLeft"/>
      <selection pane="bottomRight" activeCell="B5" sqref="B5"/>
    </sheetView>
  </sheetViews>
  <sheetFormatPr defaultColWidth="9.1796875" defaultRowHeight="12.5"/>
  <cols>
    <col min="1" max="1" width="4.54296875" style="208" customWidth="1"/>
    <col min="2" max="2" width="38.1796875" style="209" customWidth="1"/>
    <col min="3" max="3" width="8.54296875" style="210" customWidth="1"/>
    <col min="4" max="4" width="9" style="211" customWidth="1"/>
    <col min="5" max="6" width="9.1796875" style="210" customWidth="1"/>
    <col min="7" max="7" width="13" style="212" customWidth="1"/>
    <col min="8" max="16384" width="9.1796875" style="213"/>
  </cols>
  <sheetData>
    <row r="1" spans="1:7" s="206" customFormat="1" ht="13">
      <c r="A1" s="214" t="s">
        <v>11</v>
      </c>
      <c r="B1" s="215" t="s">
        <v>12</v>
      </c>
      <c r="C1" s="216" t="s">
        <v>62</v>
      </c>
      <c r="D1" s="217" t="s">
        <v>89</v>
      </c>
      <c r="E1" s="216" t="s">
        <v>6</v>
      </c>
      <c r="F1" s="216" t="s">
        <v>90</v>
      </c>
      <c r="G1" s="218" t="s">
        <v>91</v>
      </c>
    </row>
    <row r="2" spans="1:7" s="207" customFormat="1" ht="13">
      <c r="A2" s="219"/>
      <c r="B2" s="215"/>
      <c r="C2" s="220"/>
      <c r="D2" s="221"/>
      <c r="E2" s="222"/>
      <c r="F2" s="222"/>
      <c r="G2" s="223"/>
    </row>
    <row r="3" spans="1:7" s="207" customFormat="1" ht="13">
      <c r="A3" s="219"/>
      <c r="B3" s="215" t="s">
        <v>92</v>
      </c>
      <c r="C3" s="220">
        <v>1</v>
      </c>
      <c r="D3" s="221"/>
      <c r="E3" s="222"/>
      <c r="F3" s="222"/>
      <c r="G3" s="224">
        <f>D3*C3</f>
        <v>0</v>
      </c>
    </row>
    <row r="4" spans="1:7" s="207" customFormat="1" ht="13">
      <c r="A4" s="219"/>
      <c r="B4" s="215" t="s">
        <v>93</v>
      </c>
      <c r="C4" s="220"/>
      <c r="D4" s="221"/>
      <c r="E4" s="222"/>
      <c r="F4" s="222"/>
      <c r="G4" s="223"/>
    </row>
    <row r="5" spans="1:7" s="207" customFormat="1" ht="13">
      <c r="A5" s="214" t="s">
        <v>4</v>
      </c>
      <c r="B5" s="215" t="s">
        <v>18</v>
      </c>
      <c r="C5" s="220"/>
      <c r="D5" s="221"/>
      <c r="E5" s="222"/>
      <c r="F5" s="222"/>
      <c r="G5" s="223"/>
    </row>
    <row r="6" spans="1:7" s="207" customFormat="1" ht="13">
      <c r="A6" s="219"/>
      <c r="B6" s="215"/>
      <c r="C6" s="220"/>
      <c r="D6" s="221"/>
      <c r="E6" s="222"/>
      <c r="F6" s="222"/>
      <c r="G6" s="223"/>
    </row>
    <row r="7" spans="1:7" s="207" customFormat="1" ht="112.5">
      <c r="A7" s="25" t="s">
        <v>19</v>
      </c>
      <c r="B7" s="225" t="s">
        <v>94</v>
      </c>
      <c r="C7" s="226">
        <v>1</v>
      </c>
      <c r="D7" s="227">
        <v>3.0649999999999999</v>
      </c>
      <c r="E7" s="228"/>
      <c r="F7" s="228">
        <v>3.2</v>
      </c>
      <c r="G7" s="229">
        <f>F7*D7</f>
        <v>9.8079999999999998</v>
      </c>
    </row>
    <row r="8" spans="1:7" s="207" customFormat="1" ht="13">
      <c r="A8" s="25"/>
      <c r="B8" s="15"/>
      <c r="C8" s="226"/>
      <c r="D8" s="227"/>
      <c r="E8" s="228"/>
      <c r="F8" s="228"/>
      <c r="G8" s="229"/>
    </row>
    <row r="9" spans="1:7" s="207" customFormat="1" ht="13">
      <c r="A9" s="25"/>
      <c r="B9" s="15"/>
      <c r="C9" s="226"/>
      <c r="D9" s="227"/>
      <c r="E9" s="228"/>
      <c r="F9" s="228" t="s">
        <v>20</v>
      </c>
      <c r="G9" s="229">
        <f>SUM(G7:G8)</f>
        <v>9.8079999999999998</v>
      </c>
    </row>
    <row r="10" spans="1:7" s="207" customFormat="1" ht="91">
      <c r="A10" s="25">
        <v>2</v>
      </c>
      <c r="B10" s="15" t="s">
        <v>21</v>
      </c>
      <c r="C10" s="230" t="s">
        <v>22</v>
      </c>
      <c r="D10" s="231" t="s">
        <v>23</v>
      </c>
      <c r="E10" s="222"/>
      <c r="F10" s="222"/>
      <c r="G10" s="223"/>
    </row>
    <row r="11" spans="1:7" s="207" customFormat="1" ht="13">
      <c r="A11" s="25"/>
      <c r="B11" s="15"/>
      <c r="C11" s="230"/>
      <c r="D11" s="231"/>
      <c r="E11" s="222"/>
      <c r="F11" s="222"/>
      <c r="G11" s="223"/>
    </row>
    <row r="12" spans="1:7" s="207" customFormat="1" ht="65">
      <c r="A12" s="25">
        <v>3</v>
      </c>
      <c r="B12" s="15" t="s">
        <v>24</v>
      </c>
      <c r="C12" s="230" t="s">
        <v>25</v>
      </c>
      <c r="D12" s="231" t="s">
        <v>23</v>
      </c>
      <c r="E12" s="222"/>
      <c r="F12" s="222"/>
      <c r="G12" s="223"/>
    </row>
    <row r="13" spans="1:7" s="207" customFormat="1" ht="13">
      <c r="A13" s="25"/>
      <c r="B13" s="15"/>
      <c r="C13" s="230"/>
      <c r="D13" s="231"/>
      <c r="E13" s="222"/>
      <c r="F13" s="222"/>
      <c r="G13" s="223"/>
    </row>
    <row r="14" spans="1:7" s="207" customFormat="1" ht="78">
      <c r="A14" s="25">
        <v>4</v>
      </c>
      <c r="B14" s="15" t="s">
        <v>26</v>
      </c>
      <c r="C14" s="230" t="s">
        <v>25</v>
      </c>
      <c r="D14" s="231" t="s">
        <v>23</v>
      </c>
      <c r="E14" s="222"/>
      <c r="F14" s="222"/>
      <c r="G14" s="223"/>
    </row>
    <row r="15" spans="1:7" s="207" customFormat="1" ht="13">
      <c r="A15" s="25"/>
      <c r="B15" s="15"/>
      <c r="C15" s="230"/>
      <c r="D15" s="231"/>
      <c r="E15" s="222"/>
      <c r="F15" s="222"/>
      <c r="G15" s="223"/>
    </row>
    <row r="16" spans="1:7" s="207" customFormat="1" ht="78">
      <c r="A16" s="25">
        <v>5</v>
      </c>
      <c r="B16" s="15" t="s">
        <v>95</v>
      </c>
      <c r="C16" s="230" t="s">
        <v>22</v>
      </c>
      <c r="D16" s="231" t="s">
        <v>23</v>
      </c>
      <c r="E16" s="222"/>
      <c r="F16" s="222"/>
      <c r="G16" s="223"/>
    </row>
    <row r="17" spans="1:7" s="207" customFormat="1" ht="13">
      <c r="A17" s="25"/>
      <c r="B17" s="15"/>
      <c r="C17" s="230"/>
      <c r="D17" s="231"/>
      <c r="E17" s="222"/>
      <c r="F17" s="222"/>
      <c r="G17" s="223"/>
    </row>
    <row r="18" spans="1:7" s="207" customFormat="1" ht="91">
      <c r="A18" s="25">
        <v>6</v>
      </c>
      <c r="B18" s="15" t="s">
        <v>96</v>
      </c>
      <c r="C18" s="230" t="s">
        <v>25</v>
      </c>
      <c r="D18" s="231" t="s">
        <v>23</v>
      </c>
      <c r="E18" s="222"/>
      <c r="F18" s="222"/>
      <c r="G18" s="223"/>
    </row>
    <row r="19" spans="1:7" s="207" customFormat="1" ht="13">
      <c r="A19" s="219"/>
      <c r="B19" s="215"/>
      <c r="C19" s="220"/>
      <c r="D19" s="221"/>
      <c r="E19" s="222"/>
      <c r="F19" s="222"/>
      <c r="G19" s="223"/>
    </row>
    <row r="20" spans="1:7" s="207" customFormat="1" ht="13">
      <c r="A20" s="219"/>
      <c r="B20" s="215"/>
      <c r="C20" s="220"/>
      <c r="D20" s="221"/>
      <c r="E20" s="222"/>
      <c r="F20" s="222"/>
      <c r="G20" s="223"/>
    </row>
    <row r="21" spans="1:7" s="207" customFormat="1" ht="13">
      <c r="A21" s="219"/>
      <c r="B21" s="215"/>
      <c r="C21" s="220"/>
      <c r="D21" s="221"/>
      <c r="E21" s="222"/>
      <c r="F21" s="222"/>
      <c r="G21" s="223"/>
    </row>
    <row r="22" spans="1:7" s="207" customFormat="1" ht="13">
      <c r="A22" s="214" t="s">
        <v>5</v>
      </c>
      <c r="B22" s="215" t="s">
        <v>28</v>
      </c>
      <c r="C22" s="220"/>
      <c r="D22" s="221"/>
      <c r="E22" s="232"/>
      <c r="F22" s="232"/>
      <c r="G22" s="233"/>
    </row>
    <row r="23" spans="1:7" s="207" customFormat="1" ht="13">
      <c r="A23" s="214"/>
      <c r="B23" s="215"/>
      <c r="C23" s="220"/>
      <c r="D23" s="221"/>
      <c r="E23" s="232"/>
      <c r="F23" s="232"/>
      <c r="G23" s="233"/>
    </row>
    <row r="24" spans="1:7" s="207" customFormat="1" ht="187.5">
      <c r="A24" s="9">
        <v>7</v>
      </c>
      <c r="B24" s="10" t="s">
        <v>29</v>
      </c>
      <c r="C24" s="1" t="s">
        <v>30</v>
      </c>
      <c r="D24" s="234" t="s">
        <v>31</v>
      </c>
      <c r="E24" s="235"/>
      <c r="F24" s="235"/>
      <c r="G24" s="236"/>
    </row>
    <row r="25" spans="1:7" s="207" customFormat="1">
      <c r="A25" s="9"/>
      <c r="B25" s="10"/>
      <c r="C25" s="1"/>
      <c r="D25" s="234"/>
      <c r="E25" s="235"/>
      <c r="F25" s="235"/>
      <c r="G25" s="236"/>
    </row>
    <row r="26" spans="1:7" s="207" customFormat="1" ht="40.5" customHeight="1">
      <c r="A26" s="219">
        <v>8</v>
      </c>
      <c r="B26" s="215" t="s">
        <v>97</v>
      </c>
      <c r="C26" s="237" t="s">
        <v>98</v>
      </c>
      <c r="D26" s="238"/>
      <c r="E26" s="235"/>
      <c r="F26" s="235"/>
      <c r="G26" s="236"/>
    </row>
    <row r="27" spans="1:7" s="207" customFormat="1">
      <c r="A27" s="219"/>
      <c r="B27" s="239"/>
      <c r="C27" s="237"/>
      <c r="D27" s="240"/>
      <c r="E27" s="237"/>
      <c r="F27" s="237"/>
      <c r="G27" s="241"/>
    </row>
    <row r="28" spans="1:7" s="207" customFormat="1">
      <c r="A28" s="219"/>
      <c r="B28" s="225"/>
      <c r="C28" s="237"/>
      <c r="D28" s="238"/>
      <c r="E28" s="235"/>
      <c r="F28" s="235"/>
      <c r="G28" s="242"/>
    </row>
    <row r="29" spans="1:7" s="207" customFormat="1" ht="25">
      <c r="A29" s="219"/>
      <c r="B29" s="225" t="s">
        <v>99</v>
      </c>
      <c r="C29" s="237">
        <v>1</v>
      </c>
      <c r="D29" s="238">
        <v>3.0649999999999999</v>
      </c>
      <c r="E29" s="235"/>
      <c r="F29" s="235">
        <v>3.4</v>
      </c>
      <c r="G29" s="242">
        <f>F29*D29*C29</f>
        <v>10.420999999999999</v>
      </c>
    </row>
    <row r="30" spans="1:7" s="207" customFormat="1">
      <c r="A30" s="219"/>
      <c r="B30" s="225" t="s">
        <v>100</v>
      </c>
      <c r="C30" s="237">
        <v>1</v>
      </c>
      <c r="D30" s="238">
        <v>1.95</v>
      </c>
      <c r="E30" s="235"/>
      <c r="F30" s="235">
        <v>3.4</v>
      </c>
      <c r="G30" s="242">
        <f t="shared" ref="G30:G36" si="0">F30*D30*C30</f>
        <v>6.63</v>
      </c>
    </row>
    <row r="31" spans="1:7" s="207" customFormat="1">
      <c r="A31" s="219"/>
      <c r="B31" s="225" t="s">
        <v>101</v>
      </c>
      <c r="C31" s="237">
        <v>1</v>
      </c>
      <c r="D31" s="238">
        <v>2.4350000000000001</v>
      </c>
      <c r="E31" s="235"/>
      <c r="F31" s="235">
        <v>4.2</v>
      </c>
      <c r="G31" s="242">
        <f t="shared" si="0"/>
        <v>10.227</v>
      </c>
    </row>
    <row r="32" spans="1:7" s="207" customFormat="1">
      <c r="A32" s="219"/>
      <c r="B32" s="225" t="s">
        <v>102</v>
      </c>
      <c r="C32" s="237">
        <v>1</v>
      </c>
      <c r="D32" s="238">
        <v>2.06</v>
      </c>
      <c r="E32" s="235"/>
      <c r="F32" s="235">
        <v>4.2</v>
      </c>
      <c r="G32" s="242">
        <f t="shared" si="0"/>
        <v>8.652000000000001</v>
      </c>
    </row>
    <row r="33" spans="1:7" s="207" customFormat="1">
      <c r="A33" s="219"/>
      <c r="B33" s="225"/>
      <c r="C33" s="237">
        <v>1</v>
      </c>
      <c r="D33" s="238">
        <v>2.8780000000000001</v>
      </c>
      <c r="E33" s="235"/>
      <c r="F33" s="235">
        <v>4.2</v>
      </c>
      <c r="G33" s="242">
        <f t="shared" si="0"/>
        <v>12.0876</v>
      </c>
    </row>
    <row r="34" spans="1:7" s="207" customFormat="1" ht="18.75" customHeight="1">
      <c r="A34" s="219"/>
      <c r="B34" s="225" t="s">
        <v>103</v>
      </c>
      <c r="C34" s="237">
        <v>1</v>
      </c>
      <c r="D34" s="238">
        <v>2.42</v>
      </c>
      <c r="E34" s="235"/>
      <c r="F34" s="235">
        <v>4.2</v>
      </c>
      <c r="G34" s="242">
        <f t="shared" si="0"/>
        <v>10.164</v>
      </c>
    </row>
    <row r="35" spans="1:7" s="207" customFormat="1">
      <c r="A35" s="219"/>
      <c r="B35" s="225" t="s">
        <v>104</v>
      </c>
      <c r="C35" s="237">
        <v>-1</v>
      </c>
      <c r="D35" s="238">
        <v>0.8</v>
      </c>
      <c r="E35" s="235"/>
      <c r="F35" s="235">
        <v>2.4</v>
      </c>
      <c r="G35" s="242">
        <f t="shared" si="0"/>
        <v>-1.92</v>
      </c>
    </row>
    <row r="36" spans="1:7" s="207" customFormat="1">
      <c r="A36" s="219"/>
      <c r="B36" s="225" t="s">
        <v>105</v>
      </c>
      <c r="C36" s="237">
        <v>-1</v>
      </c>
      <c r="D36" s="238">
        <v>0.25</v>
      </c>
      <c r="E36" s="235"/>
      <c r="F36" s="235">
        <v>0.8</v>
      </c>
      <c r="G36" s="242">
        <f t="shared" si="0"/>
        <v>-0.2</v>
      </c>
    </row>
    <row r="37" spans="1:7" s="207" customFormat="1">
      <c r="A37" s="219"/>
      <c r="B37" s="225" t="s">
        <v>106</v>
      </c>
      <c r="C37" s="237">
        <v>1</v>
      </c>
      <c r="D37" s="238">
        <v>0.96</v>
      </c>
      <c r="E37" s="235"/>
      <c r="F37" s="235">
        <v>4.2</v>
      </c>
      <c r="G37" s="242">
        <f t="shared" ref="G37:G43" si="1">F37*D37*C37</f>
        <v>4.032</v>
      </c>
    </row>
    <row r="38" spans="1:7" s="207" customFormat="1">
      <c r="A38" s="219"/>
      <c r="B38" s="225" t="s">
        <v>107</v>
      </c>
      <c r="C38" s="237">
        <v>-1</v>
      </c>
      <c r="D38" s="238">
        <v>1.4</v>
      </c>
      <c r="E38" s="235"/>
      <c r="F38" s="235">
        <v>0.1</v>
      </c>
      <c r="G38" s="242">
        <f t="shared" si="1"/>
        <v>-0.13999999999999999</v>
      </c>
    </row>
    <row r="39" spans="1:7" s="207" customFormat="1">
      <c r="A39" s="219"/>
      <c r="B39" s="225" t="s">
        <v>108</v>
      </c>
      <c r="C39" s="237">
        <v>-3</v>
      </c>
      <c r="D39" s="238">
        <v>7.3730000000000002</v>
      </c>
      <c r="E39" s="235"/>
      <c r="F39" s="235">
        <v>0.1</v>
      </c>
      <c r="G39" s="243">
        <f t="shared" si="1"/>
        <v>-2.2119</v>
      </c>
    </row>
    <row r="40" spans="1:7" s="207" customFormat="1">
      <c r="A40" s="219"/>
      <c r="B40" s="225" t="s">
        <v>109</v>
      </c>
      <c r="C40" s="237">
        <v>-3</v>
      </c>
      <c r="D40" s="238">
        <v>1.95</v>
      </c>
      <c r="E40" s="235"/>
      <c r="F40" s="235">
        <v>0.1</v>
      </c>
      <c r="G40" s="243">
        <f t="shared" si="1"/>
        <v>-0.58499999999999996</v>
      </c>
    </row>
    <row r="41" spans="1:7" s="207" customFormat="1">
      <c r="A41" s="219"/>
      <c r="B41" s="225" t="s">
        <v>110</v>
      </c>
      <c r="C41" s="237">
        <v>-3</v>
      </c>
      <c r="D41" s="238">
        <v>2.42</v>
      </c>
      <c r="E41" s="235"/>
      <c r="F41" s="235">
        <v>0.1</v>
      </c>
      <c r="G41" s="243">
        <f t="shared" si="1"/>
        <v>-0.72599999999999998</v>
      </c>
    </row>
    <row r="42" spans="1:7" s="207" customFormat="1">
      <c r="A42" s="219"/>
      <c r="B42" s="225" t="s">
        <v>104</v>
      </c>
      <c r="C42" s="237">
        <v>2</v>
      </c>
      <c r="D42" s="238">
        <v>0.8</v>
      </c>
      <c r="E42" s="235"/>
      <c r="F42" s="235">
        <v>0.1</v>
      </c>
      <c r="G42" s="243">
        <f t="shared" si="1"/>
        <v>0.16000000000000003</v>
      </c>
    </row>
    <row r="43" spans="1:7" s="207" customFormat="1">
      <c r="A43" s="219"/>
      <c r="B43" s="225" t="s">
        <v>111</v>
      </c>
      <c r="C43" s="237">
        <v>-3</v>
      </c>
      <c r="D43" s="238">
        <v>3.0649999999999999</v>
      </c>
      <c r="E43" s="235"/>
      <c r="F43" s="235">
        <v>0.1</v>
      </c>
      <c r="G43" s="243">
        <f t="shared" si="1"/>
        <v>-0.91949999999999998</v>
      </c>
    </row>
    <row r="44" spans="1:7" s="207" customFormat="1">
      <c r="A44" s="219"/>
      <c r="B44" s="225"/>
      <c r="C44" s="237"/>
      <c r="D44" s="238"/>
      <c r="E44" s="235"/>
      <c r="F44" s="235"/>
      <c r="G44" s="242"/>
    </row>
    <row r="45" spans="1:7" s="207" customFormat="1" ht="13">
      <c r="A45" s="219"/>
      <c r="B45" s="225"/>
      <c r="C45" s="237"/>
      <c r="D45" s="238"/>
      <c r="E45" s="235"/>
      <c r="F45" s="235"/>
      <c r="G45" s="229">
        <f>SUM(G29:G44)</f>
        <v>55.671199999999992</v>
      </c>
    </row>
    <row r="46" spans="1:7" s="207" customFormat="1" ht="13">
      <c r="A46" s="219"/>
      <c r="B46" s="215"/>
      <c r="C46" s="237"/>
      <c r="D46" s="238"/>
      <c r="E46" s="235"/>
      <c r="F46" s="235"/>
      <c r="G46" s="236"/>
    </row>
    <row r="47" spans="1:7" s="207" customFormat="1" ht="78">
      <c r="A47" s="219">
        <v>9</v>
      </c>
      <c r="B47" s="215" t="s">
        <v>112</v>
      </c>
      <c r="C47" s="237"/>
      <c r="D47" s="238"/>
      <c r="E47" s="235"/>
      <c r="F47" s="235"/>
      <c r="G47" s="236">
        <f>E47*D47</f>
        <v>0</v>
      </c>
    </row>
    <row r="48" spans="1:7" s="207" customFormat="1">
      <c r="A48" s="219"/>
      <c r="B48" s="225" t="s">
        <v>113</v>
      </c>
      <c r="C48" s="237"/>
      <c r="D48" s="238"/>
      <c r="E48" s="235"/>
      <c r="F48" s="235"/>
      <c r="G48" s="236"/>
    </row>
    <row r="49" spans="1:7" s="207" customFormat="1" ht="25">
      <c r="A49" s="219"/>
      <c r="B49" s="225" t="s">
        <v>114</v>
      </c>
      <c r="C49" s="237">
        <v>1</v>
      </c>
      <c r="D49" s="238">
        <v>1.4</v>
      </c>
      <c r="E49" s="235"/>
      <c r="F49" s="235"/>
      <c r="G49" s="244">
        <f>D49*C49</f>
        <v>1.4</v>
      </c>
    </row>
    <row r="50" spans="1:7" s="207" customFormat="1">
      <c r="A50" s="219"/>
      <c r="B50" s="225"/>
      <c r="C50" s="237"/>
      <c r="D50" s="238"/>
      <c r="E50" s="235"/>
      <c r="F50" s="235"/>
      <c r="G50" s="242"/>
    </row>
    <row r="51" spans="1:7" s="207" customFormat="1" ht="13">
      <c r="A51" s="219"/>
      <c r="B51" s="225"/>
      <c r="C51" s="237"/>
      <c r="D51" s="238"/>
      <c r="E51" s="235"/>
      <c r="F51" s="235"/>
      <c r="G51" s="229">
        <f>SUM(G49:G50)</f>
        <v>1.4</v>
      </c>
    </row>
    <row r="52" spans="1:7" s="207" customFormat="1">
      <c r="A52" s="219"/>
      <c r="B52" s="225"/>
      <c r="C52" s="237"/>
      <c r="D52" s="238"/>
      <c r="E52" s="235"/>
      <c r="F52" s="235"/>
      <c r="G52" s="236"/>
    </row>
    <row r="53" spans="1:7" s="207" customFormat="1" ht="26">
      <c r="A53" s="219">
        <v>10</v>
      </c>
      <c r="B53" s="215" t="s">
        <v>115</v>
      </c>
      <c r="C53" s="237"/>
      <c r="D53" s="238"/>
      <c r="E53" s="235"/>
      <c r="F53" s="235"/>
      <c r="G53" s="236"/>
    </row>
    <row r="54" spans="1:7" s="207" customFormat="1">
      <c r="A54" s="219"/>
      <c r="B54" s="225"/>
      <c r="C54" s="237"/>
      <c r="D54" s="238"/>
      <c r="E54" s="235"/>
      <c r="F54" s="235"/>
      <c r="G54" s="236"/>
    </row>
    <row r="55" spans="1:7" s="207" customFormat="1">
      <c r="A55" s="219"/>
      <c r="B55" s="225" t="s">
        <v>108</v>
      </c>
      <c r="C55" s="237">
        <v>3</v>
      </c>
      <c r="D55" s="238">
        <v>7.3730000000000002</v>
      </c>
      <c r="E55" s="235"/>
      <c r="F55" s="235"/>
      <c r="G55" s="243">
        <f>D55*C55</f>
        <v>22.119</v>
      </c>
    </row>
    <row r="56" spans="1:7" s="207" customFormat="1">
      <c r="A56" s="219"/>
      <c r="B56" s="225" t="s">
        <v>109</v>
      </c>
      <c r="C56" s="237">
        <v>3</v>
      </c>
      <c r="D56" s="238">
        <v>1.95</v>
      </c>
      <c r="E56" s="235"/>
      <c r="F56" s="235"/>
      <c r="G56" s="243">
        <f>D56*C56</f>
        <v>5.85</v>
      </c>
    </row>
    <row r="57" spans="1:7" s="207" customFormat="1">
      <c r="A57" s="219"/>
      <c r="B57" s="225" t="s">
        <v>110</v>
      </c>
      <c r="C57" s="237">
        <v>3</v>
      </c>
      <c r="D57" s="238">
        <v>2.42</v>
      </c>
      <c r="E57" s="235"/>
      <c r="F57" s="235"/>
      <c r="G57" s="243">
        <f>D57*C57</f>
        <v>7.26</v>
      </c>
    </row>
    <row r="58" spans="1:7" s="207" customFormat="1">
      <c r="A58" s="219"/>
      <c r="B58" s="225" t="s">
        <v>104</v>
      </c>
      <c r="C58" s="237">
        <v>-2</v>
      </c>
      <c r="D58" s="238">
        <v>0.8</v>
      </c>
      <c r="E58" s="235"/>
      <c r="F58" s="235"/>
      <c r="G58" s="243">
        <f>D58*C58</f>
        <v>-1.6</v>
      </c>
    </row>
    <row r="59" spans="1:7" s="207" customFormat="1">
      <c r="A59" s="219"/>
      <c r="B59" s="225" t="s">
        <v>111</v>
      </c>
      <c r="C59" s="237">
        <v>3</v>
      </c>
      <c r="D59" s="238">
        <v>3.0649999999999999</v>
      </c>
      <c r="E59" s="235"/>
      <c r="F59" s="235"/>
      <c r="G59" s="243">
        <f>D59*C59</f>
        <v>9.1950000000000003</v>
      </c>
    </row>
    <row r="60" spans="1:7" s="207" customFormat="1">
      <c r="A60" s="219"/>
      <c r="B60" s="225"/>
      <c r="C60" s="237"/>
      <c r="D60" s="238"/>
      <c r="E60" s="235"/>
      <c r="F60" s="235"/>
      <c r="G60" s="243"/>
    </row>
    <row r="61" spans="1:7" s="207" customFormat="1" ht="104">
      <c r="A61" s="219">
        <v>11</v>
      </c>
      <c r="B61" s="15" t="s">
        <v>34</v>
      </c>
      <c r="C61" s="237"/>
      <c r="D61" s="238"/>
      <c r="E61" s="235"/>
      <c r="F61" s="245"/>
      <c r="G61" s="246">
        <f>SUM(G55:G60)</f>
        <v>42.823999999999998</v>
      </c>
    </row>
    <row r="62" spans="1:7" s="207" customFormat="1">
      <c r="A62" s="219"/>
      <c r="B62" s="225" t="s">
        <v>116</v>
      </c>
      <c r="C62" s="237"/>
      <c r="D62" s="238"/>
      <c r="E62" s="235"/>
      <c r="F62" s="235"/>
      <c r="G62" s="243"/>
    </row>
    <row r="63" spans="1:7" s="207" customFormat="1">
      <c r="A63" s="219"/>
      <c r="B63" s="225" t="s">
        <v>117</v>
      </c>
      <c r="C63" s="237">
        <v>1</v>
      </c>
      <c r="D63" s="238">
        <v>5.1379999999999999</v>
      </c>
      <c r="E63" s="235"/>
      <c r="F63" s="235">
        <v>0.7</v>
      </c>
      <c r="G63" s="243">
        <f>F63*D63*C63</f>
        <v>3.5965999999999996</v>
      </c>
    </row>
    <row r="64" spans="1:7" s="207" customFormat="1">
      <c r="A64" s="219"/>
      <c r="B64" s="225" t="s">
        <v>118</v>
      </c>
      <c r="C64" s="237">
        <v>1</v>
      </c>
      <c r="D64" s="238">
        <v>2.2999999999999998</v>
      </c>
      <c r="E64" s="235"/>
      <c r="F64" s="235">
        <v>0.7</v>
      </c>
      <c r="G64" s="243">
        <f>F64*D64*C64</f>
        <v>1.6099999999999999</v>
      </c>
    </row>
    <row r="65" spans="1:7" s="207" customFormat="1">
      <c r="A65" s="219"/>
      <c r="B65" s="239"/>
      <c r="C65" s="237"/>
      <c r="D65" s="240"/>
      <c r="E65" s="237"/>
      <c r="F65" s="237"/>
      <c r="G65" s="241"/>
    </row>
    <row r="66" spans="1:7" s="207" customFormat="1">
      <c r="A66" s="219"/>
      <c r="B66" s="225"/>
      <c r="C66" s="237"/>
      <c r="D66" s="238"/>
      <c r="E66" s="235"/>
      <c r="F66" s="235"/>
      <c r="G66" s="243"/>
    </row>
    <row r="67" spans="1:7" s="207" customFormat="1" ht="13">
      <c r="A67" s="219"/>
      <c r="B67" s="225"/>
      <c r="C67" s="237"/>
      <c r="D67" s="238"/>
      <c r="E67" s="235"/>
      <c r="F67" s="235"/>
      <c r="G67" s="246">
        <f>SUM(G63:G66)</f>
        <v>5.2065999999999999</v>
      </c>
    </row>
    <row r="68" spans="1:7" s="207" customFormat="1" ht="13">
      <c r="A68" s="219"/>
      <c r="B68" s="225"/>
      <c r="C68" s="237"/>
      <c r="D68" s="238"/>
      <c r="E68" s="235"/>
      <c r="F68" s="235"/>
      <c r="G68" s="246"/>
    </row>
    <row r="69" spans="1:7" s="207" customFormat="1" ht="39">
      <c r="A69" s="219">
        <v>12</v>
      </c>
      <c r="B69" s="215" t="s">
        <v>119</v>
      </c>
      <c r="C69" s="237"/>
      <c r="D69" s="238"/>
      <c r="E69" s="235"/>
      <c r="F69" s="235"/>
      <c r="G69" s="236">
        <f>E69*D69</f>
        <v>0</v>
      </c>
    </row>
    <row r="70" spans="1:7" s="207" customFormat="1">
      <c r="A70" s="219"/>
      <c r="B70" s="225"/>
      <c r="C70" s="237"/>
      <c r="D70" s="238"/>
      <c r="E70" s="235"/>
      <c r="F70" s="235"/>
      <c r="G70" s="236"/>
    </row>
    <row r="71" spans="1:7" s="207" customFormat="1">
      <c r="A71" s="219"/>
      <c r="B71" s="225" t="s">
        <v>120</v>
      </c>
      <c r="C71" s="220">
        <v>1</v>
      </c>
      <c r="D71" s="221">
        <v>2.42</v>
      </c>
      <c r="E71" s="222">
        <v>2.335</v>
      </c>
      <c r="F71" s="222">
        <v>0.05</v>
      </c>
      <c r="G71" s="247">
        <f>F71*E71*D71*C71</f>
        <v>0.28253499999999998</v>
      </c>
    </row>
    <row r="72" spans="1:7" s="207" customFormat="1">
      <c r="A72" s="219"/>
      <c r="B72" s="225" t="s">
        <v>121</v>
      </c>
      <c r="C72" s="220">
        <v>1</v>
      </c>
      <c r="D72" s="221">
        <v>2.42</v>
      </c>
      <c r="E72" s="222">
        <v>2.06</v>
      </c>
      <c r="F72" s="222">
        <v>0.05</v>
      </c>
      <c r="G72" s="248">
        <f>F72*E72*D72*C72</f>
        <v>0.24926000000000001</v>
      </c>
    </row>
    <row r="73" spans="1:7" s="207" customFormat="1">
      <c r="A73" s="219"/>
      <c r="B73" s="225"/>
      <c r="C73" s="237">
        <v>1</v>
      </c>
      <c r="D73" s="238">
        <v>2.8780000000000001</v>
      </c>
      <c r="E73" s="235">
        <f>(2.42+3)/2</f>
        <v>2.71</v>
      </c>
      <c r="F73" s="235">
        <v>0.05</v>
      </c>
      <c r="G73" s="243">
        <f>F73*E73*D73*C73</f>
        <v>0.38996900000000007</v>
      </c>
    </row>
    <row r="74" spans="1:7" s="207" customFormat="1">
      <c r="A74" s="219"/>
      <c r="B74" s="225" t="s">
        <v>122</v>
      </c>
      <c r="C74" s="237">
        <v>1</v>
      </c>
      <c r="D74" s="238">
        <v>95</v>
      </c>
      <c r="E74" s="235"/>
      <c r="F74" s="235">
        <v>0.05</v>
      </c>
      <c r="G74" s="243">
        <f>F74*D74*C74</f>
        <v>4.75</v>
      </c>
    </row>
    <row r="75" spans="1:7" s="207" customFormat="1">
      <c r="A75" s="219"/>
      <c r="B75" s="225" t="s">
        <v>123</v>
      </c>
      <c r="C75" s="237">
        <v>1</v>
      </c>
      <c r="D75" s="238">
        <v>35</v>
      </c>
      <c r="E75" s="235"/>
      <c r="F75" s="235">
        <v>0.05</v>
      </c>
      <c r="G75" s="243">
        <f>F75*D75*C75</f>
        <v>1.75</v>
      </c>
    </row>
    <row r="76" spans="1:7" s="207" customFormat="1">
      <c r="A76" s="219"/>
      <c r="B76" s="225" t="s">
        <v>124</v>
      </c>
      <c r="C76" s="237">
        <v>1</v>
      </c>
      <c r="D76" s="238">
        <v>8.9</v>
      </c>
      <c r="E76" s="235"/>
      <c r="F76" s="235">
        <v>0.05</v>
      </c>
      <c r="G76" s="243">
        <f>F76*D76*C76</f>
        <v>0.44500000000000006</v>
      </c>
    </row>
    <row r="77" spans="1:7" s="207" customFormat="1">
      <c r="A77" s="219"/>
      <c r="B77" s="225"/>
      <c r="C77" s="237"/>
      <c r="D77" s="238"/>
      <c r="E77" s="235"/>
      <c r="F77" s="235"/>
      <c r="G77" s="243"/>
    </row>
    <row r="78" spans="1:7" s="207" customFormat="1" ht="13">
      <c r="A78" s="219"/>
      <c r="B78" s="225"/>
      <c r="C78" s="237"/>
      <c r="D78" s="238"/>
      <c r="E78" s="235"/>
      <c r="F78" s="235"/>
      <c r="G78" s="246">
        <f>SUM(G71:G77)</f>
        <v>7.8667639999999999</v>
      </c>
    </row>
    <row r="79" spans="1:7" s="207" customFormat="1" ht="13">
      <c r="A79" s="219"/>
      <c r="B79" s="225"/>
      <c r="C79" s="237"/>
      <c r="D79" s="238"/>
      <c r="E79" s="235"/>
      <c r="F79" s="235"/>
      <c r="G79" s="246"/>
    </row>
    <row r="80" spans="1:7" s="207" customFormat="1" ht="13">
      <c r="A80" s="219">
        <v>13</v>
      </c>
      <c r="B80" s="215" t="s">
        <v>125</v>
      </c>
      <c r="C80" s="237"/>
      <c r="D80" s="238"/>
      <c r="E80" s="235"/>
      <c r="F80" s="235"/>
      <c r="G80" s="243"/>
    </row>
    <row r="81" spans="1:7" s="207" customFormat="1">
      <c r="A81" s="219"/>
      <c r="B81" s="225" t="s">
        <v>126</v>
      </c>
      <c r="C81" s="237"/>
      <c r="D81" s="238"/>
      <c r="E81" s="249"/>
      <c r="F81" s="249"/>
      <c r="G81" s="250"/>
    </row>
    <row r="82" spans="1:7" s="207" customFormat="1">
      <c r="A82" s="219"/>
      <c r="B82" s="225" t="s">
        <v>120</v>
      </c>
      <c r="C82" s="220">
        <v>1</v>
      </c>
      <c r="D82" s="221">
        <v>2.42</v>
      </c>
      <c r="E82" s="222">
        <v>2.335</v>
      </c>
      <c r="F82" s="249"/>
      <c r="G82" s="250">
        <f t="shared" ref="G82:G87" si="2">E82*D82*C82</f>
        <v>5.6506999999999996</v>
      </c>
    </row>
    <row r="83" spans="1:7" s="207" customFormat="1">
      <c r="A83" s="219"/>
      <c r="B83" s="225" t="s">
        <v>121</v>
      </c>
      <c r="C83" s="220">
        <v>1</v>
      </c>
      <c r="D83" s="221">
        <v>2.42</v>
      </c>
      <c r="E83" s="222">
        <v>2.06</v>
      </c>
      <c r="F83" s="249"/>
      <c r="G83" s="250">
        <f t="shared" si="2"/>
        <v>4.9851999999999999</v>
      </c>
    </row>
    <row r="84" spans="1:7" s="207" customFormat="1">
      <c r="A84" s="219"/>
      <c r="B84" s="225"/>
      <c r="C84" s="237">
        <v>1</v>
      </c>
      <c r="D84" s="238">
        <v>2.8780000000000001</v>
      </c>
      <c r="E84" s="235">
        <f>(2.42+3)/2</f>
        <v>2.71</v>
      </c>
      <c r="F84" s="249"/>
      <c r="G84" s="250">
        <f t="shared" si="2"/>
        <v>7.7993800000000002</v>
      </c>
    </row>
    <row r="85" spans="1:7" s="207" customFormat="1">
      <c r="A85" s="219"/>
      <c r="B85" s="225" t="s">
        <v>122</v>
      </c>
      <c r="C85" s="237">
        <v>1</v>
      </c>
      <c r="D85" s="238">
        <v>95</v>
      </c>
      <c r="E85" s="235">
        <v>1</v>
      </c>
      <c r="F85" s="249"/>
      <c r="G85" s="250">
        <f t="shared" si="2"/>
        <v>95</v>
      </c>
    </row>
    <row r="86" spans="1:7" s="207" customFormat="1">
      <c r="A86" s="219"/>
      <c r="B86" s="225" t="s">
        <v>123</v>
      </c>
      <c r="C86" s="237">
        <v>1</v>
      </c>
      <c r="D86" s="238">
        <v>35</v>
      </c>
      <c r="E86" s="235">
        <v>1</v>
      </c>
      <c r="F86" s="249"/>
      <c r="G86" s="250">
        <f t="shared" si="2"/>
        <v>35</v>
      </c>
    </row>
    <row r="87" spans="1:7" s="207" customFormat="1">
      <c r="A87" s="219"/>
      <c r="B87" s="225" t="s">
        <v>124</v>
      </c>
      <c r="C87" s="237">
        <v>1</v>
      </c>
      <c r="D87" s="238">
        <v>8.9</v>
      </c>
      <c r="E87" s="235">
        <v>1</v>
      </c>
      <c r="F87" s="249"/>
      <c r="G87" s="250">
        <f t="shared" si="2"/>
        <v>8.9</v>
      </c>
    </row>
    <row r="88" spans="1:7" s="207" customFormat="1">
      <c r="A88" s="219"/>
      <c r="B88" s="225"/>
      <c r="C88" s="237"/>
      <c r="D88" s="238"/>
      <c r="E88" s="249"/>
      <c r="F88" s="249"/>
      <c r="G88" s="250"/>
    </row>
    <row r="89" spans="1:7" s="207" customFormat="1">
      <c r="A89" s="219"/>
      <c r="B89" s="225"/>
      <c r="C89" s="237"/>
      <c r="D89" s="238"/>
      <c r="E89" s="249"/>
      <c r="F89" s="249"/>
      <c r="G89" s="250">
        <f>SUM(G82:G88)</f>
        <v>157.33528000000001</v>
      </c>
    </row>
    <row r="90" spans="1:7" s="207" customFormat="1" ht="13">
      <c r="A90" s="219"/>
      <c r="B90" s="225"/>
      <c r="C90" s="237"/>
      <c r="D90" s="238"/>
      <c r="E90" s="235"/>
      <c r="F90" s="235"/>
      <c r="G90" s="246">
        <f>G89</f>
        <v>157.33528000000001</v>
      </c>
    </row>
    <row r="91" spans="1:7" s="207" customFormat="1" ht="13">
      <c r="A91" s="219"/>
      <c r="B91" s="225"/>
      <c r="C91" s="237"/>
      <c r="D91" s="238"/>
      <c r="E91" s="235"/>
      <c r="F91" s="235"/>
      <c r="G91" s="246"/>
    </row>
    <row r="92" spans="1:7" s="207" customFormat="1" ht="50">
      <c r="A92" s="219">
        <v>14</v>
      </c>
      <c r="B92" s="225" t="s">
        <v>127</v>
      </c>
      <c r="C92" s="226"/>
      <c r="D92" s="227"/>
      <c r="E92" s="228"/>
      <c r="F92" s="228"/>
      <c r="G92" s="236">
        <f>E92*D92</f>
        <v>0</v>
      </c>
    </row>
    <row r="93" spans="1:7" s="207" customFormat="1">
      <c r="A93" s="219"/>
      <c r="B93" s="225"/>
      <c r="C93" s="237"/>
      <c r="D93" s="238"/>
      <c r="E93" s="235"/>
      <c r="F93" s="235"/>
      <c r="G93" s="242"/>
    </row>
    <row r="94" spans="1:7" s="207" customFormat="1" ht="25">
      <c r="A94" s="219"/>
      <c r="B94" s="225" t="s">
        <v>128</v>
      </c>
      <c r="C94" s="237">
        <v>2</v>
      </c>
      <c r="D94" s="238">
        <v>3.0649999999999999</v>
      </c>
      <c r="E94" s="235"/>
      <c r="F94" s="235">
        <v>3.4</v>
      </c>
      <c r="G94" s="242">
        <f>F94*D94*C94</f>
        <v>20.841999999999999</v>
      </c>
    </row>
    <row r="95" spans="1:7" s="207" customFormat="1">
      <c r="A95" s="219"/>
      <c r="B95" s="225" t="s">
        <v>100</v>
      </c>
      <c r="C95" s="237">
        <v>2</v>
      </c>
      <c r="D95" s="238">
        <v>1.95</v>
      </c>
      <c r="E95" s="235"/>
      <c r="F95" s="235">
        <v>3.4</v>
      </c>
      <c r="G95" s="242">
        <f t="shared" ref="G95:G102" si="3">F95*D95*C95</f>
        <v>13.26</v>
      </c>
    </row>
    <row r="96" spans="1:7" s="207" customFormat="1">
      <c r="A96" s="219"/>
      <c r="B96" s="225" t="s">
        <v>101</v>
      </c>
      <c r="C96" s="237">
        <v>2</v>
      </c>
      <c r="D96" s="238">
        <v>2.4350000000000001</v>
      </c>
      <c r="E96" s="235"/>
      <c r="F96" s="235">
        <v>4.2</v>
      </c>
      <c r="G96" s="242">
        <f t="shared" si="3"/>
        <v>20.454000000000001</v>
      </c>
    </row>
    <row r="97" spans="1:7" s="207" customFormat="1">
      <c r="A97" s="219"/>
      <c r="B97" s="225" t="s">
        <v>102</v>
      </c>
      <c r="C97" s="237">
        <v>2</v>
      </c>
      <c r="D97" s="238">
        <v>2.06</v>
      </c>
      <c r="E97" s="235"/>
      <c r="F97" s="235">
        <v>4.2</v>
      </c>
      <c r="G97" s="242">
        <f t="shared" si="3"/>
        <v>17.304000000000002</v>
      </c>
    </row>
    <row r="98" spans="1:7" s="207" customFormat="1">
      <c r="A98" s="219"/>
      <c r="B98" s="225"/>
      <c r="C98" s="237">
        <v>2</v>
      </c>
      <c r="D98" s="238">
        <v>2.8780000000000001</v>
      </c>
      <c r="E98" s="235"/>
      <c r="F98" s="235">
        <v>4.2</v>
      </c>
      <c r="G98" s="242">
        <f t="shared" si="3"/>
        <v>24.1752</v>
      </c>
    </row>
    <row r="99" spans="1:7" s="207" customFormat="1">
      <c r="A99" s="219"/>
      <c r="B99" s="225" t="s">
        <v>103</v>
      </c>
      <c r="C99" s="237">
        <v>2</v>
      </c>
      <c r="D99" s="238">
        <v>2.42</v>
      </c>
      <c r="E99" s="235"/>
      <c r="F99" s="235">
        <v>4.2</v>
      </c>
      <c r="G99" s="242">
        <f t="shared" si="3"/>
        <v>20.327999999999999</v>
      </c>
    </row>
    <row r="100" spans="1:7" s="207" customFormat="1">
      <c r="A100" s="219"/>
      <c r="B100" s="225" t="s">
        <v>104</v>
      </c>
      <c r="C100" s="237">
        <v>-1</v>
      </c>
      <c r="D100" s="238">
        <v>0.8</v>
      </c>
      <c r="E100" s="235"/>
      <c r="F100" s="235">
        <v>2.4</v>
      </c>
      <c r="G100" s="242">
        <f t="shared" si="3"/>
        <v>-1.92</v>
      </c>
    </row>
    <row r="101" spans="1:7" s="207" customFormat="1">
      <c r="A101" s="219"/>
      <c r="B101" s="225" t="s">
        <v>105</v>
      </c>
      <c r="C101" s="237">
        <v>-2</v>
      </c>
      <c r="D101" s="238">
        <v>0.25</v>
      </c>
      <c r="E101" s="235"/>
      <c r="F101" s="235">
        <v>0.8</v>
      </c>
      <c r="G101" s="242">
        <f t="shared" si="3"/>
        <v>-0.4</v>
      </c>
    </row>
    <row r="102" spans="1:7" s="207" customFormat="1">
      <c r="A102" s="219"/>
      <c r="B102" s="225" t="s">
        <v>106</v>
      </c>
      <c r="C102" s="237">
        <v>2</v>
      </c>
      <c r="D102" s="238">
        <v>0.96</v>
      </c>
      <c r="E102" s="235"/>
      <c r="F102" s="235">
        <v>4.2</v>
      </c>
      <c r="G102" s="242">
        <f t="shared" si="3"/>
        <v>8.0640000000000001</v>
      </c>
    </row>
    <row r="103" spans="1:7" s="207" customFormat="1">
      <c r="A103" s="219"/>
      <c r="B103" s="225"/>
      <c r="C103" s="226"/>
      <c r="D103" s="227"/>
      <c r="E103" s="228"/>
      <c r="F103" s="228"/>
      <c r="G103" s="236"/>
    </row>
    <row r="104" spans="1:7" s="207" customFormat="1" ht="13">
      <c r="A104" s="219"/>
      <c r="B104" s="225"/>
      <c r="C104" s="226"/>
      <c r="D104" s="227"/>
      <c r="E104" s="228"/>
      <c r="F104" s="228"/>
      <c r="G104" s="229">
        <f>SUM(G94:G103)</f>
        <v>122.10720000000001</v>
      </c>
    </row>
    <row r="105" spans="1:7" s="207" customFormat="1" ht="13">
      <c r="A105" s="219"/>
      <c r="B105" s="225"/>
      <c r="C105" s="237"/>
      <c r="D105" s="238"/>
      <c r="E105" s="235"/>
      <c r="F105" s="235"/>
      <c r="G105" s="246"/>
    </row>
    <row r="106" spans="1:7" s="207" customFormat="1" ht="63">
      <c r="A106" s="219">
        <v>15</v>
      </c>
      <c r="B106" s="225" t="s">
        <v>129</v>
      </c>
      <c r="C106" s="251"/>
      <c r="D106" s="252" t="s">
        <v>130</v>
      </c>
      <c r="E106" s="253"/>
      <c r="F106" s="253"/>
      <c r="G106" s="236"/>
    </row>
    <row r="107" spans="1:7" s="207" customFormat="1">
      <c r="A107" s="219"/>
      <c r="B107" s="239" t="s">
        <v>131</v>
      </c>
      <c r="C107" s="251">
        <v>1</v>
      </c>
      <c r="D107" s="252">
        <v>4.9379999999999997</v>
      </c>
      <c r="E107" s="253">
        <v>2.5</v>
      </c>
      <c r="F107" s="254"/>
      <c r="G107" s="242">
        <f>E107*D107</f>
        <v>12.344999999999999</v>
      </c>
    </row>
    <row r="108" spans="1:7" s="207" customFormat="1">
      <c r="A108" s="219"/>
      <c r="B108" s="225" t="s">
        <v>132</v>
      </c>
      <c r="C108" s="251">
        <v>1</v>
      </c>
      <c r="D108" s="255">
        <v>2.335</v>
      </c>
      <c r="E108" s="253">
        <v>2.42</v>
      </c>
      <c r="F108" s="253"/>
      <c r="G108" s="242">
        <f>E108*D108</f>
        <v>5.6506999999999996</v>
      </c>
    </row>
    <row r="109" spans="1:7" s="207" customFormat="1">
      <c r="A109" s="219"/>
      <c r="B109" s="239" t="s">
        <v>133</v>
      </c>
      <c r="C109" s="237">
        <v>1</v>
      </c>
      <c r="D109" s="240">
        <v>7.95</v>
      </c>
      <c r="E109" s="237"/>
      <c r="F109" s="237"/>
      <c r="G109" s="242">
        <f>D109*C109</f>
        <v>7.95</v>
      </c>
    </row>
    <row r="110" spans="1:7" s="207" customFormat="1">
      <c r="A110" s="219"/>
      <c r="B110" s="225" t="s">
        <v>134</v>
      </c>
      <c r="C110" s="251">
        <v>1</v>
      </c>
      <c r="D110" s="252">
        <v>2.1</v>
      </c>
      <c r="E110" s="253">
        <v>1.2</v>
      </c>
      <c r="F110" s="253"/>
      <c r="G110" s="243">
        <f>E110*D110</f>
        <v>2.52</v>
      </c>
    </row>
    <row r="111" spans="1:7" s="207" customFormat="1" ht="13">
      <c r="A111" s="219"/>
      <c r="B111" s="225" t="s">
        <v>91</v>
      </c>
      <c r="C111" s="251"/>
      <c r="D111" s="252"/>
      <c r="E111" s="253"/>
      <c r="F111" s="253"/>
      <c r="G111" s="246">
        <f>SUM(G107:G110)</f>
        <v>28.465699999999998</v>
      </c>
    </row>
    <row r="112" spans="1:7" s="207" customFormat="1" ht="13">
      <c r="A112" s="219"/>
      <c r="B112" s="225"/>
      <c r="C112" s="237"/>
      <c r="D112" s="238"/>
      <c r="E112" s="235"/>
      <c r="F112" s="235"/>
      <c r="G112" s="246"/>
    </row>
    <row r="113" spans="1:7" s="207" customFormat="1" ht="50.5">
      <c r="A113" s="9">
        <v>16</v>
      </c>
      <c r="B113" s="90" t="s">
        <v>36</v>
      </c>
      <c r="C113" s="1" t="s">
        <v>32</v>
      </c>
      <c r="D113" s="256" t="s">
        <v>37</v>
      </c>
      <c r="E113" s="235"/>
      <c r="F113" s="235"/>
      <c r="G113" s="246"/>
    </row>
    <row r="114" spans="1:7" s="207" customFormat="1" ht="13">
      <c r="A114" s="9"/>
      <c r="B114" s="10"/>
      <c r="C114" s="1"/>
      <c r="D114" s="256"/>
      <c r="E114" s="235"/>
      <c r="F114" s="235"/>
      <c r="G114" s="246"/>
    </row>
    <row r="115" spans="1:7" s="207" customFormat="1" ht="50.5">
      <c r="A115" s="9">
        <v>17</v>
      </c>
      <c r="B115" s="90" t="s">
        <v>38</v>
      </c>
      <c r="C115" s="90" t="s">
        <v>32</v>
      </c>
      <c r="D115" s="90" t="s">
        <v>39</v>
      </c>
      <c r="E115" s="235"/>
      <c r="F115" s="235"/>
      <c r="G115" s="246"/>
    </row>
    <row r="116" spans="1:7" s="207" customFormat="1" ht="13">
      <c r="A116" s="219"/>
      <c r="B116" s="225"/>
      <c r="C116" s="237"/>
      <c r="D116" s="238"/>
      <c r="E116" s="235"/>
      <c r="F116" s="235"/>
      <c r="G116" s="246"/>
    </row>
    <row r="117" spans="1:7" s="207" customFormat="1" ht="150">
      <c r="A117" s="219">
        <v>18</v>
      </c>
      <c r="B117" s="90" t="s">
        <v>40</v>
      </c>
      <c r="C117" s="251"/>
      <c r="D117" s="252"/>
      <c r="E117" s="253"/>
      <c r="F117" s="253"/>
      <c r="G117" s="236"/>
    </row>
    <row r="118" spans="1:7" s="207" customFormat="1">
      <c r="A118" s="219"/>
      <c r="B118" s="225" t="s">
        <v>135</v>
      </c>
      <c r="C118" s="251"/>
      <c r="D118" s="252"/>
      <c r="E118" s="253"/>
      <c r="F118" s="253"/>
      <c r="G118" s="236"/>
    </row>
    <row r="119" spans="1:7" s="207" customFormat="1">
      <c r="A119" s="219"/>
      <c r="B119" s="225" t="s">
        <v>136</v>
      </c>
      <c r="C119" s="251"/>
      <c r="D119" s="252"/>
      <c r="E119" s="253"/>
      <c r="F119" s="253"/>
      <c r="G119" s="236"/>
    </row>
    <row r="120" spans="1:7" s="207" customFormat="1">
      <c r="A120" s="219"/>
      <c r="B120" s="225" t="s">
        <v>137</v>
      </c>
      <c r="C120" s="251"/>
      <c r="D120" s="252"/>
      <c r="E120" s="253"/>
      <c r="F120" s="253"/>
      <c r="G120" s="236"/>
    </row>
    <row r="121" spans="1:7" s="207" customFormat="1">
      <c r="A121" s="219"/>
      <c r="B121" s="225"/>
      <c r="C121" s="251">
        <v>1</v>
      </c>
      <c r="D121" s="255">
        <v>3.8740000000000001</v>
      </c>
      <c r="E121" s="253">
        <v>0.65</v>
      </c>
      <c r="F121" s="253"/>
      <c r="G121" s="242">
        <f>E121*D121*C121</f>
        <v>2.5181</v>
      </c>
    </row>
    <row r="122" spans="1:7" s="207" customFormat="1">
      <c r="A122" s="219"/>
      <c r="B122" s="225" t="s">
        <v>138</v>
      </c>
      <c r="C122" s="251">
        <v>1</v>
      </c>
      <c r="D122" s="252">
        <v>4.2</v>
      </c>
      <c r="E122" s="253">
        <v>0.65</v>
      </c>
      <c r="F122" s="253"/>
      <c r="G122" s="242">
        <f>E122*D122*C122</f>
        <v>2.7300000000000004</v>
      </c>
    </row>
    <row r="123" spans="1:7" s="207" customFormat="1">
      <c r="A123" s="219"/>
      <c r="B123" s="225"/>
      <c r="C123" s="251"/>
      <c r="D123" s="252"/>
      <c r="E123" s="253"/>
      <c r="F123" s="253"/>
      <c r="G123" s="236"/>
    </row>
    <row r="124" spans="1:7" s="207" customFormat="1">
      <c r="A124" s="219"/>
      <c r="B124" s="225"/>
      <c r="C124" s="251"/>
      <c r="D124" s="252"/>
      <c r="E124" s="253"/>
      <c r="F124" s="253"/>
      <c r="G124" s="236"/>
    </row>
    <row r="125" spans="1:7" s="207" customFormat="1" ht="13">
      <c r="A125" s="219"/>
      <c r="B125" s="225"/>
      <c r="C125" s="251"/>
      <c r="D125" s="252"/>
      <c r="E125" s="253"/>
      <c r="F125" s="253" t="s">
        <v>20</v>
      </c>
      <c r="G125" s="229">
        <f>SUM(G121:G124)</f>
        <v>5.2481000000000009</v>
      </c>
    </row>
    <row r="126" spans="1:7" s="207" customFormat="1" ht="13">
      <c r="A126" s="219"/>
      <c r="B126" s="225"/>
      <c r="C126" s="237"/>
      <c r="D126" s="238"/>
      <c r="E126" s="235"/>
      <c r="F126" s="235"/>
      <c r="G126" s="246"/>
    </row>
    <row r="127" spans="1:7" s="207" customFormat="1" ht="76">
      <c r="A127" s="219">
        <v>19</v>
      </c>
      <c r="B127" s="225" t="s">
        <v>139</v>
      </c>
      <c r="C127" s="251"/>
      <c r="D127" s="227"/>
      <c r="E127" s="249"/>
      <c r="F127" s="249"/>
      <c r="G127" s="236"/>
    </row>
    <row r="128" spans="1:7" s="207" customFormat="1">
      <c r="A128" s="219"/>
      <c r="B128" s="225"/>
      <c r="C128" s="251"/>
      <c r="D128" s="227"/>
      <c r="E128" s="249"/>
      <c r="F128" s="249"/>
      <c r="G128" s="236"/>
    </row>
    <row r="129" spans="1:7" s="207" customFormat="1">
      <c r="A129" s="219"/>
      <c r="B129" s="225" t="s">
        <v>140</v>
      </c>
      <c r="C129" s="251">
        <v>2</v>
      </c>
      <c r="D129" s="227">
        <v>2.42</v>
      </c>
      <c r="E129" s="249"/>
      <c r="F129" s="249">
        <v>3.1</v>
      </c>
      <c r="G129" s="242">
        <f>C129*D129*F129</f>
        <v>15.004</v>
      </c>
    </row>
    <row r="130" spans="1:7" s="207" customFormat="1">
      <c r="A130" s="219"/>
      <c r="B130" s="225" t="s">
        <v>141</v>
      </c>
      <c r="C130" s="251">
        <v>2</v>
      </c>
      <c r="D130" s="227">
        <v>2.335</v>
      </c>
      <c r="E130" s="249"/>
      <c r="F130" s="249">
        <v>3.1</v>
      </c>
      <c r="G130" s="242">
        <f t="shared" ref="G130:G144" si="4">C130*D130*F130</f>
        <v>14.477</v>
      </c>
    </row>
    <row r="131" spans="1:7" s="207" customFormat="1">
      <c r="A131" s="219"/>
      <c r="B131" s="225" t="s">
        <v>142</v>
      </c>
      <c r="C131" s="251">
        <v>-1</v>
      </c>
      <c r="D131" s="227">
        <v>0.8</v>
      </c>
      <c r="E131" s="249"/>
      <c r="F131" s="249">
        <v>2.4</v>
      </c>
      <c r="G131" s="242">
        <f t="shared" si="4"/>
        <v>-1.92</v>
      </c>
    </row>
    <row r="132" spans="1:7" s="207" customFormat="1">
      <c r="A132" s="219"/>
      <c r="B132" s="225" t="s">
        <v>143</v>
      </c>
      <c r="C132" s="251">
        <v>1</v>
      </c>
      <c r="D132" s="227">
        <v>2.42</v>
      </c>
      <c r="E132" s="249"/>
      <c r="F132" s="249">
        <v>3.1</v>
      </c>
      <c r="G132" s="242">
        <f t="shared" si="4"/>
        <v>7.5019999999999998</v>
      </c>
    </row>
    <row r="133" spans="1:7" s="207" customFormat="1">
      <c r="A133" s="219"/>
      <c r="B133" s="225" t="s">
        <v>144</v>
      </c>
      <c r="C133" s="251">
        <v>-2</v>
      </c>
      <c r="D133" s="227">
        <v>0.8</v>
      </c>
      <c r="E133" s="249"/>
      <c r="F133" s="249">
        <v>2.4</v>
      </c>
      <c r="G133" s="242">
        <f t="shared" si="4"/>
        <v>-3.84</v>
      </c>
    </row>
    <row r="134" spans="1:7" s="207" customFormat="1">
      <c r="A134" s="219"/>
      <c r="B134" s="225" t="s">
        <v>145</v>
      </c>
      <c r="C134" s="251">
        <v>1</v>
      </c>
      <c r="D134" s="227">
        <v>2.06</v>
      </c>
      <c r="E134" s="249"/>
      <c r="F134" s="249">
        <v>3.1</v>
      </c>
      <c r="G134" s="242">
        <f t="shared" si="4"/>
        <v>6.3860000000000001</v>
      </c>
    </row>
    <row r="135" spans="1:7" s="207" customFormat="1">
      <c r="A135" s="219"/>
      <c r="B135" s="225"/>
      <c r="C135" s="251">
        <v>1</v>
      </c>
      <c r="D135" s="227">
        <v>2.8780000000000001</v>
      </c>
      <c r="E135" s="249"/>
      <c r="F135" s="249">
        <v>3.1</v>
      </c>
      <c r="G135" s="236">
        <f t="shared" si="4"/>
        <v>8.9218000000000011</v>
      </c>
    </row>
    <row r="136" spans="1:7" s="207" customFormat="1">
      <c r="A136" s="219"/>
      <c r="B136" s="225" t="s">
        <v>146</v>
      </c>
      <c r="C136" s="251">
        <v>-1</v>
      </c>
      <c r="D136" s="227">
        <v>1.99</v>
      </c>
      <c r="E136" s="249"/>
      <c r="F136" s="249">
        <v>1.99</v>
      </c>
      <c r="G136" s="257">
        <f>F136*D136*C136</f>
        <v>-3.9601000000000002</v>
      </c>
    </row>
    <row r="137" spans="1:7" s="207" customFormat="1">
      <c r="A137" s="219"/>
      <c r="B137" s="225" t="s">
        <v>147</v>
      </c>
      <c r="C137" s="251">
        <v>1</v>
      </c>
      <c r="D137" s="227">
        <v>2.06</v>
      </c>
      <c r="E137" s="249"/>
      <c r="F137" s="249">
        <v>3.1</v>
      </c>
      <c r="G137" s="236">
        <f t="shared" si="4"/>
        <v>6.3860000000000001</v>
      </c>
    </row>
    <row r="138" spans="1:7" s="207" customFormat="1">
      <c r="A138" s="219"/>
      <c r="B138" s="225"/>
      <c r="C138" s="251">
        <v>1</v>
      </c>
      <c r="D138" s="227">
        <v>2.6</v>
      </c>
      <c r="E138" s="249"/>
      <c r="F138" s="249">
        <v>3.1</v>
      </c>
      <c r="G138" s="236">
        <f t="shared" si="4"/>
        <v>8.06</v>
      </c>
    </row>
    <row r="139" spans="1:7" s="207" customFormat="1">
      <c r="A139" s="219"/>
      <c r="B139" s="225" t="s">
        <v>148</v>
      </c>
      <c r="C139" s="251">
        <v>1</v>
      </c>
      <c r="D139" s="227">
        <v>1.8</v>
      </c>
      <c r="E139" s="249"/>
      <c r="F139" s="249">
        <v>3.1</v>
      </c>
      <c r="G139" s="236">
        <f t="shared" si="4"/>
        <v>5.58</v>
      </c>
    </row>
    <row r="140" spans="1:7" s="207" customFormat="1">
      <c r="A140" s="219"/>
      <c r="B140" s="225" t="s">
        <v>149</v>
      </c>
      <c r="C140" s="251">
        <v>1</v>
      </c>
      <c r="D140" s="227">
        <v>0.63500000000000001</v>
      </c>
      <c r="E140" s="249"/>
      <c r="F140" s="249">
        <v>3.1</v>
      </c>
      <c r="G140" s="236">
        <f t="shared" si="4"/>
        <v>1.9685000000000001</v>
      </c>
    </row>
    <row r="141" spans="1:7" s="207" customFormat="1">
      <c r="A141" s="219"/>
      <c r="B141" s="225" t="s">
        <v>150</v>
      </c>
      <c r="C141" s="251">
        <v>1</v>
      </c>
      <c r="D141" s="227">
        <v>0.1</v>
      </c>
      <c r="E141" s="249"/>
      <c r="F141" s="249">
        <v>3.1</v>
      </c>
      <c r="G141" s="257">
        <f t="shared" si="4"/>
        <v>0.31000000000000005</v>
      </c>
    </row>
    <row r="142" spans="1:7" s="207" customFormat="1">
      <c r="A142" s="219"/>
      <c r="B142" s="225"/>
      <c r="C142" s="251">
        <v>1</v>
      </c>
      <c r="D142" s="227">
        <v>0.96</v>
      </c>
      <c r="E142" s="249"/>
      <c r="F142" s="249">
        <v>3.1</v>
      </c>
      <c r="G142" s="257">
        <f t="shared" si="4"/>
        <v>2.976</v>
      </c>
    </row>
    <row r="143" spans="1:7" s="207" customFormat="1">
      <c r="A143" s="219"/>
      <c r="B143" s="225" t="s">
        <v>151</v>
      </c>
      <c r="C143" s="251">
        <v>2</v>
      </c>
      <c r="D143" s="227">
        <v>2.1</v>
      </c>
      <c r="E143" s="249"/>
      <c r="F143" s="249">
        <v>3.1</v>
      </c>
      <c r="G143" s="257">
        <f t="shared" si="4"/>
        <v>13.020000000000001</v>
      </c>
    </row>
    <row r="144" spans="1:7" s="207" customFormat="1">
      <c r="A144" s="219"/>
      <c r="B144" s="225"/>
      <c r="C144" s="251">
        <v>2</v>
      </c>
      <c r="D144" s="227">
        <v>1.2</v>
      </c>
      <c r="E144" s="249"/>
      <c r="F144" s="249">
        <v>3.1</v>
      </c>
      <c r="G144" s="257">
        <f t="shared" si="4"/>
        <v>7.4399999999999995</v>
      </c>
    </row>
    <row r="145" spans="1:7" s="207" customFormat="1">
      <c r="A145" s="219"/>
      <c r="B145" s="225"/>
      <c r="C145" s="251"/>
      <c r="D145" s="227"/>
      <c r="E145" s="249"/>
      <c r="F145" s="249"/>
      <c r="G145" s="236"/>
    </row>
    <row r="146" spans="1:7" s="207" customFormat="1" ht="13">
      <c r="A146" s="219"/>
      <c r="B146" s="225"/>
      <c r="C146" s="251"/>
      <c r="D146" s="227"/>
      <c r="E146" s="249"/>
      <c r="F146" s="249"/>
      <c r="G146" s="229">
        <f>SUM(G129:G145)</f>
        <v>88.311199999999999</v>
      </c>
    </row>
    <row r="147" spans="1:7" s="207" customFormat="1" ht="13">
      <c r="A147" s="219"/>
      <c r="B147" s="225"/>
      <c r="C147" s="251"/>
      <c r="D147" s="227"/>
      <c r="E147" s="249"/>
      <c r="F147" s="249"/>
      <c r="G147" s="229"/>
    </row>
    <row r="148" spans="1:7" s="207" customFormat="1" ht="162.5">
      <c r="A148" s="219">
        <v>20</v>
      </c>
      <c r="B148" s="10" t="s">
        <v>41</v>
      </c>
      <c r="C148" s="251"/>
      <c r="D148" s="227"/>
      <c r="E148" s="249"/>
      <c r="F148" s="249"/>
      <c r="G148" s="236"/>
    </row>
    <row r="149" spans="1:7" s="207" customFormat="1">
      <c r="A149" s="219"/>
      <c r="B149" s="225" t="s">
        <v>152</v>
      </c>
      <c r="C149" s="251">
        <v>1</v>
      </c>
      <c r="D149" s="227">
        <v>3.01</v>
      </c>
      <c r="E149" s="249"/>
      <c r="F149" s="249">
        <v>3.1</v>
      </c>
      <c r="G149" s="257">
        <f>F149*D149</f>
        <v>9.3309999999999995</v>
      </c>
    </row>
    <row r="150" spans="1:7" s="207" customFormat="1">
      <c r="A150" s="219"/>
      <c r="B150" s="225" t="s">
        <v>153</v>
      </c>
      <c r="C150" s="251">
        <v>-1</v>
      </c>
      <c r="D150" s="227">
        <v>0.8</v>
      </c>
      <c r="E150" s="249"/>
      <c r="F150" s="249">
        <v>2.4</v>
      </c>
      <c r="G150" s="257">
        <f>F150*D150</f>
        <v>1.92</v>
      </c>
    </row>
    <row r="151" spans="1:7" s="207" customFormat="1" ht="13">
      <c r="A151" s="219"/>
      <c r="B151" s="225"/>
      <c r="C151" s="251"/>
      <c r="D151" s="238"/>
      <c r="E151" s="249"/>
      <c r="F151" s="249"/>
      <c r="G151" s="258">
        <f>SUM(G149:G150)</f>
        <v>11.250999999999999</v>
      </c>
    </row>
    <row r="152" spans="1:7" s="207" customFormat="1" ht="13">
      <c r="A152" s="219"/>
      <c r="B152" s="225"/>
      <c r="C152" s="237"/>
      <c r="D152" s="238"/>
      <c r="E152" s="235"/>
      <c r="F152" s="235"/>
      <c r="G152" s="246"/>
    </row>
    <row r="153" spans="1:7" s="207" customFormat="1" ht="62.5">
      <c r="A153" s="219">
        <v>21</v>
      </c>
      <c r="B153" s="10" t="s">
        <v>42</v>
      </c>
      <c r="C153" s="237"/>
      <c r="D153" s="238"/>
      <c r="E153" s="249"/>
      <c r="F153" s="249"/>
      <c r="G153" s="250"/>
    </row>
    <row r="154" spans="1:7" s="207" customFormat="1">
      <c r="A154" s="219"/>
      <c r="B154" s="10"/>
      <c r="C154" s="237"/>
      <c r="D154" s="238"/>
      <c r="E154" s="249"/>
      <c r="F154" s="249"/>
      <c r="G154" s="250"/>
    </row>
    <row r="155" spans="1:7" s="207" customFormat="1" ht="13">
      <c r="A155" s="219"/>
      <c r="B155" s="259" t="s">
        <v>154</v>
      </c>
      <c r="C155" s="237"/>
      <c r="D155" s="238"/>
      <c r="E155" s="249"/>
      <c r="F155" s="249"/>
      <c r="G155" s="250"/>
    </row>
    <row r="156" spans="1:7" s="207" customFormat="1">
      <c r="A156" s="219"/>
      <c r="B156" s="239" t="s">
        <v>155</v>
      </c>
      <c r="C156" s="237">
        <v>1</v>
      </c>
      <c r="D156" s="238">
        <v>3.87</v>
      </c>
      <c r="E156" s="249"/>
      <c r="F156" s="249">
        <v>0.6</v>
      </c>
      <c r="G156" s="250">
        <f>F156*D156*C156</f>
        <v>2.3220000000000001</v>
      </c>
    </row>
    <row r="157" spans="1:7" s="207" customFormat="1">
      <c r="A157" s="219"/>
      <c r="B157" s="239"/>
      <c r="C157" s="237">
        <v>1</v>
      </c>
      <c r="D157" s="238">
        <v>2.87</v>
      </c>
      <c r="E157" s="249"/>
      <c r="F157" s="249">
        <v>2.2000000000000002</v>
      </c>
      <c r="G157" s="250">
        <f>F157*D157*C157</f>
        <v>6.3140000000000009</v>
      </c>
    </row>
    <row r="158" spans="1:7" s="207" customFormat="1">
      <c r="A158" s="219"/>
      <c r="B158" s="10" t="s">
        <v>156</v>
      </c>
      <c r="C158" s="237">
        <v>1</v>
      </c>
      <c r="D158" s="238">
        <v>1.33</v>
      </c>
      <c r="E158" s="249"/>
      <c r="F158" s="249">
        <v>2.2000000000000002</v>
      </c>
      <c r="G158" s="250">
        <f>F158*D158*C158</f>
        <v>2.9260000000000006</v>
      </c>
    </row>
    <row r="159" spans="1:7" s="207" customFormat="1">
      <c r="A159" s="219"/>
      <c r="B159" s="239" t="s">
        <v>157</v>
      </c>
      <c r="C159" s="239">
        <v>-1</v>
      </c>
      <c r="D159" s="260">
        <v>1.99</v>
      </c>
      <c r="E159" s="239"/>
      <c r="F159" s="239">
        <v>1.99</v>
      </c>
      <c r="G159" s="261">
        <f>F159*D159*C159</f>
        <v>-3.9601000000000002</v>
      </c>
    </row>
    <row r="160" spans="1:7" s="207" customFormat="1">
      <c r="A160" s="219"/>
      <c r="B160" s="225"/>
      <c r="C160" s="237"/>
      <c r="D160" s="238"/>
      <c r="E160" s="249"/>
      <c r="F160" s="249"/>
      <c r="G160" s="262"/>
    </row>
    <row r="161" spans="1:7" s="207" customFormat="1" ht="13">
      <c r="A161" s="219"/>
      <c r="B161" s="225"/>
      <c r="C161" s="237"/>
      <c r="D161" s="238"/>
      <c r="E161" s="249"/>
      <c r="F161" s="249"/>
      <c r="G161" s="263">
        <f>SUM(G156:G160)</f>
        <v>7.6019000000000005</v>
      </c>
    </row>
    <row r="162" spans="1:7" s="207" customFormat="1" ht="13">
      <c r="A162" s="219"/>
      <c r="B162" s="225"/>
      <c r="C162" s="237"/>
      <c r="D162" s="238"/>
      <c r="E162" s="235"/>
      <c r="F162" s="235"/>
      <c r="G162" s="246"/>
    </row>
    <row r="163" spans="1:7" s="207" customFormat="1" ht="137.5">
      <c r="A163" s="219">
        <v>22</v>
      </c>
      <c r="B163" s="10" t="s">
        <v>43</v>
      </c>
      <c r="C163" s="237"/>
      <c r="D163" s="238"/>
      <c r="E163" s="235"/>
      <c r="F163" s="235"/>
      <c r="G163" s="246"/>
    </row>
    <row r="164" spans="1:7" s="207" customFormat="1" ht="13">
      <c r="A164" s="219"/>
      <c r="B164" s="10" t="s">
        <v>44</v>
      </c>
      <c r="C164" s="237"/>
      <c r="D164" s="238"/>
      <c r="E164" s="235"/>
      <c r="F164" s="235"/>
      <c r="G164" s="246"/>
    </row>
    <row r="165" spans="1:7" s="207" customFormat="1" ht="13">
      <c r="A165" s="219"/>
      <c r="B165" s="225"/>
      <c r="C165" s="237"/>
      <c r="D165" s="238"/>
      <c r="E165" s="235"/>
      <c r="F165" s="235"/>
      <c r="G165" s="246"/>
    </row>
    <row r="166" spans="1:7" s="207" customFormat="1" ht="13">
      <c r="A166" s="219"/>
      <c r="B166" s="225" t="s">
        <v>158</v>
      </c>
      <c r="C166" s="237">
        <v>1</v>
      </c>
      <c r="D166" s="238">
        <v>1.03</v>
      </c>
      <c r="E166" s="235"/>
      <c r="F166" s="235">
        <v>0.1</v>
      </c>
      <c r="G166" s="246">
        <f t="shared" ref="G166:G171" si="5">F166*D166*C166</f>
        <v>0.10300000000000001</v>
      </c>
    </row>
    <row r="167" spans="1:7" s="207" customFormat="1" ht="13">
      <c r="A167" s="219"/>
      <c r="B167" s="225"/>
      <c r="C167" s="237">
        <v>1</v>
      </c>
      <c r="D167" s="238">
        <v>2.2000000000000002</v>
      </c>
      <c r="E167" s="235"/>
      <c r="F167" s="235">
        <v>0.1</v>
      </c>
      <c r="G167" s="246">
        <f t="shared" si="5"/>
        <v>0.22000000000000003</v>
      </c>
    </row>
    <row r="168" spans="1:7" s="207" customFormat="1" ht="13">
      <c r="A168" s="219"/>
      <c r="B168" s="225"/>
      <c r="C168" s="237">
        <v>1</v>
      </c>
      <c r="D168" s="238">
        <v>0.27500000000000002</v>
      </c>
      <c r="E168" s="235"/>
      <c r="F168" s="235">
        <v>0.1</v>
      </c>
      <c r="G168" s="246">
        <f t="shared" si="5"/>
        <v>2.7500000000000004E-2</v>
      </c>
    </row>
    <row r="169" spans="1:7" s="207" customFormat="1" ht="13">
      <c r="A169" s="219"/>
      <c r="B169" s="225"/>
      <c r="C169" s="237">
        <v>1</v>
      </c>
      <c r="D169" s="238">
        <v>0.81499999999999995</v>
      </c>
      <c r="E169" s="235"/>
      <c r="F169" s="235">
        <v>0.1</v>
      </c>
      <c r="G169" s="246">
        <f t="shared" si="5"/>
        <v>8.1500000000000003E-2</v>
      </c>
    </row>
    <row r="170" spans="1:7" s="207" customFormat="1" ht="13">
      <c r="A170" s="219"/>
      <c r="B170" s="225"/>
      <c r="C170" s="237">
        <v>1</v>
      </c>
      <c r="D170" s="238">
        <v>1.88</v>
      </c>
      <c r="E170" s="235"/>
      <c r="F170" s="235">
        <v>0.1</v>
      </c>
      <c r="G170" s="246">
        <f t="shared" si="5"/>
        <v>0.188</v>
      </c>
    </row>
    <row r="171" spans="1:7" s="207" customFormat="1" ht="13">
      <c r="A171" s="219"/>
      <c r="B171" s="225"/>
      <c r="C171" s="237">
        <v>1</v>
      </c>
      <c r="D171" s="238">
        <v>2.42</v>
      </c>
      <c r="E171" s="235"/>
      <c r="F171" s="235">
        <v>0.1</v>
      </c>
      <c r="G171" s="246">
        <f t="shared" si="5"/>
        <v>0.24199999999999999</v>
      </c>
    </row>
    <row r="172" spans="1:7" s="207" customFormat="1" ht="13">
      <c r="A172" s="219"/>
      <c r="B172" s="225"/>
      <c r="C172" s="237"/>
      <c r="D172" s="238"/>
      <c r="E172" s="235"/>
      <c r="F172" s="235"/>
      <c r="G172" s="246"/>
    </row>
    <row r="173" spans="1:7" s="207" customFormat="1" ht="13">
      <c r="A173" s="219"/>
      <c r="B173" s="225"/>
      <c r="C173" s="237"/>
      <c r="D173" s="238"/>
      <c r="E173" s="235"/>
      <c r="F173" s="235"/>
      <c r="G173" s="246">
        <f>SUM(G166:G172)</f>
        <v>0.8620000000000001</v>
      </c>
    </row>
    <row r="174" spans="1:7" s="207" customFormat="1" ht="13">
      <c r="A174" s="219"/>
      <c r="B174" s="225"/>
      <c r="C174" s="237"/>
      <c r="D174" s="238"/>
      <c r="E174" s="235"/>
      <c r="F174" s="235"/>
      <c r="G174" s="246"/>
    </row>
    <row r="175" spans="1:7" s="207" customFormat="1" ht="114.5">
      <c r="A175" s="219">
        <v>23</v>
      </c>
      <c r="B175" s="225" t="s">
        <v>159</v>
      </c>
      <c r="C175" s="251" t="s">
        <v>98</v>
      </c>
      <c r="D175" s="238"/>
      <c r="E175" s="249"/>
      <c r="F175" s="249"/>
      <c r="G175" s="262"/>
    </row>
    <row r="176" spans="1:7" s="207" customFormat="1">
      <c r="A176" s="219"/>
      <c r="B176" s="225"/>
      <c r="C176" s="264"/>
      <c r="D176" s="238"/>
      <c r="E176" s="249"/>
      <c r="F176" s="249"/>
      <c r="G176" s="250"/>
    </row>
    <row r="177" spans="1:7" s="207" customFormat="1">
      <c r="A177" s="219"/>
      <c r="B177" s="225" t="s">
        <v>160</v>
      </c>
      <c r="C177" s="264">
        <v>1</v>
      </c>
      <c r="D177" s="238">
        <v>2.06</v>
      </c>
      <c r="E177" s="249"/>
      <c r="F177" s="249">
        <v>0.6</v>
      </c>
      <c r="G177" s="250">
        <f>D177*C177*F177</f>
        <v>1.236</v>
      </c>
    </row>
    <row r="178" spans="1:7" s="207" customFormat="1">
      <c r="A178" s="219"/>
      <c r="B178" s="225"/>
      <c r="C178" s="264">
        <v>1</v>
      </c>
      <c r="D178" s="238">
        <v>2.8780000000000001</v>
      </c>
      <c r="E178" s="249"/>
      <c r="F178" s="249">
        <v>0.6</v>
      </c>
      <c r="G178" s="250">
        <f>D178*C178*F178</f>
        <v>1.7268000000000001</v>
      </c>
    </row>
    <row r="179" spans="1:7" s="207" customFormat="1">
      <c r="A179" s="219"/>
      <c r="B179" s="225"/>
      <c r="C179" s="264">
        <v>1</v>
      </c>
      <c r="D179" s="238">
        <v>2.6</v>
      </c>
      <c r="E179" s="249"/>
      <c r="F179" s="249">
        <v>0.6</v>
      </c>
      <c r="G179" s="250">
        <f>D179*C179*F179</f>
        <v>1.56</v>
      </c>
    </row>
    <row r="180" spans="1:7" s="207" customFormat="1">
      <c r="A180" s="219"/>
      <c r="B180" s="225"/>
      <c r="C180" s="264"/>
      <c r="D180" s="238"/>
      <c r="E180" s="249"/>
      <c r="F180" s="249"/>
      <c r="G180" s="250"/>
    </row>
    <row r="181" spans="1:7" s="207" customFormat="1" ht="13">
      <c r="A181" s="219"/>
      <c r="B181" s="265"/>
      <c r="C181" s="266"/>
      <c r="D181" s="267"/>
      <c r="E181" s="268"/>
      <c r="F181" s="268"/>
      <c r="G181" s="263">
        <f>SUM(G177:G180)</f>
        <v>4.5228000000000002</v>
      </c>
    </row>
    <row r="182" spans="1:7" s="207" customFormat="1">
      <c r="A182" s="219"/>
      <c r="B182" s="225"/>
      <c r="C182" s="251"/>
      <c r="D182" s="238"/>
      <c r="E182" s="249"/>
      <c r="F182" s="249"/>
      <c r="G182" s="262"/>
    </row>
    <row r="183" spans="1:7" s="207" customFormat="1" ht="13">
      <c r="A183" s="219"/>
      <c r="B183" s="225"/>
      <c r="C183" s="251"/>
      <c r="D183" s="238"/>
      <c r="E183" s="249"/>
      <c r="F183" s="249"/>
      <c r="G183" s="218"/>
    </row>
    <row r="184" spans="1:7" s="207" customFormat="1" ht="13">
      <c r="A184" s="219"/>
      <c r="B184" s="225"/>
      <c r="C184" s="251"/>
      <c r="D184" s="238"/>
      <c r="E184" s="249"/>
      <c r="F184" s="249"/>
      <c r="G184" s="218"/>
    </row>
    <row r="185" spans="1:7" s="207" customFormat="1" ht="13">
      <c r="A185" s="219"/>
      <c r="B185" s="225" t="s">
        <v>161</v>
      </c>
      <c r="C185" s="251">
        <v>1</v>
      </c>
      <c r="D185" s="238">
        <v>2.06</v>
      </c>
      <c r="E185" s="249"/>
      <c r="F185" s="249">
        <v>0.15</v>
      </c>
      <c r="G185" s="263">
        <f t="shared" ref="G185:G190" si="6">F185*D185*C185</f>
        <v>0.309</v>
      </c>
    </row>
    <row r="186" spans="1:7" s="207" customFormat="1" ht="13">
      <c r="A186" s="219"/>
      <c r="B186" s="225"/>
      <c r="C186" s="251">
        <v>1</v>
      </c>
      <c r="D186" s="238">
        <v>2.8780000000000001</v>
      </c>
      <c r="E186" s="249"/>
      <c r="F186" s="249">
        <v>0.15</v>
      </c>
      <c r="G186" s="263">
        <f t="shared" si="6"/>
        <v>0.43170000000000003</v>
      </c>
    </row>
    <row r="187" spans="1:7" s="207" customFormat="1" ht="13">
      <c r="A187" s="219"/>
      <c r="B187" s="225"/>
      <c r="C187" s="251">
        <v>1</v>
      </c>
      <c r="D187" s="238">
        <v>2.6</v>
      </c>
      <c r="E187" s="249"/>
      <c r="F187" s="249">
        <v>0.15</v>
      </c>
      <c r="G187" s="263">
        <f t="shared" si="6"/>
        <v>0.39</v>
      </c>
    </row>
    <row r="188" spans="1:7" s="207" customFormat="1" ht="13">
      <c r="A188" s="219"/>
      <c r="B188" s="225" t="s">
        <v>162</v>
      </c>
      <c r="C188" s="251">
        <v>1</v>
      </c>
      <c r="D188" s="238">
        <v>2.06</v>
      </c>
      <c r="E188" s="249"/>
      <c r="F188" s="249">
        <v>0.1</v>
      </c>
      <c r="G188" s="263">
        <f t="shared" si="6"/>
        <v>0.20600000000000002</v>
      </c>
    </row>
    <row r="189" spans="1:7" s="207" customFormat="1" ht="13">
      <c r="A189" s="219"/>
      <c r="B189" s="225"/>
      <c r="C189" s="251">
        <v>1</v>
      </c>
      <c r="D189" s="238">
        <v>2.8780000000000001</v>
      </c>
      <c r="E189" s="249"/>
      <c r="F189" s="249">
        <v>0.1</v>
      </c>
      <c r="G189" s="263">
        <f t="shared" si="6"/>
        <v>0.2878</v>
      </c>
    </row>
    <row r="190" spans="1:7" s="207" customFormat="1" ht="13">
      <c r="A190" s="219"/>
      <c r="B190" s="225"/>
      <c r="C190" s="251">
        <v>1</v>
      </c>
      <c r="D190" s="238">
        <v>2.6</v>
      </c>
      <c r="E190" s="249"/>
      <c r="F190" s="249">
        <v>0.1</v>
      </c>
      <c r="G190" s="263">
        <f t="shared" si="6"/>
        <v>0.26</v>
      </c>
    </row>
    <row r="191" spans="1:7" s="207" customFormat="1" ht="13">
      <c r="A191" s="219"/>
      <c r="B191" s="225"/>
      <c r="C191" s="251"/>
      <c r="D191" s="238"/>
      <c r="E191" s="249"/>
      <c r="F191" s="249"/>
      <c r="G191" s="263"/>
    </row>
    <row r="192" spans="1:7" s="207" customFormat="1" ht="13">
      <c r="A192" s="219"/>
      <c r="B192" s="225"/>
      <c r="C192" s="251"/>
      <c r="D192" s="238"/>
      <c r="E192" s="249"/>
      <c r="F192" s="249"/>
      <c r="G192" s="263">
        <f>SUM(G185:G191)</f>
        <v>1.8845000000000001</v>
      </c>
    </row>
    <row r="193" spans="1:7" s="207" customFormat="1" ht="13">
      <c r="A193" s="219"/>
      <c r="B193" s="225"/>
      <c r="C193" s="237"/>
      <c r="D193" s="238"/>
      <c r="E193" s="235"/>
      <c r="F193" s="235"/>
      <c r="G193" s="246"/>
    </row>
    <row r="194" spans="1:7" s="207" customFormat="1" ht="115">
      <c r="A194" s="219">
        <v>24</v>
      </c>
      <c r="B194" s="10" t="s">
        <v>163</v>
      </c>
      <c r="C194" s="251"/>
      <c r="D194" s="238"/>
      <c r="E194" s="249"/>
      <c r="F194" s="249"/>
      <c r="G194" s="262"/>
    </row>
    <row r="195" spans="1:7" s="207" customFormat="1" ht="13">
      <c r="A195" s="219"/>
      <c r="B195" s="215"/>
      <c r="C195" s="251"/>
      <c r="D195" s="238"/>
      <c r="E195" s="249"/>
      <c r="F195" s="249"/>
      <c r="G195" s="262"/>
    </row>
    <row r="196" spans="1:7" s="207" customFormat="1">
      <c r="A196" s="219"/>
      <c r="B196" s="225" t="s">
        <v>164</v>
      </c>
      <c r="C196" s="251"/>
      <c r="D196" s="238"/>
      <c r="E196" s="249"/>
      <c r="F196" s="249"/>
      <c r="G196" s="250"/>
    </row>
    <row r="197" spans="1:7" s="207" customFormat="1">
      <c r="A197" s="219"/>
      <c r="B197" s="225" t="s">
        <v>165</v>
      </c>
      <c r="C197" s="251">
        <v>2</v>
      </c>
      <c r="D197" s="238">
        <v>12.01</v>
      </c>
      <c r="E197" s="249"/>
      <c r="F197" s="249">
        <v>0.35</v>
      </c>
      <c r="G197" s="250">
        <f>D197*C197*F197</f>
        <v>8.407</v>
      </c>
    </row>
    <row r="198" spans="1:7" s="207" customFormat="1">
      <c r="A198" s="219"/>
      <c r="B198" s="225" t="s">
        <v>166</v>
      </c>
      <c r="C198" s="251">
        <v>1</v>
      </c>
      <c r="D198" s="238">
        <v>12.01</v>
      </c>
      <c r="E198" s="249">
        <v>0.35</v>
      </c>
      <c r="F198" s="249"/>
      <c r="G198" s="250">
        <f>C198*D198*E198</f>
        <v>4.2035</v>
      </c>
    </row>
    <row r="199" spans="1:7" s="207" customFormat="1">
      <c r="A199" s="219"/>
      <c r="B199" s="225" t="s">
        <v>167</v>
      </c>
      <c r="C199" s="251">
        <v>1</v>
      </c>
      <c r="D199" s="238">
        <v>3.6</v>
      </c>
      <c r="E199" s="249">
        <v>0.8</v>
      </c>
      <c r="F199" s="249"/>
      <c r="G199" s="250">
        <f>E199*D199</f>
        <v>2.8800000000000003</v>
      </c>
    </row>
    <row r="200" spans="1:7" s="207" customFormat="1">
      <c r="A200" s="219"/>
      <c r="B200" s="225"/>
      <c r="C200" s="251">
        <v>1</v>
      </c>
      <c r="D200" s="238">
        <v>4.2</v>
      </c>
      <c r="E200" s="249">
        <v>0.8</v>
      </c>
      <c r="F200" s="249"/>
      <c r="G200" s="250">
        <f>E200*D200</f>
        <v>3.3600000000000003</v>
      </c>
    </row>
    <row r="201" spans="1:7" s="207" customFormat="1">
      <c r="A201" s="219"/>
      <c r="B201" s="225" t="s">
        <v>168</v>
      </c>
      <c r="C201" s="251">
        <v>1</v>
      </c>
      <c r="D201" s="238">
        <v>2</v>
      </c>
      <c r="E201" s="249">
        <v>1</v>
      </c>
      <c r="F201" s="249"/>
      <c r="G201" s="250">
        <f>E201*D202*C202</f>
        <v>4</v>
      </c>
    </row>
    <row r="202" spans="1:7" s="207" customFormat="1">
      <c r="A202" s="219"/>
      <c r="B202" s="225"/>
      <c r="C202" s="251">
        <v>1</v>
      </c>
      <c r="D202" s="238">
        <v>4</v>
      </c>
      <c r="E202" s="249"/>
      <c r="F202" s="249">
        <v>1.05</v>
      </c>
      <c r="G202" s="250">
        <f>F202*D202*C202</f>
        <v>4.2</v>
      </c>
    </row>
    <row r="203" spans="1:7" s="207" customFormat="1">
      <c r="A203" s="219"/>
      <c r="B203" s="225"/>
      <c r="C203" s="251">
        <v>1</v>
      </c>
      <c r="D203" s="238">
        <v>4</v>
      </c>
      <c r="E203" s="249"/>
      <c r="F203" s="249">
        <v>0.15</v>
      </c>
      <c r="G203" s="250">
        <f>F203*D203*C203</f>
        <v>0.6</v>
      </c>
    </row>
    <row r="204" spans="1:7" s="207" customFormat="1">
      <c r="A204" s="219"/>
      <c r="B204" s="225" t="s">
        <v>169</v>
      </c>
      <c r="C204" s="251">
        <v>1</v>
      </c>
      <c r="D204" s="238"/>
      <c r="E204" s="249"/>
      <c r="F204" s="249"/>
      <c r="G204" s="250">
        <v>8.9</v>
      </c>
    </row>
    <row r="205" spans="1:7" s="207" customFormat="1">
      <c r="A205" s="219"/>
      <c r="B205" s="225"/>
      <c r="C205" s="251"/>
      <c r="D205" s="238"/>
      <c r="E205" s="249"/>
      <c r="F205" s="249"/>
      <c r="G205" s="250"/>
    </row>
    <row r="206" spans="1:7" s="207" customFormat="1" ht="13">
      <c r="A206" s="219"/>
      <c r="B206" s="225"/>
      <c r="C206" s="251"/>
      <c r="D206" s="238"/>
      <c r="E206" s="249"/>
      <c r="F206" s="249"/>
      <c r="G206" s="263">
        <f>SUM(G197:G205)</f>
        <v>36.5505</v>
      </c>
    </row>
    <row r="207" spans="1:7" s="207" customFormat="1">
      <c r="A207" s="219"/>
      <c r="B207" s="225"/>
      <c r="C207" s="251"/>
      <c r="D207" s="238"/>
      <c r="E207" s="249"/>
      <c r="F207" s="249"/>
      <c r="G207" s="262"/>
    </row>
    <row r="208" spans="1:7" s="207" customFormat="1">
      <c r="A208" s="219"/>
      <c r="B208" s="225"/>
      <c r="C208" s="237"/>
      <c r="D208" s="238"/>
      <c r="E208" s="249"/>
      <c r="F208" s="249"/>
      <c r="G208" s="262"/>
    </row>
    <row r="209" spans="1:7" s="207" customFormat="1" ht="137.5">
      <c r="A209" s="219">
        <v>25</v>
      </c>
      <c r="B209" s="10" t="s">
        <v>46</v>
      </c>
      <c r="C209" s="237"/>
      <c r="D209" s="238"/>
      <c r="E209" s="249"/>
      <c r="F209" s="249"/>
      <c r="G209" s="262"/>
    </row>
    <row r="210" spans="1:7" s="207" customFormat="1">
      <c r="A210" s="219"/>
      <c r="B210" s="207" t="s">
        <v>170</v>
      </c>
      <c r="C210" s="237">
        <v>1</v>
      </c>
      <c r="D210" s="238">
        <v>3.6</v>
      </c>
      <c r="E210" s="249"/>
      <c r="F210" s="249">
        <v>0.1</v>
      </c>
      <c r="G210" s="250">
        <f>F210*D210*C210</f>
        <v>0.36000000000000004</v>
      </c>
    </row>
    <row r="211" spans="1:7" s="207" customFormat="1" ht="13">
      <c r="A211" s="219"/>
      <c r="B211" s="215" t="s">
        <v>171</v>
      </c>
      <c r="C211" s="237">
        <v>1</v>
      </c>
      <c r="D211" s="238">
        <v>4.2</v>
      </c>
      <c r="E211" s="249"/>
      <c r="F211" s="249">
        <v>0.1</v>
      </c>
      <c r="G211" s="250">
        <f>F211*D211*C211</f>
        <v>0.42000000000000004</v>
      </c>
    </row>
    <row r="212" spans="1:7" s="207" customFormat="1" ht="13">
      <c r="A212" s="219"/>
      <c r="B212" s="215" t="s">
        <v>172</v>
      </c>
      <c r="C212" s="237">
        <v>2</v>
      </c>
      <c r="D212" s="238">
        <v>0.8</v>
      </c>
      <c r="E212" s="249"/>
      <c r="F212" s="249">
        <v>0.1</v>
      </c>
      <c r="G212" s="250">
        <f>F212*D212*C212</f>
        <v>0.16000000000000003</v>
      </c>
    </row>
    <row r="213" spans="1:7" s="207" customFormat="1" ht="13">
      <c r="A213" s="219"/>
      <c r="B213" s="215"/>
      <c r="C213" s="237">
        <v>2</v>
      </c>
      <c r="D213" s="238">
        <v>0.8</v>
      </c>
      <c r="E213" s="249"/>
      <c r="F213" s="249">
        <v>0.1</v>
      </c>
      <c r="G213" s="250">
        <f>F213*D213*C213</f>
        <v>0.16000000000000003</v>
      </c>
    </row>
    <row r="214" spans="1:7" s="207" customFormat="1">
      <c r="A214" s="219"/>
      <c r="B214" s="239"/>
      <c r="C214" s="237"/>
      <c r="D214" s="238"/>
      <c r="E214" s="249"/>
      <c r="F214" s="249"/>
      <c r="G214" s="250"/>
    </row>
    <row r="215" spans="1:7" s="207" customFormat="1" ht="13">
      <c r="A215" s="219"/>
      <c r="B215" s="239"/>
      <c r="C215" s="237"/>
      <c r="D215" s="238"/>
      <c r="E215" s="249"/>
      <c r="F215" s="249"/>
      <c r="G215" s="263">
        <f>SUM(G210:G214)</f>
        <v>1.1000000000000001</v>
      </c>
    </row>
    <row r="216" spans="1:7" s="207" customFormat="1">
      <c r="A216" s="219"/>
      <c r="B216" s="239"/>
      <c r="C216" s="237"/>
      <c r="D216" s="238"/>
      <c r="E216" s="249"/>
      <c r="F216" s="249"/>
      <c r="G216" s="250"/>
    </row>
    <row r="217" spans="1:7" s="207" customFormat="1" ht="141">
      <c r="A217" s="219">
        <v>26</v>
      </c>
      <c r="B217" s="191" t="s">
        <v>173</v>
      </c>
      <c r="C217" s="237"/>
      <c r="D217" s="238"/>
      <c r="E217" s="249"/>
      <c r="F217" s="249"/>
      <c r="G217" s="263"/>
    </row>
    <row r="218" spans="1:7" s="207" customFormat="1" ht="13">
      <c r="A218" s="219"/>
      <c r="B218" s="225"/>
      <c r="C218" s="237"/>
      <c r="D218" s="238"/>
      <c r="E218" s="249"/>
      <c r="F218" s="249"/>
      <c r="G218" s="218"/>
    </row>
    <row r="219" spans="1:7" s="207" customFormat="1" ht="13">
      <c r="A219" s="219"/>
      <c r="B219" s="215" t="s">
        <v>174</v>
      </c>
      <c r="C219" s="237"/>
      <c r="D219" s="240"/>
      <c r="E219" s="237"/>
      <c r="F219" s="237"/>
      <c r="G219" s="241"/>
    </row>
    <row r="220" spans="1:7" s="207" customFormat="1">
      <c r="A220" s="219"/>
      <c r="B220" s="225" t="s">
        <v>175</v>
      </c>
      <c r="D220" s="269"/>
    </row>
    <row r="221" spans="1:7" s="207" customFormat="1" ht="37.5">
      <c r="A221" s="219"/>
      <c r="B221" s="225" t="s">
        <v>176</v>
      </c>
      <c r="C221" s="237">
        <v>1</v>
      </c>
      <c r="D221" s="238">
        <v>93.45</v>
      </c>
      <c r="E221" s="249"/>
      <c r="F221" s="249"/>
      <c r="G221" s="250">
        <f>D221*C221</f>
        <v>93.45</v>
      </c>
    </row>
    <row r="222" spans="1:7" s="207" customFormat="1">
      <c r="A222" s="219"/>
      <c r="B222" s="225" t="s">
        <v>177</v>
      </c>
      <c r="C222" s="237">
        <v>-1</v>
      </c>
      <c r="D222" s="238">
        <v>2.1</v>
      </c>
      <c r="E222" s="249">
        <v>1.2</v>
      </c>
      <c r="F222" s="249"/>
      <c r="G222" s="250">
        <f>E222*D222*C222</f>
        <v>-2.52</v>
      </c>
    </row>
    <row r="223" spans="1:7" s="207" customFormat="1">
      <c r="A223" s="219"/>
      <c r="B223" s="225"/>
      <c r="C223" s="237"/>
      <c r="D223" s="238"/>
      <c r="E223" s="249"/>
      <c r="F223" s="249"/>
      <c r="G223" s="250">
        <f>SUM(G221:G222)</f>
        <v>90.93</v>
      </c>
    </row>
    <row r="224" spans="1:7" s="207" customFormat="1" ht="13">
      <c r="A224" s="219"/>
      <c r="B224" s="225"/>
      <c r="C224" s="237"/>
      <c r="D224" s="238"/>
      <c r="E224" s="249"/>
      <c r="F224" s="249"/>
      <c r="G224" s="263">
        <f>G223</f>
        <v>90.93</v>
      </c>
    </row>
    <row r="225" spans="1:7" s="207" customFormat="1" ht="13">
      <c r="A225" s="219"/>
      <c r="B225" s="215" t="s">
        <v>48</v>
      </c>
      <c r="C225" s="237"/>
      <c r="D225" s="238"/>
      <c r="E225" s="249"/>
      <c r="F225" s="249"/>
      <c r="G225" s="218"/>
    </row>
    <row r="226" spans="1:7" s="207" customFormat="1" ht="13">
      <c r="A226" s="219"/>
      <c r="B226" s="225"/>
      <c r="C226" s="237"/>
      <c r="D226" s="238"/>
      <c r="E226" s="235"/>
      <c r="F226" s="235"/>
      <c r="G226" s="246"/>
    </row>
    <row r="227" spans="1:7" s="207" customFormat="1" ht="62.5">
      <c r="A227" s="219">
        <v>27</v>
      </c>
      <c r="B227" s="10" t="s">
        <v>49</v>
      </c>
      <c r="C227" s="237"/>
      <c r="D227" s="238"/>
      <c r="E227" s="249"/>
      <c r="F227" s="249"/>
      <c r="G227" s="218"/>
    </row>
    <row r="228" spans="1:7" s="207" customFormat="1" ht="50">
      <c r="A228" s="219"/>
      <c r="B228" s="10" t="s">
        <v>50</v>
      </c>
      <c r="C228" s="237"/>
      <c r="D228" s="238"/>
      <c r="E228" s="249"/>
      <c r="F228" s="249"/>
      <c r="G228" s="218"/>
    </row>
    <row r="229" spans="1:7" s="207" customFormat="1">
      <c r="A229" s="219"/>
      <c r="B229" s="225"/>
      <c r="C229" s="237"/>
      <c r="D229" s="238"/>
      <c r="E229" s="249"/>
      <c r="F229" s="249"/>
      <c r="G229" s="262"/>
    </row>
    <row r="230" spans="1:7" s="207" customFormat="1" ht="13">
      <c r="A230" s="219"/>
      <c r="B230" s="215" t="s">
        <v>178</v>
      </c>
      <c r="C230" s="237"/>
      <c r="D230" s="238"/>
      <c r="E230" s="249"/>
      <c r="F230" s="249"/>
      <c r="G230" s="262"/>
    </row>
    <row r="231" spans="1:7" s="207" customFormat="1">
      <c r="A231" s="219"/>
      <c r="B231" s="225" t="s">
        <v>179</v>
      </c>
      <c r="C231" s="237">
        <v>1</v>
      </c>
      <c r="D231" s="238">
        <v>34.369999999999997</v>
      </c>
      <c r="E231" s="249"/>
      <c r="F231" s="249"/>
      <c r="G231" s="250">
        <f>D231*C231</f>
        <v>34.369999999999997</v>
      </c>
    </row>
    <row r="232" spans="1:7" s="207" customFormat="1">
      <c r="A232" s="219"/>
      <c r="B232" s="225"/>
      <c r="C232" s="237"/>
      <c r="D232" s="238"/>
      <c r="E232" s="249"/>
      <c r="F232" s="249"/>
      <c r="G232" s="250">
        <f>D232*C232</f>
        <v>0</v>
      </c>
    </row>
    <row r="233" spans="1:7" s="207" customFormat="1">
      <c r="A233" s="219"/>
      <c r="B233" s="225"/>
      <c r="C233" s="237"/>
      <c r="D233" s="238"/>
      <c r="E233" s="249"/>
      <c r="F233" s="249"/>
      <c r="G233" s="250">
        <f>SUM(G231:G232)</f>
        <v>34.369999999999997</v>
      </c>
    </row>
    <row r="234" spans="1:7" s="207" customFormat="1">
      <c r="A234" s="219"/>
      <c r="B234" s="225"/>
      <c r="C234" s="237"/>
      <c r="D234" s="238"/>
      <c r="E234" s="249"/>
      <c r="F234" s="249"/>
      <c r="G234" s="250"/>
    </row>
    <row r="235" spans="1:7" s="207" customFormat="1" ht="13">
      <c r="A235" s="219"/>
      <c r="B235" s="225"/>
      <c r="C235" s="237"/>
      <c r="D235" s="238"/>
      <c r="E235" s="249"/>
      <c r="F235" s="249"/>
      <c r="G235" s="218">
        <v>35</v>
      </c>
    </row>
    <row r="236" spans="1:7" s="207" customFormat="1" ht="76">
      <c r="A236" s="219">
        <v>28</v>
      </c>
      <c r="B236" s="10" t="s">
        <v>180</v>
      </c>
      <c r="C236" s="237"/>
      <c r="D236" s="270"/>
      <c r="E236" s="249"/>
      <c r="F236" s="249"/>
      <c r="G236" s="250"/>
    </row>
    <row r="237" spans="1:7" s="207" customFormat="1">
      <c r="A237" s="219"/>
      <c r="B237" s="225"/>
      <c r="C237" s="237"/>
      <c r="D237" s="270"/>
      <c r="E237" s="249"/>
      <c r="F237" s="249"/>
      <c r="G237" s="250"/>
    </row>
    <row r="238" spans="1:7" s="207" customFormat="1" ht="13">
      <c r="A238" s="219"/>
      <c r="B238" s="215" t="s">
        <v>181</v>
      </c>
      <c r="C238" s="237"/>
      <c r="D238" s="270"/>
      <c r="E238" s="249"/>
      <c r="F238" s="249"/>
      <c r="G238" s="262"/>
    </row>
    <row r="239" spans="1:7" s="207" customFormat="1">
      <c r="A239" s="219"/>
      <c r="B239" s="225"/>
      <c r="C239" s="237"/>
      <c r="D239" s="270"/>
      <c r="E239" s="249"/>
      <c r="F239" s="249"/>
      <c r="G239" s="262"/>
    </row>
    <row r="240" spans="1:7" s="207" customFormat="1" ht="25">
      <c r="A240" s="219"/>
      <c r="B240" s="271" t="s">
        <v>182</v>
      </c>
      <c r="C240" s="237">
        <v>1</v>
      </c>
      <c r="D240" s="238">
        <v>6.415</v>
      </c>
      <c r="E240" s="235"/>
      <c r="F240" s="249"/>
      <c r="G240" s="250">
        <f>D240*C240</f>
        <v>6.415</v>
      </c>
    </row>
    <row r="241" spans="1:7" s="207" customFormat="1" ht="25">
      <c r="A241" s="219"/>
      <c r="B241" s="271" t="s">
        <v>183</v>
      </c>
      <c r="C241" s="237">
        <v>1</v>
      </c>
      <c r="D241" s="270">
        <v>4.97</v>
      </c>
      <c r="E241" s="249"/>
      <c r="F241" s="249"/>
      <c r="G241" s="250">
        <f>D241*C241</f>
        <v>4.97</v>
      </c>
    </row>
    <row r="242" spans="1:7" s="207" customFormat="1">
      <c r="A242" s="219"/>
      <c r="B242" s="271" t="s">
        <v>184</v>
      </c>
      <c r="C242" s="237">
        <v>1</v>
      </c>
      <c r="D242" s="270">
        <v>7.01</v>
      </c>
      <c r="E242" s="249"/>
      <c r="F242" s="249"/>
      <c r="G242" s="250">
        <f>D242*C242</f>
        <v>7.01</v>
      </c>
    </row>
    <row r="243" spans="1:7" s="207" customFormat="1">
      <c r="A243" s="219"/>
      <c r="B243" s="271" t="s">
        <v>185</v>
      </c>
      <c r="C243" s="237">
        <v>1</v>
      </c>
      <c r="D243" s="270">
        <v>2.67</v>
      </c>
      <c r="E243" s="249"/>
      <c r="F243" s="249"/>
      <c r="G243" s="250">
        <f>D243*C243</f>
        <v>2.67</v>
      </c>
    </row>
    <row r="244" spans="1:7" s="207" customFormat="1" ht="13">
      <c r="A244" s="219"/>
      <c r="B244" s="225" t="s">
        <v>186</v>
      </c>
      <c r="C244" s="237" t="s">
        <v>23</v>
      </c>
      <c r="D244" s="270">
        <v>9</v>
      </c>
      <c r="E244" s="249"/>
      <c r="F244" s="249"/>
      <c r="G244" s="272">
        <f>D244</f>
        <v>9</v>
      </c>
    </row>
    <row r="245" spans="1:7" s="207" customFormat="1" ht="13">
      <c r="A245" s="219"/>
      <c r="B245" s="225"/>
      <c r="C245" s="237"/>
      <c r="D245" s="270"/>
      <c r="E245" s="249"/>
      <c r="F245" s="249"/>
      <c r="G245" s="218"/>
    </row>
    <row r="246" spans="1:7" s="207" customFormat="1" ht="13">
      <c r="A246" s="219"/>
      <c r="B246" s="225"/>
      <c r="C246" s="237"/>
      <c r="D246" s="270"/>
      <c r="E246" s="249"/>
      <c r="F246" s="249"/>
      <c r="G246" s="263">
        <f>SUM(G240:G244)</f>
        <v>30.064999999999998</v>
      </c>
    </row>
    <row r="247" spans="1:7" s="207" customFormat="1" ht="13">
      <c r="A247" s="219"/>
      <c r="B247" s="225"/>
      <c r="C247" s="237"/>
      <c r="D247" s="238"/>
      <c r="E247" s="249"/>
      <c r="F247" s="249"/>
      <c r="G247" s="218"/>
    </row>
    <row r="248" spans="1:7" s="207" customFormat="1" ht="13">
      <c r="A248" s="219"/>
      <c r="B248" s="225"/>
      <c r="C248" s="237"/>
      <c r="D248" s="238"/>
      <c r="E248" s="249"/>
      <c r="F248" s="249"/>
      <c r="G248" s="218"/>
    </row>
    <row r="249" spans="1:7" s="207" customFormat="1" ht="13">
      <c r="A249" s="219"/>
      <c r="B249" s="215" t="s">
        <v>187</v>
      </c>
      <c r="C249" s="237"/>
      <c r="D249" s="238"/>
      <c r="E249" s="249"/>
      <c r="F249" s="249"/>
      <c r="G249" s="218"/>
    </row>
    <row r="250" spans="1:7" s="207" customFormat="1" ht="13">
      <c r="A250" s="219"/>
      <c r="B250" s="225"/>
      <c r="C250" s="237"/>
      <c r="D250" s="238"/>
      <c r="E250" s="249"/>
      <c r="F250" s="249"/>
      <c r="G250" s="218"/>
    </row>
    <row r="251" spans="1:7" s="207" customFormat="1" ht="162.5">
      <c r="A251" s="219"/>
      <c r="B251" s="10" t="s">
        <v>51</v>
      </c>
      <c r="C251" s="237"/>
      <c r="D251" s="238"/>
      <c r="E251" s="249"/>
      <c r="F251" s="249"/>
      <c r="G251" s="262"/>
    </row>
    <row r="252" spans="1:7" s="207" customFormat="1" ht="13">
      <c r="A252" s="219"/>
      <c r="B252" s="273" t="s">
        <v>188</v>
      </c>
      <c r="C252" s="237"/>
      <c r="D252" s="238"/>
      <c r="E252" s="249"/>
      <c r="F252" s="249"/>
      <c r="G252" s="262"/>
    </row>
    <row r="253" spans="1:7" s="207" customFormat="1">
      <c r="A253" s="219"/>
      <c r="B253" s="274" t="s">
        <v>189</v>
      </c>
      <c r="C253" s="237">
        <v>2</v>
      </c>
      <c r="D253" s="238">
        <v>0.8</v>
      </c>
      <c r="E253" s="249">
        <v>0.01</v>
      </c>
      <c r="F253" s="249">
        <v>6.5000000000000002E-2</v>
      </c>
      <c r="G253" s="275">
        <f t="shared" ref="G253:G258" si="7">F253*E253*D253*C253</f>
        <v>1.0400000000000001E-3</v>
      </c>
    </row>
    <row r="254" spans="1:7" s="207" customFormat="1" ht="13">
      <c r="A254" s="219"/>
      <c r="B254" s="273"/>
      <c r="C254" s="237">
        <v>4</v>
      </c>
      <c r="D254" s="238">
        <v>0.01</v>
      </c>
      <c r="E254" s="249">
        <v>6.5000000000000002E-2</v>
      </c>
      <c r="F254" s="249">
        <v>2.4</v>
      </c>
      <c r="G254" s="275">
        <f t="shared" si="7"/>
        <v>6.2399999999999999E-3</v>
      </c>
    </row>
    <row r="255" spans="1:7" s="207" customFormat="1" ht="13">
      <c r="A255" s="219"/>
      <c r="B255" s="273" t="s">
        <v>190</v>
      </c>
      <c r="C255" s="237">
        <v>1</v>
      </c>
      <c r="D255" s="238">
        <v>0.9</v>
      </c>
      <c r="E255" s="249">
        <v>0.01</v>
      </c>
      <c r="F255" s="249">
        <v>6.5000000000000002E-2</v>
      </c>
      <c r="G255" s="275">
        <f t="shared" si="7"/>
        <v>5.8500000000000012E-4</v>
      </c>
    </row>
    <row r="256" spans="1:7" s="207" customFormat="1" ht="13">
      <c r="A256" s="219"/>
      <c r="B256" s="273"/>
      <c r="C256" s="237">
        <v>2</v>
      </c>
      <c r="D256" s="238">
        <v>0.1</v>
      </c>
      <c r="E256" s="249">
        <v>6.5000000000000002E-2</v>
      </c>
      <c r="F256" s="249">
        <v>2.4</v>
      </c>
      <c r="G256" s="275">
        <f t="shared" si="7"/>
        <v>3.1200000000000002E-2</v>
      </c>
    </row>
    <row r="257" spans="1:7" s="207" customFormat="1" ht="13">
      <c r="A257" s="219"/>
      <c r="B257" s="273" t="s">
        <v>191</v>
      </c>
      <c r="C257" s="237">
        <v>1</v>
      </c>
      <c r="D257" s="238">
        <v>0.8</v>
      </c>
      <c r="E257" s="249">
        <v>0.01</v>
      </c>
      <c r="F257" s="249">
        <v>6.5000000000000002E-2</v>
      </c>
      <c r="G257" s="275">
        <f t="shared" si="7"/>
        <v>5.2000000000000006E-4</v>
      </c>
    </row>
    <row r="258" spans="1:7" s="207" customFormat="1" ht="13">
      <c r="A258" s="219"/>
      <c r="B258" s="273"/>
      <c r="C258" s="237">
        <v>2</v>
      </c>
      <c r="D258" s="238">
        <v>0.01</v>
      </c>
      <c r="E258" s="249">
        <v>6.5000000000000002E-2</v>
      </c>
      <c r="F258" s="249">
        <v>2.4</v>
      </c>
      <c r="G258" s="275">
        <f t="shared" si="7"/>
        <v>3.1199999999999999E-3</v>
      </c>
    </row>
    <row r="259" spans="1:7" s="207" customFormat="1" ht="13">
      <c r="A259" s="219"/>
      <c r="B259" s="273"/>
      <c r="C259" s="237"/>
      <c r="D259" s="238"/>
      <c r="E259" s="249"/>
      <c r="F259" s="249"/>
      <c r="G259" s="275"/>
    </row>
    <row r="260" spans="1:7" s="207" customFormat="1" ht="13">
      <c r="A260" s="219"/>
      <c r="B260" s="273"/>
      <c r="C260" s="237"/>
      <c r="D260" s="238"/>
      <c r="E260" s="249"/>
      <c r="F260" s="249"/>
      <c r="G260" s="250"/>
    </row>
    <row r="261" spans="1:7" s="207" customFormat="1" ht="13">
      <c r="A261" s="219"/>
      <c r="B261" s="273"/>
      <c r="C261" s="237"/>
      <c r="D261" s="238"/>
      <c r="E261" s="249"/>
      <c r="F261" s="249"/>
      <c r="G261" s="263">
        <f>SUM(G253:G260)</f>
        <v>4.2705E-2</v>
      </c>
    </row>
    <row r="262" spans="1:7" s="207" customFormat="1" ht="13">
      <c r="A262" s="219"/>
      <c r="B262" s="273"/>
      <c r="C262" s="237"/>
      <c r="D262" s="238"/>
      <c r="E262" s="249"/>
      <c r="F262" s="249"/>
      <c r="G262" s="263"/>
    </row>
    <row r="263" spans="1:7" s="207" customFormat="1" ht="387.5">
      <c r="A263" s="219"/>
      <c r="B263" s="191" t="s">
        <v>52</v>
      </c>
      <c r="C263" s="237"/>
      <c r="D263" s="238"/>
      <c r="E263" s="249"/>
      <c r="F263" s="249"/>
      <c r="G263" s="250"/>
    </row>
    <row r="264" spans="1:7" s="207" customFormat="1" ht="26">
      <c r="A264" s="219"/>
      <c r="B264" s="273" t="s">
        <v>192</v>
      </c>
      <c r="C264" s="237">
        <v>1</v>
      </c>
      <c r="D264" s="238">
        <v>0.9</v>
      </c>
      <c r="E264" s="249"/>
      <c r="F264" s="249">
        <v>2.4</v>
      </c>
      <c r="G264" s="276">
        <f>F264*D264*C264</f>
        <v>2.16</v>
      </c>
    </row>
    <row r="265" spans="1:7" s="207" customFormat="1" ht="25">
      <c r="A265" s="219"/>
      <c r="B265" s="277" t="s">
        <v>193</v>
      </c>
      <c r="C265" s="237">
        <v>1</v>
      </c>
      <c r="D265" s="238">
        <v>1</v>
      </c>
      <c r="E265" s="249"/>
      <c r="F265" s="249">
        <v>2.4</v>
      </c>
      <c r="G265" s="250">
        <f>F265*D265*C265</f>
        <v>2.4</v>
      </c>
    </row>
    <row r="266" spans="1:7" s="207" customFormat="1" ht="13">
      <c r="A266" s="219"/>
      <c r="B266" s="273"/>
      <c r="C266" s="237"/>
      <c r="D266" s="238"/>
      <c r="E266" s="249"/>
      <c r="F266" s="249"/>
      <c r="G266" s="250"/>
    </row>
    <row r="267" spans="1:7" s="207" customFormat="1" ht="13">
      <c r="A267" s="219"/>
      <c r="B267" s="273"/>
      <c r="C267" s="237"/>
      <c r="D267" s="238"/>
      <c r="E267" s="249"/>
      <c r="F267" s="249"/>
      <c r="G267" s="263">
        <f>SUM(G264:G266)</f>
        <v>4.5600000000000005</v>
      </c>
    </row>
    <row r="268" spans="1:7" s="207" customFormat="1" ht="13">
      <c r="A268" s="219"/>
      <c r="B268" s="273"/>
      <c r="C268" s="237"/>
      <c r="D268" s="238"/>
      <c r="E268" s="249"/>
      <c r="F268" s="249"/>
      <c r="G268" s="262"/>
    </row>
    <row r="269" spans="1:7" s="207" customFormat="1" ht="162.5">
      <c r="A269" s="219"/>
      <c r="B269" s="278" t="s">
        <v>53</v>
      </c>
      <c r="C269" s="237"/>
      <c r="D269" s="238"/>
      <c r="E269" s="249"/>
      <c r="F269" s="249"/>
      <c r="G269" s="262"/>
    </row>
    <row r="270" spans="1:7" s="207" customFormat="1" ht="13">
      <c r="A270" s="219"/>
      <c r="B270" s="273" t="s">
        <v>194</v>
      </c>
      <c r="C270" s="237"/>
      <c r="D270" s="238"/>
      <c r="E270" s="249"/>
      <c r="F270" s="249"/>
      <c r="G270" s="262"/>
    </row>
    <row r="271" spans="1:7" s="207" customFormat="1">
      <c r="A271" s="219"/>
      <c r="B271" s="277" t="s">
        <v>195</v>
      </c>
      <c r="C271" s="237">
        <v>1</v>
      </c>
      <c r="D271" s="238">
        <v>0.8</v>
      </c>
      <c r="E271" s="249"/>
      <c r="F271" s="249">
        <v>2.4</v>
      </c>
      <c r="G271" s="250">
        <f>F271*D271*C271</f>
        <v>1.92</v>
      </c>
    </row>
    <row r="272" spans="1:7" s="207" customFormat="1">
      <c r="A272" s="219"/>
      <c r="B272" s="277" t="s">
        <v>196</v>
      </c>
      <c r="C272" s="237">
        <v>2</v>
      </c>
      <c r="D272" s="238">
        <v>0.8</v>
      </c>
      <c r="E272" s="249"/>
      <c r="F272" s="249">
        <v>2.4</v>
      </c>
      <c r="G272" s="250">
        <f>F272*D272*C272</f>
        <v>3.84</v>
      </c>
    </row>
    <row r="273" spans="1:7" s="207" customFormat="1">
      <c r="A273" s="219"/>
      <c r="B273" s="277"/>
      <c r="C273" s="237"/>
      <c r="D273" s="238"/>
      <c r="E273" s="249"/>
      <c r="F273" s="249"/>
      <c r="G273" s="250"/>
    </row>
    <row r="274" spans="1:7" s="207" customFormat="1" ht="13">
      <c r="A274" s="219"/>
      <c r="B274" s="273"/>
      <c r="C274" s="237"/>
      <c r="D274" s="238"/>
      <c r="E274" s="249"/>
      <c r="F274" s="249"/>
      <c r="G274" s="263">
        <f>SUM(G271:G273)</f>
        <v>5.76</v>
      </c>
    </row>
    <row r="275" spans="1:7" s="207" customFormat="1" ht="13">
      <c r="A275" s="219"/>
      <c r="B275" s="225"/>
      <c r="C275" s="237"/>
      <c r="D275" s="238"/>
      <c r="E275" s="249"/>
      <c r="F275" s="249"/>
      <c r="G275" s="218"/>
    </row>
    <row r="276" spans="1:7" s="207" customFormat="1" ht="112.5">
      <c r="A276" s="9">
        <v>32</v>
      </c>
      <c r="B276" s="278" t="s">
        <v>54</v>
      </c>
      <c r="C276" s="1" t="s">
        <v>55</v>
      </c>
      <c r="D276" s="234">
        <v>1</v>
      </c>
      <c r="E276" s="249"/>
      <c r="F276" s="249">
        <v>1</v>
      </c>
      <c r="G276" s="279">
        <f>D276</f>
        <v>1</v>
      </c>
    </row>
    <row r="277" spans="1:7" s="207" customFormat="1" ht="17.25" customHeight="1">
      <c r="A277" s="9"/>
      <c r="B277" s="278"/>
      <c r="C277" s="1"/>
      <c r="D277" s="234"/>
      <c r="E277" s="249"/>
      <c r="F277" s="249"/>
      <c r="G277" s="279"/>
    </row>
    <row r="278" spans="1:7" s="207" customFormat="1" ht="17.25" customHeight="1">
      <c r="A278" s="9"/>
      <c r="B278" s="278"/>
      <c r="C278" s="1"/>
      <c r="D278" s="234"/>
      <c r="E278" s="249"/>
      <c r="F278" s="249"/>
      <c r="G278" s="279">
        <f>SUM(G276:G277)</f>
        <v>1</v>
      </c>
    </row>
    <row r="279" spans="1:7" s="207" customFormat="1" ht="13">
      <c r="A279" s="9"/>
      <c r="B279" s="278"/>
      <c r="C279" s="1"/>
      <c r="D279" s="234"/>
      <c r="E279" s="249"/>
      <c r="F279" s="249"/>
      <c r="G279" s="218"/>
    </row>
    <row r="280" spans="1:7" s="207" customFormat="1" ht="125">
      <c r="A280" s="9">
        <v>33</v>
      </c>
      <c r="B280" s="278" t="s">
        <v>56</v>
      </c>
      <c r="C280" s="1" t="s">
        <v>57</v>
      </c>
      <c r="D280" s="234">
        <v>1</v>
      </c>
      <c r="E280" s="249"/>
      <c r="F280" s="249"/>
      <c r="G280" s="279">
        <f>D280</f>
        <v>1</v>
      </c>
    </row>
    <row r="281" spans="1:7" s="207" customFormat="1" ht="13">
      <c r="A281" s="9"/>
      <c r="B281" s="278"/>
      <c r="C281" s="1"/>
      <c r="D281" s="234"/>
      <c r="E281" s="249"/>
      <c r="F281" s="249"/>
      <c r="G281" s="218"/>
    </row>
    <row r="282" spans="1:7" s="207" customFormat="1" ht="13">
      <c r="A282" s="219"/>
      <c r="B282" s="225"/>
      <c r="C282" s="237"/>
      <c r="D282" s="238"/>
      <c r="E282" s="249"/>
      <c r="F282" s="249"/>
      <c r="G282" s="279">
        <f>SUM(G280:G281)</f>
        <v>1</v>
      </c>
    </row>
    <row r="283" spans="1:7" s="207" customFormat="1" ht="13">
      <c r="A283" s="219"/>
      <c r="B283" s="225"/>
      <c r="C283" s="237"/>
      <c r="D283" s="238"/>
      <c r="E283" s="249"/>
      <c r="F283" s="249"/>
      <c r="G283" s="218"/>
    </row>
    <row r="284" spans="1:7" s="207" customFormat="1" ht="13">
      <c r="A284" s="219"/>
      <c r="B284" s="225"/>
      <c r="C284" s="237"/>
      <c r="D284" s="238"/>
      <c r="E284" s="235"/>
      <c r="F284" s="235"/>
      <c r="G284" s="246"/>
    </row>
    <row r="285" spans="1:7" s="207" customFormat="1" ht="101.5">
      <c r="A285" s="219"/>
      <c r="B285" s="191" t="s">
        <v>197</v>
      </c>
      <c r="C285" s="237"/>
      <c r="D285" s="238"/>
      <c r="E285" s="249"/>
      <c r="F285" s="249"/>
      <c r="G285" s="262"/>
    </row>
    <row r="286" spans="1:7" s="207" customFormat="1" ht="13">
      <c r="A286" s="219"/>
      <c r="B286" s="215" t="s">
        <v>198</v>
      </c>
      <c r="C286" s="237"/>
      <c r="D286" s="238"/>
      <c r="E286" s="249"/>
      <c r="F286" s="249"/>
      <c r="G286" s="262"/>
    </row>
    <row r="287" spans="1:7" s="207" customFormat="1">
      <c r="A287" s="219"/>
      <c r="B287" s="225" t="s">
        <v>199</v>
      </c>
      <c r="C287" s="237">
        <v>1</v>
      </c>
      <c r="D287" s="238">
        <v>1.9450000000000001</v>
      </c>
      <c r="E287" s="249"/>
      <c r="F287" s="249"/>
      <c r="G287" s="250">
        <f>D287*C287</f>
        <v>1.9450000000000001</v>
      </c>
    </row>
    <row r="288" spans="1:7" s="207" customFormat="1">
      <c r="A288" s="219"/>
      <c r="B288" s="225"/>
      <c r="C288" s="237">
        <v>1</v>
      </c>
      <c r="D288" s="238">
        <v>0.90500000000000003</v>
      </c>
      <c r="E288" s="249"/>
      <c r="F288" s="249"/>
      <c r="G288" s="250">
        <f>D288*C288</f>
        <v>0.90500000000000003</v>
      </c>
    </row>
    <row r="289" spans="1:7" s="207" customFormat="1">
      <c r="A289" s="219"/>
      <c r="B289" s="225" t="s">
        <v>200</v>
      </c>
      <c r="C289" s="237">
        <v>1</v>
      </c>
      <c r="D289" s="238">
        <v>1.8</v>
      </c>
      <c r="E289" s="249"/>
      <c r="F289" s="249"/>
      <c r="G289" s="250">
        <f>D289*C289</f>
        <v>1.8</v>
      </c>
    </row>
    <row r="290" spans="1:7" s="207" customFormat="1">
      <c r="A290" s="219"/>
      <c r="B290" s="225" t="s">
        <v>201</v>
      </c>
      <c r="C290" s="237">
        <v>3</v>
      </c>
      <c r="D290" s="238">
        <v>0.9</v>
      </c>
      <c r="E290" s="249"/>
      <c r="F290" s="249"/>
      <c r="G290" s="250">
        <f>D290</f>
        <v>0.9</v>
      </c>
    </row>
    <row r="291" spans="1:7" s="207" customFormat="1">
      <c r="A291" s="219"/>
      <c r="B291" s="225" t="s">
        <v>202</v>
      </c>
      <c r="C291" s="237">
        <v>1</v>
      </c>
      <c r="D291" s="238">
        <v>1.1000000000000001</v>
      </c>
      <c r="E291" s="249"/>
      <c r="F291" s="249"/>
      <c r="G291" s="250">
        <f>D291*C291</f>
        <v>1.1000000000000001</v>
      </c>
    </row>
    <row r="292" spans="1:7" s="207" customFormat="1">
      <c r="A292" s="219"/>
      <c r="B292" s="225"/>
      <c r="C292" s="237"/>
      <c r="D292" s="238"/>
      <c r="E292" s="249"/>
      <c r="F292" s="249"/>
      <c r="G292" s="250">
        <f>SUM(G286:G291)</f>
        <v>6.65</v>
      </c>
    </row>
    <row r="293" spans="1:7" s="207" customFormat="1">
      <c r="A293" s="219"/>
      <c r="B293" s="225"/>
      <c r="C293" s="237"/>
      <c r="D293" s="238"/>
      <c r="E293" s="249"/>
      <c r="F293" s="249"/>
      <c r="G293" s="250"/>
    </row>
    <row r="294" spans="1:7" s="207" customFormat="1" ht="262.5">
      <c r="A294" s="219">
        <v>34</v>
      </c>
      <c r="B294" s="10" t="s">
        <v>58</v>
      </c>
      <c r="C294" s="237"/>
      <c r="D294" s="238"/>
      <c r="E294" s="249"/>
      <c r="F294" s="249"/>
      <c r="G294" s="262"/>
    </row>
    <row r="295" spans="1:7" s="207" customFormat="1" ht="25">
      <c r="A295" s="219"/>
      <c r="B295" s="85" t="s">
        <v>59</v>
      </c>
      <c r="C295" s="237"/>
      <c r="D295" s="238"/>
      <c r="E295" s="249"/>
      <c r="F295" s="249"/>
      <c r="G295" s="250"/>
    </row>
    <row r="296" spans="1:7" s="207" customFormat="1" ht="25">
      <c r="A296" s="219"/>
      <c r="B296" s="10" t="s">
        <v>60</v>
      </c>
      <c r="C296" s="237"/>
      <c r="D296" s="238"/>
      <c r="E296" s="249"/>
      <c r="F296" s="249"/>
      <c r="G296" s="250"/>
    </row>
    <row r="297" spans="1:7" s="207" customFormat="1" ht="37.5">
      <c r="A297" s="219"/>
      <c r="B297" s="10" t="s">
        <v>61</v>
      </c>
      <c r="C297" s="237"/>
      <c r="D297" s="238"/>
      <c r="E297" s="249"/>
      <c r="F297" s="249"/>
      <c r="G297" s="250"/>
    </row>
    <row r="298" spans="1:7" s="207" customFormat="1" ht="62.5">
      <c r="A298" s="219"/>
      <c r="B298" s="191" t="s">
        <v>203</v>
      </c>
      <c r="C298" s="237"/>
      <c r="D298" s="238"/>
      <c r="E298" s="249"/>
      <c r="F298" s="249"/>
      <c r="G298" s="250"/>
    </row>
    <row r="299" spans="1:7" s="207" customFormat="1" ht="13">
      <c r="A299" s="219"/>
      <c r="B299" s="273"/>
      <c r="C299" s="237"/>
      <c r="D299" s="238"/>
      <c r="E299" s="249"/>
      <c r="F299" s="249"/>
      <c r="G299" s="263"/>
    </row>
    <row r="300" spans="1:7" s="207" customFormat="1" ht="13">
      <c r="A300" s="219"/>
      <c r="B300" s="273" t="s">
        <v>204</v>
      </c>
      <c r="C300" s="237">
        <v>1</v>
      </c>
      <c r="D300" s="238">
        <v>8.8249999999999993</v>
      </c>
      <c r="E300" s="249"/>
      <c r="F300" s="249">
        <v>3.4</v>
      </c>
      <c r="G300" s="263">
        <f>F300*D300*C300</f>
        <v>30.004999999999995</v>
      </c>
    </row>
    <row r="301" spans="1:7" s="207" customFormat="1" ht="13">
      <c r="A301" s="219"/>
      <c r="B301" s="273"/>
      <c r="C301" s="237"/>
      <c r="D301" s="238"/>
      <c r="E301" s="249"/>
      <c r="F301" s="249"/>
      <c r="G301" s="263"/>
    </row>
    <row r="302" spans="1:7" s="207" customFormat="1" ht="13">
      <c r="A302" s="219"/>
      <c r="B302" s="273"/>
      <c r="C302" s="237"/>
      <c r="D302" s="238"/>
      <c r="E302" s="249"/>
      <c r="F302" s="249"/>
      <c r="G302" s="263">
        <f>SUM(G300:G301)</f>
        <v>30.004999999999995</v>
      </c>
    </row>
    <row r="303" spans="1:7" s="207" customFormat="1" ht="13">
      <c r="A303" s="219"/>
      <c r="B303" s="273"/>
      <c r="C303" s="237"/>
      <c r="D303" s="238"/>
      <c r="E303" s="249"/>
      <c r="F303" s="249"/>
      <c r="G303" s="262"/>
    </row>
    <row r="304" spans="1:7" s="207" customFormat="1" ht="37.5">
      <c r="A304" s="219">
        <v>35</v>
      </c>
      <c r="B304" s="10" t="s">
        <v>205</v>
      </c>
      <c r="C304" s="237"/>
      <c r="D304" s="238"/>
      <c r="E304" s="249"/>
      <c r="F304" s="249"/>
      <c r="G304" s="262"/>
    </row>
    <row r="305" spans="1:7" s="207" customFormat="1" ht="13">
      <c r="A305" s="219"/>
      <c r="B305" s="273" t="s">
        <v>206</v>
      </c>
      <c r="C305" s="237"/>
      <c r="D305" s="238"/>
      <c r="E305" s="249"/>
      <c r="F305" s="249"/>
      <c r="G305" s="262"/>
    </row>
    <row r="306" spans="1:7" s="207" customFormat="1">
      <c r="A306" s="219"/>
      <c r="B306" s="277"/>
      <c r="C306" s="237"/>
      <c r="D306" s="238"/>
      <c r="E306" s="249"/>
      <c r="F306" s="249"/>
      <c r="G306" s="262"/>
    </row>
    <row r="307" spans="1:7" s="207" customFormat="1">
      <c r="A307" s="219"/>
      <c r="B307" s="277" t="s">
        <v>207</v>
      </c>
      <c r="C307" s="237">
        <v>1</v>
      </c>
      <c r="D307" s="238"/>
      <c r="E307" s="249"/>
      <c r="F307" s="249"/>
      <c r="G307" s="262">
        <v>1</v>
      </c>
    </row>
    <row r="308" spans="1:7" s="207" customFormat="1">
      <c r="A308" s="219"/>
      <c r="B308" s="277" t="s">
        <v>208</v>
      </c>
      <c r="C308" s="237">
        <v>1</v>
      </c>
      <c r="D308" s="270"/>
      <c r="E308" s="249"/>
      <c r="F308" s="249"/>
      <c r="G308" s="262">
        <v>1</v>
      </c>
    </row>
    <row r="309" spans="1:7" s="207" customFormat="1">
      <c r="A309" s="219"/>
      <c r="B309" s="277" t="s">
        <v>209</v>
      </c>
      <c r="C309" s="237">
        <v>1</v>
      </c>
      <c r="D309" s="270"/>
      <c r="E309" s="249"/>
      <c r="F309" s="249"/>
      <c r="G309" s="262">
        <v>1</v>
      </c>
    </row>
    <row r="310" spans="1:7" s="207" customFormat="1">
      <c r="A310" s="219"/>
      <c r="B310" s="277"/>
      <c r="C310" s="237"/>
      <c r="D310" s="270"/>
      <c r="E310" s="249"/>
      <c r="F310" s="249"/>
      <c r="G310" s="262"/>
    </row>
    <row r="311" spans="1:7" s="207" customFormat="1" ht="13">
      <c r="A311" s="219"/>
      <c r="B311" s="277"/>
      <c r="C311" s="237"/>
      <c r="D311" s="270"/>
      <c r="E311" s="249"/>
      <c r="F311" s="249"/>
      <c r="G311" s="218">
        <f>SUM(G307:G310)</f>
        <v>3</v>
      </c>
    </row>
    <row r="312" spans="1:7" s="207" customFormat="1">
      <c r="A312" s="219"/>
      <c r="B312" s="277"/>
      <c r="C312" s="237"/>
      <c r="D312" s="270"/>
      <c r="E312" s="249"/>
      <c r="F312" s="249"/>
      <c r="G312" s="262"/>
    </row>
    <row r="313" spans="1:7" s="207" customFormat="1" ht="50">
      <c r="A313" s="219">
        <v>36</v>
      </c>
      <c r="B313" s="10" t="s">
        <v>210</v>
      </c>
      <c r="C313" s="237"/>
      <c r="D313" s="270"/>
      <c r="E313" s="249"/>
      <c r="F313" s="249"/>
      <c r="G313" s="262"/>
    </row>
    <row r="314" spans="1:7" s="207" customFormat="1" ht="13">
      <c r="A314" s="219"/>
      <c r="B314" s="273" t="s">
        <v>211</v>
      </c>
      <c r="C314" s="237"/>
      <c r="D314" s="270"/>
      <c r="E314" s="249"/>
      <c r="F314" s="249"/>
      <c r="G314" s="262"/>
    </row>
    <row r="315" spans="1:7" s="207" customFormat="1">
      <c r="A315" s="219"/>
      <c r="D315" s="270"/>
      <c r="E315" s="249"/>
      <c r="F315" s="249"/>
      <c r="G315" s="262"/>
    </row>
    <row r="316" spans="1:7" s="207" customFormat="1">
      <c r="A316" s="219"/>
      <c r="B316" s="277" t="s">
        <v>208</v>
      </c>
      <c r="C316" s="237">
        <v>1</v>
      </c>
      <c r="D316" s="270"/>
      <c r="E316" s="249"/>
      <c r="F316" s="249"/>
      <c r="G316" s="262">
        <v>1</v>
      </c>
    </row>
    <row r="317" spans="1:7" s="207" customFormat="1">
      <c r="A317" s="219"/>
      <c r="B317" s="277" t="s">
        <v>209</v>
      </c>
      <c r="C317" s="237">
        <v>1</v>
      </c>
      <c r="D317" s="270"/>
      <c r="E317" s="249"/>
      <c r="F317" s="249"/>
      <c r="G317" s="262">
        <v>1</v>
      </c>
    </row>
    <row r="318" spans="1:7" s="207" customFormat="1" ht="13">
      <c r="A318" s="219"/>
      <c r="B318" s="277" t="s">
        <v>212</v>
      </c>
      <c r="C318" s="237">
        <v>1</v>
      </c>
      <c r="D318" s="270"/>
      <c r="E318" s="249"/>
      <c r="F318" s="249"/>
      <c r="G318" s="218">
        <v>1</v>
      </c>
    </row>
    <row r="319" spans="1:7" s="207" customFormat="1" ht="13">
      <c r="A319" s="219"/>
      <c r="B319" s="277"/>
      <c r="C319" s="237"/>
      <c r="D319" s="270"/>
      <c r="E319" s="249"/>
      <c r="F319" s="249"/>
      <c r="G319" s="218">
        <f>SUM(G316:G318)</f>
        <v>3</v>
      </c>
    </row>
    <row r="320" spans="1:7" s="207" customFormat="1">
      <c r="A320" s="219"/>
      <c r="B320" s="277"/>
      <c r="C320" s="237"/>
      <c r="D320" s="270"/>
      <c r="E320" s="249"/>
      <c r="F320" s="249"/>
      <c r="G320" s="262"/>
    </row>
    <row r="321" spans="1:7" s="207" customFormat="1">
      <c r="A321" s="219"/>
      <c r="B321" s="277"/>
      <c r="C321" s="237"/>
      <c r="D321" s="270"/>
      <c r="E321" s="249"/>
      <c r="F321" s="249"/>
      <c r="G321" s="262"/>
    </row>
    <row r="322" spans="1:7" s="207" customFormat="1" ht="50">
      <c r="A322" s="219">
        <v>37</v>
      </c>
      <c r="B322" s="10" t="s">
        <v>63</v>
      </c>
      <c r="D322" s="270"/>
      <c r="E322" s="249"/>
      <c r="F322" s="249"/>
      <c r="G322" s="262"/>
    </row>
    <row r="323" spans="1:7" s="207" customFormat="1">
      <c r="A323" s="219"/>
      <c r="B323" s="277" t="s">
        <v>207</v>
      </c>
      <c r="C323" s="237">
        <v>2</v>
      </c>
      <c r="D323" s="270"/>
      <c r="E323" s="249"/>
      <c r="F323" s="249"/>
      <c r="G323" s="262">
        <v>2</v>
      </c>
    </row>
    <row r="324" spans="1:7" s="207" customFormat="1" ht="13">
      <c r="A324" s="219"/>
      <c r="B324" s="225"/>
      <c r="C324" s="237"/>
      <c r="D324" s="238"/>
      <c r="E324" s="235"/>
      <c r="F324" s="235"/>
      <c r="G324" s="246"/>
    </row>
    <row r="325" spans="1:7" s="207" customFormat="1" ht="13">
      <c r="A325" s="219"/>
      <c r="B325" s="225"/>
      <c r="C325" s="237"/>
      <c r="D325" s="238"/>
      <c r="E325" s="235"/>
      <c r="F325" s="235"/>
      <c r="G325" s="246">
        <f>SUM(G323:G324)</f>
        <v>2</v>
      </c>
    </row>
    <row r="326" spans="1:7" s="207" customFormat="1" ht="13">
      <c r="A326" s="219"/>
      <c r="B326" s="225"/>
      <c r="C326" s="237"/>
      <c r="D326" s="238"/>
      <c r="E326" s="235"/>
      <c r="F326" s="235"/>
      <c r="G326" s="246"/>
    </row>
    <row r="327" spans="1:7" s="207" customFormat="1" ht="62.5">
      <c r="A327" s="219">
        <v>38</v>
      </c>
      <c r="B327" s="10" t="s">
        <v>64</v>
      </c>
      <c r="C327" s="101" t="s">
        <v>65</v>
      </c>
      <c r="D327" s="234">
        <v>3</v>
      </c>
      <c r="E327" s="280"/>
      <c r="F327" s="280"/>
      <c r="G327" s="246">
        <f>D327</f>
        <v>3</v>
      </c>
    </row>
    <row r="328" spans="1:7" s="207" customFormat="1" ht="13">
      <c r="A328" s="219"/>
      <c r="B328" s="225"/>
      <c r="C328" s="237"/>
      <c r="D328" s="238"/>
      <c r="E328" s="235"/>
      <c r="F328" s="235"/>
      <c r="G328" s="246"/>
    </row>
    <row r="329" spans="1:7" s="207" customFormat="1" ht="13">
      <c r="A329" s="219"/>
      <c r="B329" s="225"/>
      <c r="C329" s="237"/>
      <c r="D329" s="238"/>
      <c r="E329" s="235"/>
      <c r="F329" s="235"/>
      <c r="G329" s="246">
        <f>SUM(G327:G328)</f>
        <v>3</v>
      </c>
    </row>
    <row r="330" spans="1:7" s="207" customFormat="1" ht="175">
      <c r="A330" s="219">
        <v>39</v>
      </c>
      <c r="B330" s="10" t="s">
        <v>66</v>
      </c>
      <c r="C330" s="226"/>
      <c r="D330" s="227"/>
      <c r="E330" s="228"/>
      <c r="F330" s="228"/>
      <c r="G330" s="229"/>
    </row>
    <row r="331" spans="1:7" s="207" customFormat="1" ht="13">
      <c r="A331" s="219"/>
      <c r="B331" s="215" t="s">
        <v>213</v>
      </c>
      <c r="C331" s="226"/>
      <c r="D331" s="227"/>
      <c r="E331" s="228"/>
      <c r="F331" s="228"/>
      <c r="G331" s="236"/>
    </row>
    <row r="332" spans="1:7" s="207" customFormat="1">
      <c r="A332" s="219"/>
      <c r="B332" s="225" t="s">
        <v>214</v>
      </c>
      <c r="C332" s="226">
        <v>1</v>
      </c>
      <c r="D332" s="227">
        <v>3.01</v>
      </c>
      <c r="E332" s="228"/>
      <c r="F332" s="228"/>
      <c r="G332" s="250">
        <f>D332</f>
        <v>3.01</v>
      </c>
    </row>
    <row r="333" spans="1:7" s="207" customFormat="1">
      <c r="A333" s="219"/>
      <c r="B333" s="225" t="s">
        <v>215</v>
      </c>
      <c r="C333" s="226">
        <v>1</v>
      </c>
      <c r="D333" s="227">
        <v>0.1</v>
      </c>
      <c r="E333" s="228"/>
      <c r="F333" s="228"/>
      <c r="G333" s="250">
        <f t="shared" ref="G333:G357" si="8">D333</f>
        <v>0.1</v>
      </c>
    </row>
    <row r="334" spans="1:7" s="207" customFormat="1">
      <c r="A334" s="219"/>
      <c r="B334" s="225"/>
      <c r="C334" s="226">
        <v>1</v>
      </c>
      <c r="D334" s="227">
        <v>3.46</v>
      </c>
      <c r="E334" s="228"/>
      <c r="F334" s="228"/>
      <c r="G334" s="250">
        <f t="shared" si="8"/>
        <v>3.46</v>
      </c>
    </row>
    <row r="335" spans="1:7" s="207" customFormat="1">
      <c r="A335" s="219"/>
      <c r="B335" s="225" t="s">
        <v>216</v>
      </c>
      <c r="C335" s="237">
        <v>1</v>
      </c>
      <c r="D335" s="238">
        <f>3.874*1.35/4.2</f>
        <v>1.2452142857142858</v>
      </c>
      <c r="E335" s="237"/>
      <c r="F335" s="237"/>
      <c r="G335" s="250">
        <f t="shared" si="8"/>
        <v>1.2452142857142858</v>
      </c>
    </row>
    <row r="336" spans="1:7" s="207" customFormat="1">
      <c r="A336" s="219"/>
      <c r="B336" s="271" t="s">
        <v>217</v>
      </c>
      <c r="C336" s="237">
        <v>1</v>
      </c>
      <c r="D336" s="238">
        <v>1.331</v>
      </c>
      <c r="E336" s="235"/>
      <c r="F336" s="235"/>
      <c r="G336" s="250">
        <f t="shared" si="8"/>
        <v>1.331</v>
      </c>
    </row>
    <row r="337" spans="1:7" s="207" customFormat="1">
      <c r="A337" s="219"/>
      <c r="B337" s="271" t="s">
        <v>218</v>
      </c>
      <c r="C337" s="237">
        <v>1</v>
      </c>
      <c r="D337" s="238">
        <v>1.1000000000000001</v>
      </c>
      <c r="E337" s="235"/>
      <c r="F337" s="235"/>
      <c r="G337" s="250">
        <f t="shared" si="8"/>
        <v>1.1000000000000001</v>
      </c>
    </row>
    <row r="338" spans="1:7" s="207" customFormat="1">
      <c r="A338" s="219"/>
      <c r="B338" s="271" t="s">
        <v>219</v>
      </c>
      <c r="C338" s="237">
        <v>1</v>
      </c>
      <c r="D338" s="238">
        <v>1</v>
      </c>
      <c r="E338" s="235"/>
      <c r="F338" s="235"/>
      <c r="G338" s="250">
        <f t="shared" si="8"/>
        <v>1</v>
      </c>
    </row>
    <row r="339" spans="1:7" s="207" customFormat="1">
      <c r="A339" s="219"/>
      <c r="B339" s="271" t="s">
        <v>220</v>
      </c>
      <c r="C339" s="237">
        <v>1</v>
      </c>
      <c r="D339" s="238">
        <v>1.83</v>
      </c>
      <c r="E339" s="235"/>
      <c r="F339" s="235"/>
      <c r="G339" s="250">
        <f t="shared" si="8"/>
        <v>1.83</v>
      </c>
    </row>
    <row r="340" spans="1:7" s="207" customFormat="1">
      <c r="A340" s="219"/>
      <c r="B340" s="271" t="s">
        <v>221</v>
      </c>
      <c r="C340" s="237">
        <v>1</v>
      </c>
      <c r="D340" s="238">
        <v>1.7350000000000001</v>
      </c>
      <c r="E340" s="235"/>
      <c r="F340" s="235"/>
      <c r="G340" s="250">
        <f t="shared" si="8"/>
        <v>1.7350000000000001</v>
      </c>
    </row>
    <row r="341" spans="1:7" s="207" customFormat="1">
      <c r="A341" s="219"/>
      <c r="B341" s="271" t="s">
        <v>222</v>
      </c>
      <c r="C341" s="237">
        <v>1</v>
      </c>
      <c r="D341" s="238">
        <v>7.04</v>
      </c>
      <c r="E341" s="235"/>
      <c r="F341" s="235"/>
      <c r="G341" s="250">
        <f t="shared" si="8"/>
        <v>7.04</v>
      </c>
    </row>
    <row r="342" spans="1:7" s="207" customFormat="1">
      <c r="A342" s="219"/>
      <c r="B342" s="271" t="s">
        <v>223</v>
      </c>
      <c r="C342" s="237">
        <v>1</v>
      </c>
      <c r="D342" s="238">
        <v>2.0350000000000001</v>
      </c>
      <c r="E342" s="235"/>
      <c r="F342" s="235"/>
      <c r="G342" s="250">
        <f t="shared" si="8"/>
        <v>2.0350000000000001</v>
      </c>
    </row>
    <row r="343" spans="1:7" s="207" customFormat="1">
      <c r="A343" s="219"/>
      <c r="B343" s="271" t="s">
        <v>224</v>
      </c>
      <c r="C343" s="237">
        <v>1</v>
      </c>
      <c r="D343" s="238">
        <v>0.8</v>
      </c>
      <c r="E343" s="235"/>
      <c r="F343" s="235"/>
      <c r="G343" s="250">
        <f t="shared" si="8"/>
        <v>0.8</v>
      </c>
    </row>
    <row r="344" spans="1:7" s="207" customFormat="1">
      <c r="A344" s="219"/>
      <c r="B344" s="271" t="s">
        <v>225</v>
      </c>
      <c r="C344" s="237">
        <v>1</v>
      </c>
      <c r="D344" s="238">
        <v>0.2</v>
      </c>
      <c r="E344" s="235"/>
      <c r="F344" s="235"/>
      <c r="G344" s="250">
        <f t="shared" si="8"/>
        <v>0.2</v>
      </c>
    </row>
    <row r="345" spans="1:7" s="207" customFormat="1">
      <c r="A345" s="219"/>
      <c r="B345" s="271" t="s">
        <v>226</v>
      </c>
      <c r="C345" s="237">
        <v>1</v>
      </c>
      <c r="D345" s="238">
        <v>1.06</v>
      </c>
      <c r="E345" s="235"/>
      <c r="F345" s="235"/>
      <c r="G345" s="250">
        <f t="shared" si="8"/>
        <v>1.06</v>
      </c>
    </row>
    <row r="346" spans="1:7" s="207" customFormat="1">
      <c r="A346" s="219"/>
      <c r="B346" s="271" t="s">
        <v>227</v>
      </c>
      <c r="C346" s="237">
        <v>1</v>
      </c>
      <c r="D346" s="238">
        <v>0.2</v>
      </c>
      <c r="E346" s="235"/>
      <c r="F346" s="235"/>
      <c r="G346" s="250">
        <f t="shared" si="8"/>
        <v>0.2</v>
      </c>
    </row>
    <row r="347" spans="1:7" s="207" customFormat="1">
      <c r="A347" s="219"/>
      <c r="B347" s="271"/>
      <c r="C347" s="237">
        <v>1</v>
      </c>
      <c r="D347" s="238">
        <v>0.34699999999999998</v>
      </c>
      <c r="E347" s="235"/>
      <c r="F347" s="235"/>
      <c r="G347" s="250">
        <f t="shared" si="8"/>
        <v>0.34699999999999998</v>
      </c>
    </row>
    <row r="348" spans="1:7" s="207" customFormat="1">
      <c r="A348" s="219"/>
      <c r="B348" s="271" t="s">
        <v>228</v>
      </c>
      <c r="C348" s="237">
        <v>1</v>
      </c>
      <c r="D348" s="238">
        <v>4.069</v>
      </c>
      <c r="E348" s="235"/>
      <c r="F348" s="235"/>
      <c r="G348" s="250">
        <f t="shared" si="8"/>
        <v>4.069</v>
      </c>
    </row>
    <row r="349" spans="1:7" s="207" customFormat="1">
      <c r="A349" s="219"/>
      <c r="B349" s="271" t="s">
        <v>229</v>
      </c>
      <c r="C349" s="237">
        <v>1</v>
      </c>
      <c r="D349" s="238">
        <v>0.34699999999999998</v>
      </c>
      <c r="E349" s="235"/>
      <c r="F349" s="235"/>
      <c r="G349" s="250">
        <f t="shared" si="8"/>
        <v>0.34699999999999998</v>
      </c>
    </row>
    <row r="350" spans="1:7" s="207" customFormat="1">
      <c r="A350" s="219"/>
      <c r="B350" s="271" t="s">
        <v>230</v>
      </c>
      <c r="C350" s="237">
        <v>1</v>
      </c>
      <c r="D350" s="238">
        <v>0.91300000000000003</v>
      </c>
      <c r="E350" s="235"/>
      <c r="F350" s="235"/>
      <c r="G350" s="250">
        <f t="shared" si="8"/>
        <v>0.91300000000000003</v>
      </c>
    </row>
    <row r="351" spans="1:7" s="207" customFormat="1">
      <c r="A351" s="219"/>
      <c r="B351" s="271"/>
      <c r="C351" s="237">
        <v>1</v>
      </c>
      <c r="D351" s="238">
        <v>2.681</v>
      </c>
      <c r="E351" s="235"/>
      <c r="F351" s="235"/>
      <c r="G351" s="250">
        <f t="shared" si="8"/>
        <v>2.681</v>
      </c>
    </row>
    <row r="352" spans="1:7" s="207" customFormat="1">
      <c r="A352" s="219"/>
      <c r="B352" s="271" t="s">
        <v>231</v>
      </c>
      <c r="C352" s="237">
        <v>1</v>
      </c>
      <c r="D352" s="238">
        <v>1.03</v>
      </c>
      <c r="E352" s="235"/>
      <c r="F352" s="235"/>
      <c r="G352" s="250">
        <f t="shared" si="8"/>
        <v>1.03</v>
      </c>
    </row>
    <row r="353" spans="1:7" s="207" customFormat="1">
      <c r="A353" s="219"/>
      <c r="B353" s="271" t="s">
        <v>232</v>
      </c>
      <c r="C353" s="237">
        <v>1</v>
      </c>
      <c r="D353" s="238">
        <v>2.2010000000000001</v>
      </c>
      <c r="E353" s="235"/>
      <c r="F353" s="235"/>
      <c r="G353" s="250">
        <f t="shared" si="8"/>
        <v>2.2010000000000001</v>
      </c>
    </row>
    <row r="354" spans="1:7" s="207" customFormat="1">
      <c r="A354" s="219"/>
      <c r="B354" s="271" t="s">
        <v>233</v>
      </c>
      <c r="C354" s="237">
        <v>1</v>
      </c>
      <c r="D354" s="238">
        <v>0.27500000000000002</v>
      </c>
      <c r="E354" s="235"/>
      <c r="F354" s="235"/>
      <c r="G354" s="250">
        <f t="shared" si="8"/>
        <v>0.27500000000000002</v>
      </c>
    </row>
    <row r="355" spans="1:7" s="207" customFormat="1">
      <c r="A355" s="219"/>
      <c r="B355" s="271" t="s">
        <v>234</v>
      </c>
      <c r="C355" s="237">
        <v>1</v>
      </c>
      <c r="D355" s="238">
        <v>0.1</v>
      </c>
      <c r="E355" s="235"/>
      <c r="F355" s="235"/>
      <c r="G355" s="250">
        <f t="shared" si="8"/>
        <v>0.1</v>
      </c>
    </row>
    <row r="356" spans="1:7" s="207" customFormat="1">
      <c r="A356" s="219"/>
      <c r="B356" s="271" t="s">
        <v>235</v>
      </c>
      <c r="C356" s="237">
        <v>1</v>
      </c>
      <c r="D356" s="238">
        <f>(2.1-0.8)</f>
        <v>1.3</v>
      </c>
      <c r="E356" s="235"/>
      <c r="F356" s="235"/>
      <c r="G356" s="250">
        <f t="shared" si="8"/>
        <v>1.3</v>
      </c>
    </row>
    <row r="357" spans="1:7" s="207" customFormat="1">
      <c r="A357" s="219"/>
      <c r="B357" s="271"/>
      <c r="C357" s="237">
        <v>1</v>
      </c>
      <c r="D357" s="238">
        <v>1.2</v>
      </c>
      <c r="E357" s="235"/>
      <c r="F357" s="235"/>
      <c r="G357" s="250">
        <f t="shared" si="8"/>
        <v>1.2</v>
      </c>
    </row>
    <row r="358" spans="1:7" s="207" customFormat="1">
      <c r="A358" s="219"/>
      <c r="B358" s="271"/>
      <c r="C358" s="237"/>
      <c r="D358" s="238"/>
      <c r="E358" s="235"/>
      <c r="F358" s="235"/>
      <c r="G358" s="250">
        <f>SUM(G332:G357)</f>
        <v>40.609214285714287</v>
      </c>
    </row>
    <row r="359" spans="1:7" s="207" customFormat="1">
      <c r="A359" s="219"/>
      <c r="B359" s="271"/>
      <c r="C359" s="237"/>
      <c r="D359" s="238"/>
      <c r="E359" s="235"/>
      <c r="F359" s="235"/>
      <c r="G359" s="250"/>
    </row>
    <row r="360" spans="1:7" s="207" customFormat="1">
      <c r="A360" s="219"/>
      <c r="B360" s="271" t="s">
        <v>236</v>
      </c>
      <c r="C360" s="281">
        <f>G358/0.6</f>
        <v>67.682023809523812</v>
      </c>
      <c r="D360" s="238"/>
      <c r="E360" s="235"/>
      <c r="F360" s="235"/>
      <c r="G360" s="250"/>
    </row>
    <row r="361" spans="1:7" s="207" customFormat="1" ht="25">
      <c r="A361" s="219"/>
      <c r="B361" s="271" t="s">
        <v>237</v>
      </c>
      <c r="C361" s="237">
        <f>+C360*10%</f>
        <v>6.7682023809523812</v>
      </c>
      <c r="D361" s="238"/>
      <c r="E361" s="235"/>
      <c r="F361" s="235"/>
      <c r="G361" s="250"/>
    </row>
    <row r="362" spans="1:7" s="207" customFormat="1">
      <c r="A362" s="219"/>
      <c r="B362" s="271" t="s">
        <v>91</v>
      </c>
      <c r="C362" s="281">
        <f>SUM(C360:C361)</f>
        <v>74.450226190476201</v>
      </c>
      <c r="D362" s="238" t="s">
        <v>238</v>
      </c>
      <c r="E362" s="235"/>
      <c r="F362" s="235"/>
      <c r="G362" s="250"/>
    </row>
    <row r="363" spans="1:7" s="207" customFormat="1" ht="25">
      <c r="A363" s="219"/>
      <c r="B363" s="271" t="s">
        <v>239</v>
      </c>
      <c r="C363" s="281">
        <f>C362*4.2</f>
        <v>312.69095000000004</v>
      </c>
      <c r="D363" s="238" t="s">
        <v>33</v>
      </c>
      <c r="E363" s="235" t="s">
        <v>240</v>
      </c>
      <c r="F363" s="235"/>
      <c r="G363" s="250">
        <f>C363*2.4</f>
        <v>750.45828000000006</v>
      </c>
    </row>
    <row r="364" spans="1:7" s="207" customFormat="1" ht="25">
      <c r="A364" s="219"/>
      <c r="B364" s="271" t="s">
        <v>241</v>
      </c>
      <c r="C364" s="237">
        <f>4.2/0.6</f>
        <v>7.0000000000000009</v>
      </c>
      <c r="D364" s="238"/>
      <c r="E364" s="235"/>
      <c r="F364" s="235"/>
      <c r="G364" s="250"/>
    </row>
    <row r="365" spans="1:7" s="207" customFormat="1">
      <c r="A365" s="219"/>
      <c r="B365" s="271" t="s">
        <v>242</v>
      </c>
      <c r="C365" s="237">
        <f>C364*10%</f>
        <v>0.70000000000000018</v>
      </c>
      <c r="D365" s="238"/>
      <c r="E365" s="235"/>
      <c r="F365" s="235"/>
      <c r="G365" s="250"/>
    </row>
    <row r="366" spans="1:7" s="207" customFormat="1">
      <c r="A366" s="219"/>
      <c r="B366" s="271" t="s">
        <v>91</v>
      </c>
      <c r="C366" s="237">
        <f>SUM(C364:C365)</f>
        <v>7.7000000000000011</v>
      </c>
      <c r="D366" s="238"/>
      <c r="E366" s="235"/>
      <c r="F366" s="235"/>
      <c r="G366" s="250"/>
    </row>
    <row r="367" spans="1:7" s="207" customFormat="1">
      <c r="A367" s="219"/>
      <c r="B367" s="271" t="s">
        <v>243</v>
      </c>
      <c r="C367" s="281">
        <f>C366*G358</f>
        <v>312.69095000000004</v>
      </c>
      <c r="D367" s="238" t="s">
        <v>33</v>
      </c>
      <c r="E367" s="235"/>
      <c r="F367" s="235"/>
      <c r="G367" s="250">
        <f>C367*2.4</f>
        <v>750.45828000000006</v>
      </c>
    </row>
    <row r="368" spans="1:7" s="207" customFormat="1">
      <c r="A368" s="219"/>
      <c r="B368" s="271"/>
      <c r="C368" s="237"/>
      <c r="D368" s="238"/>
      <c r="E368" s="235"/>
      <c r="F368" s="235"/>
      <c r="G368" s="250"/>
    </row>
    <row r="369" spans="1:7" s="207" customFormat="1">
      <c r="A369" s="219"/>
      <c r="B369" s="271" t="s">
        <v>244</v>
      </c>
      <c r="C369" s="237"/>
      <c r="D369" s="238"/>
      <c r="E369" s="235"/>
      <c r="F369" s="235"/>
      <c r="G369" s="250"/>
    </row>
    <row r="370" spans="1:7" s="207" customFormat="1">
      <c r="A370" s="219"/>
      <c r="B370" s="271"/>
      <c r="C370" s="237"/>
      <c r="D370" s="238"/>
      <c r="E370" s="235"/>
      <c r="F370" s="235"/>
      <c r="G370" s="250"/>
    </row>
    <row r="371" spans="1:7" s="207" customFormat="1">
      <c r="A371" s="219"/>
      <c r="B371" s="271" t="s">
        <v>245</v>
      </c>
      <c r="C371" s="237">
        <v>81</v>
      </c>
      <c r="D371" s="238">
        <v>0.3</v>
      </c>
      <c r="E371" s="235">
        <v>0.3</v>
      </c>
      <c r="F371" s="235">
        <v>94.2</v>
      </c>
      <c r="G371" s="257">
        <f>F371*E371*D371*C371</f>
        <v>686.71799999999996</v>
      </c>
    </row>
    <row r="372" spans="1:7" s="207" customFormat="1" ht="25">
      <c r="A372" s="219"/>
      <c r="B372" s="271" t="s">
        <v>246</v>
      </c>
      <c r="C372" s="237">
        <v>81</v>
      </c>
      <c r="D372" s="238">
        <v>0.3</v>
      </c>
      <c r="E372" s="235">
        <v>0.3</v>
      </c>
      <c r="F372" s="235">
        <f>+F371/2</f>
        <v>47.1</v>
      </c>
      <c r="G372" s="242">
        <f>F372*E372*D372*C372</f>
        <v>343.35899999999998</v>
      </c>
    </row>
    <row r="373" spans="1:7" s="207" customFormat="1">
      <c r="A373" s="219"/>
      <c r="B373" s="271"/>
      <c r="C373" s="237"/>
      <c r="D373" s="238"/>
      <c r="E373" s="235"/>
      <c r="F373" s="235"/>
      <c r="G373" s="242"/>
    </row>
    <row r="374" spans="1:7" s="207" customFormat="1">
      <c r="A374" s="219"/>
      <c r="B374" s="225" t="s">
        <v>247</v>
      </c>
      <c r="C374" s="237">
        <f>C372*8</f>
        <v>648</v>
      </c>
      <c r="D374" s="238">
        <v>7.4999999999999997E-2</v>
      </c>
      <c r="E374" s="235">
        <v>0.62</v>
      </c>
      <c r="F374" s="235"/>
      <c r="G374" s="242">
        <f>E374*D374*C374</f>
        <v>30.132000000000001</v>
      </c>
    </row>
    <row r="375" spans="1:7" s="207" customFormat="1">
      <c r="A375" s="219"/>
      <c r="B375" s="271" t="s">
        <v>248</v>
      </c>
      <c r="C375" s="237"/>
      <c r="D375" s="238"/>
      <c r="E375" s="235"/>
      <c r="F375" s="235"/>
      <c r="G375" s="236"/>
    </row>
    <row r="376" spans="1:7" s="207" customFormat="1">
      <c r="A376" s="219"/>
      <c r="B376" s="271"/>
      <c r="C376" s="237"/>
      <c r="D376" s="238"/>
      <c r="E376" s="235"/>
      <c r="F376" s="235"/>
      <c r="G376" s="242"/>
    </row>
    <row r="377" spans="1:7" s="207" customFormat="1" ht="13">
      <c r="A377" s="219"/>
      <c r="B377" s="225"/>
      <c r="C377" s="226"/>
      <c r="D377" s="227"/>
      <c r="E377" s="228"/>
      <c r="F377" s="282"/>
      <c r="G377" s="229"/>
    </row>
    <row r="378" spans="1:7" s="207" customFormat="1" ht="26">
      <c r="A378" s="219"/>
      <c r="B378" s="215" t="s">
        <v>249</v>
      </c>
      <c r="C378" s="226"/>
      <c r="D378" s="227"/>
      <c r="E378" s="228"/>
      <c r="F378" s="282"/>
      <c r="G378" s="229"/>
    </row>
    <row r="379" spans="1:7" s="207" customFormat="1">
      <c r="A379" s="219"/>
      <c r="B379" s="225" t="s">
        <v>250</v>
      </c>
      <c r="C379" s="226">
        <v>3</v>
      </c>
      <c r="D379" s="227">
        <f>12.01/0.6</f>
        <v>20.016666666666666</v>
      </c>
      <c r="E379" s="228">
        <v>0.35</v>
      </c>
      <c r="F379" s="228">
        <v>2.4</v>
      </c>
      <c r="G379" s="257">
        <f>F379*E379*D379*C379</f>
        <v>50.442</v>
      </c>
    </row>
    <row r="380" spans="1:7" s="207" customFormat="1">
      <c r="A380" s="219"/>
      <c r="B380" s="225" t="s">
        <v>251</v>
      </c>
      <c r="C380" s="226">
        <v>4</v>
      </c>
      <c r="D380" s="227">
        <v>12.01</v>
      </c>
      <c r="E380" s="228"/>
      <c r="F380" s="228">
        <v>2.4</v>
      </c>
      <c r="G380" s="257">
        <f>F380*D380*C380</f>
        <v>115.29599999999999</v>
      </c>
    </row>
    <row r="381" spans="1:7" s="207" customFormat="1">
      <c r="A381" s="219"/>
      <c r="B381" s="225" t="s">
        <v>252</v>
      </c>
      <c r="C381" s="226">
        <f>41+26</f>
        <v>67</v>
      </c>
      <c r="D381" s="227">
        <v>0.3</v>
      </c>
      <c r="E381" s="228">
        <v>0.3</v>
      </c>
      <c r="F381" s="228">
        <v>47.1</v>
      </c>
      <c r="G381" s="257">
        <f>F381*E381*D381*C381</f>
        <v>284.01299999999998</v>
      </c>
    </row>
    <row r="382" spans="1:7" s="207" customFormat="1">
      <c r="A382" s="219"/>
      <c r="B382" s="225" t="s">
        <v>253</v>
      </c>
      <c r="C382" s="226">
        <f>C381*4</f>
        <v>268</v>
      </c>
      <c r="D382" s="227">
        <v>7.4999999999999997E-2</v>
      </c>
      <c r="E382" s="228">
        <v>0.62</v>
      </c>
      <c r="F382" s="228"/>
      <c r="G382" s="257">
        <f>E382*D382*C382</f>
        <v>12.462</v>
      </c>
    </row>
    <row r="383" spans="1:7" s="207" customFormat="1">
      <c r="A383" s="219"/>
      <c r="B383" s="225" t="s">
        <v>254</v>
      </c>
      <c r="C383" s="226">
        <v>26</v>
      </c>
      <c r="D383" s="227">
        <v>3.4</v>
      </c>
      <c r="E383" s="228">
        <v>4.71</v>
      </c>
      <c r="F383" s="228"/>
      <c r="G383" s="257">
        <f>E383*D383*C383</f>
        <v>416.36399999999998</v>
      </c>
    </row>
    <row r="384" spans="1:7" s="207" customFormat="1" ht="25">
      <c r="A384" s="219"/>
      <c r="B384" s="225" t="s">
        <v>255</v>
      </c>
      <c r="C384" s="226">
        <v>19</v>
      </c>
      <c r="D384" s="227">
        <v>0.2</v>
      </c>
      <c r="E384" s="228">
        <v>2.4</v>
      </c>
      <c r="F384" s="228"/>
      <c r="G384" s="257">
        <f>E384*D384*C384</f>
        <v>9.1199999999999992</v>
      </c>
    </row>
    <row r="385" spans="1:7" s="207" customFormat="1">
      <c r="A385" s="219"/>
      <c r="B385" s="225" t="s">
        <v>256</v>
      </c>
      <c r="C385" s="226">
        <v>2</v>
      </c>
      <c r="D385" s="227">
        <v>10.96</v>
      </c>
      <c r="E385" s="228">
        <v>2.4</v>
      </c>
      <c r="F385" s="228"/>
      <c r="G385" s="257">
        <f>E385*D385*C385</f>
        <v>52.608000000000004</v>
      </c>
    </row>
    <row r="386" spans="1:7" s="207" customFormat="1">
      <c r="A386" s="219"/>
      <c r="B386" s="225"/>
      <c r="C386" s="226"/>
      <c r="D386" s="227"/>
      <c r="E386" s="228"/>
      <c r="F386" s="228"/>
      <c r="G386" s="257"/>
    </row>
    <row r="387" spans="1:7" s="207" customFormat="1" ht="13">
      <c r="A387" s="219"/>
      <c r="B387" s="271" t="s">
        <v>257</v>
      </c>
      <c r="C387" s="237"/>
      <c r="D387" s="238"/>
      <c r="E387" s="235"/>
      <c r="F387" s="283" t="s">
        <v>67</v>
      </c>
      <c r="G387" s="229">
        <f>SUM(G363:G386)</f>
        <v>3501.4305599999998</v>
      </c>
    </row>
    <row r="388" spans="1:7" s="207" customFormat="1" ht="13">
      <c r="A388" s="219"/>
      <c r="B388" s="225"/>
      <c r="C388" s="237"/>
      <c r="D388" s="238"/>
      <c r="E388" s="235"/>
      <c r="F388" s="235"/>
      <c r="G388" s="246"/>
    </row>
    <row r="389" spans="1:7" s="207" customFormat="1" ht="39">
      <c r="A389" s="219"/>
      <c r="B389" s="215" t="s">
        <v>258</v>
      </c>
      <c r="C389" s="237"/>
      <c r="D389" s="270"/>
      <c r="E389" s="249"/>
      <c r="F389" s="249"/>
      <c r="G389" s="262"/>
    </row>
    <row r="390" spans="1:7" s="207" customFormat="1" ht="13">
      <c r="A390" s="219"/>
      <c r="B390" s="215"/>
      <c r="C390" s="237"/>
      <c r="D390" s="270"/>
      <c r="E390" s="249"/>
      <c r="F390" s="249"/>
      <c r="G390" s="262"/>
    </row>
    <row r="391" spans="1:7" s="207" customFormat="1" ht="104">
      <c r="A391" s="219">
        <v>40</v>
      </c>
      <c r="B391" s="15" t="s">
        <v>68</v>
      </c>
      <c r="C391" s="237"/>
      <c r="D391" s="270"/>
      <c r="E391" s="249"/>
      <c r="F391" s="249"/>
      <c r="G391" s="262"/>
    </row>
    <row r="392" spans="1:7" s="207" customFormat="1" ht="26">
      <c r="A392" s="219"/>
      <c r="B392" s="284" t="s">
        <v>259</v>
      </c>
      <c r="C392" s="237"/>
      <c r="D392" s="270"/>
      <c r="E392" s="249"/>
      <c r="F392" s="249"/>
      <c r="G392" s="262"/>
    </row>
    <row r="393" spans="1:7" s="207" customFormat="1" ht="13">
      <c r="A393" s="219"/>
      <c r="B393" s="215"/>
      <c r="C393" s="237"/>
      <c r="D393" s="270"/>
      <c r="E393" s="249"/>
      <c r="F393" s="249"/>
      <c r="G393" s="262"/>
    </row>
    <row r="394" spans="1:7" s="207" customFormat="1">
      <c r="A394" s="219"/>
      <c r="B394" s="225" t="s">
        <v>214</v>
      </c>
      <c r="C394" s="226">
        <v>2</v>
      </c>
      <c r="D394" s="227">
        <v>3.01</v>
      </c>
      <c r="E394" s="249" t="s">
        <v>257</v>
      </c>
      <c r="F394" s="249">
        <v>3.3</v>
      </c>
      <c r="G394" s="285">
        <f>F394*D394*C394</f>
        <v>19.865999999999996</v>
      </c>
    </row>
    <row r="395" spans="1:7" s="207" customFormat="1">
      <c r="A395" s="219"/>
      <c r="B395" s="225" t="s">
        <v>215</v>
      </c>
      <c r="C395" s="226">
        <v>2</v>
      </c>
      <c r="D395" s="227">
        <v>0.1</v>
      </c>
      <c r="E395" s="249"/>
      <c r="F395" s="249">
        <v>3.3</v>
      </c>
      <c r="G395" s="285">
        <f t="shared" ref="G395:G430" si="9">F395*D395*C395</f>
        <v>0.66</v>
      </c>
    </row>
    <row r="396" spans="1:7" s="207" customFormat="1">
      <c r="A396" s="219"/>
      <c r="B396" s="225"/>
      <c r="C396" s="226">
        <v>2</v>
      </c>
      <c r="D396" s="227">
        <v>3.46</v>
      </c>
      <c r="E396" s="249"/>
      <c r="F396" s="249">
        <v>3.3</v>
      </c>
      <c r="G396" s="285">
        <f t="shared" si="9"/>
        <v>22.835999999999999</v>
      </c>
    </row>
    <row r="397" spans="1:7" s="207" customFormat="1">
      <c r="A397" s="219"/>
      <c r="B397" s="271" t="s">
        <v>218</v>
      </c>
      <c r="C397" s="237">
        <v>1</v>
      </c>
      <c r="D397" s="238">
        <v>1.1000000000000001</v>
      </c>
      <c r="E397" s="249"/>
      <c r="F397" s="249">
        <v>3.3</v>
      </c>
      <c r="G397" s="285">
        <f t="shared" si="9"/>
        <v>3.63</v>
      </c>
    </row>
    <row r="398" spans="1:7" s="207" customFormat="1">
      <c r="A398" s="219"/>
      <c r="B398" s="271" t="s">
        <v>219</v>
      </c>
      <c r="C398" s="237">
        <v>1</v>
      </c>
      <c r="D398" s="238">
        <v>1</v>
      </c>
      <c r="E398" s="249"/>
      <c r="F398" s="249">
        <v>3.3</v>
      </c>
      <c r="G398" s="285">
        <f t="shared" si="9"/>
        <v>3.3</v>
      </c>
    </row>
    <row r="399" spans="1:7" s="207" customFormat="1">
      <c r="A399" s="219"/>
      <c r="B399" s="271" t="s">
        <v>220</v>
      </c>
      <c r="C399" s="237">
        <v>1</v>
      </c>
      <c r="D399" s="238">
        <v>1.83</v>
      </c>
      <c r="E399" s="249"/>
      <c r="F399" s="249">
        <v>3.3</v>
      </c>
      <c r="G399" s="285">
        <f t="shared" si="9"/>
        <v>6.0389999999999997</v>
      </c>
    </row>
    <row r="400" spans="1:7" s="207" customFormat="1">
      <c r="A400" s="219"/>
      <c r="B400" s="271" t="s">
        <v>218</v>
      </c>
      <c r="C400" s="237">
        <v>1</v>
      </c>
      <c r="D400" s="238">
        <v>0.89500000000000002</v>
      </c>
      <c r="E400" s="249"/>
      <c r="F400" s="249">
        <v>3.3</v>
      </c>
      <c r="G400" s="285">
        <f t="shared" si="9"/>
        <v>2.9535</v>
      </c>
    </row>
    <row r="401" spans="1:7" s="207" customFormat="1">
      <c r="A401" s="219"/>
      <c r="B401" s="271" t="s">
        <v>219</v>
      </c>
      <c r="C401" s="237">
        <v>1</v>
      </c>
      <c r="D401" s="238">
        <v>1</v>
      </c>
      <c r="E401" s="249"/>
      <c r="F401" s="249">
        <v>3.3</v>
      </c>
      <c r="G401" s="285">
        <f t="shared" si="9"/>
        <v>3.3</v>
      </c>
    </row>
    <row r="402" spans="1:7" s="207" customFormat="1">
      <c r="A402" s="219"/>
      <c r="B402" s="271" t="s">
        <v>220</v>
      </c>
      <c r="C402" s="237">
        <v>1</v>
      </c>
      <c r="D402" s="238">
        <v>0.86499999999999999</v>
      </c>
      <c r="E402" s="249"/>
      <c r="F402" s="249">
        <v>3.3</v>
      </c>
      <c r="G402" s="285">
        <f t="shared" si="9"/>
        <v>2.8544999999999998</v>
      </c>
    </row>
    <row r="403" spans="1:7" s="207" customFormat="1">
      <c r="A403" s="219"/>
      <c r="B403" s="271" t="s">
        <v>260</v>
      </c>
      <c r="C403" s="237">
        <v>1</v>
      </c>
      <c r="D403" s="238">
        <v>0.86499999999999999</v>
      </c>
      <c r="E403" s="249"/>
      <c r="F403" s="249">
        <v>3.3</v>
      </c>
      <c r="G403" s="285">
        <f t="shared" si="9"/>
        <v>2.8544999999999998</v>
      </c>
    </row>
    <row r="404" spans="1:7" s="207" customFormat="1">
      <c r="A404" s="219"/>
      <c r="B404" s="271" t="s">
        <v>261</v>
      </c>
      <c r="C404" s="237">
        <v>2</v>
      </c>
      <c r="D404" s="238">
        <v>0.1</v>
      </c>
      <c r="E404" s="249"/>
      <c r="F404" s="249">
        <v>2.4</v>
      </c>
      <c r="G404" s="285">
        <f t="shared" si="9"/>
        <v>0.48</v>
      </c>
    </row>
    <row r="405" spans="1:7" s="207" customFormat="1">
      <c r="A405" s="219"/>
      <c r="B405" s="271" t="s">
        <v>262</v>
      </c>
      <c r="C405" s="237">
        <v>-2</v>
      </c>
      <c r="D405" s="238">
        <v>1</v>
      </c>
      <c r="E405" s="249"/>
      <c r="F405" s="249">
        <v>2.4</v>
      </c>
      <c r="G405" s="285">
        <f t="shared" si="9"/>
        <v>-4.8</v>
      </c>
    </row>
    <row r="406" spans="1:7" s="207" customFormat="1">
      <c r="A406" s="219"/>
      <c r="B406" s="271" t="s">
        <v>221</v>
      </c>
      <c r="C406" s="237">
        <v>2</v>
      </c>
      <c r="D406" s="238">
        <v>1.7350000000000001</v>
      </c>
      <c r="E406" s="249"/>
      <c r="F406" s="249">
        <v>3.3</v>
      </c>
      <c r="G406" s="285">
        <f t="shared" si="9"/>
        <v>11.451000000000001</v>
      </c>
    </row>
    <row r="407" spans="1:7" s="207" customFormat="1">
      <c r="A407" s="219"/>
      <c r="B407" s="271"/>
      <c r="C407" s="237">
        <v>1</v>
      </c>
      <c r="D407" s="238">
        <v>0.1</v>
      </c>
      <c r="E407" s="249"/>
      <c r="F407" s="249">
        <v>3.3</v>
      </c>
      <c r="G407" s="285">
        <f t="shared" si="9"/>
        <v>0.33</v>
      </c>
    </row>
    <row r="408" spans="1:7" s="207" customFormat="1" ht="25">
      <c r="A408" s="219"/>
      <c r="B408" s="271" t="s">
        <v>263</v>
      </c>
      <c r="C408" s="237">
        <v>2</v>
      </c>
      <c r="D408" s="238">
        <v>3.645</v>
      </c>
      <c r="E408" s="249"/>
      <c r="F408" s="249">
        <v>3.3</v>
      </c>
      <c r="G408" s="285">
        <f t="shared" si="9"/>
        <v>24.056999999999999</v>
      </c>
    </row>
    <row r="409" spans="1:7" s="207" customFormat="1">
      <c r="A409" s="219"/>
      <c r="B409" s="271"/>
      <c r="C409" s="237">
        <v>2</v>
      </c>
      <c r="D409" s="238">
        <v>1.085</v>
      </c>
      <c r="E409" s="249"/>
      <c r="F409" s="249">
        <v>3.3</v>
      </c>
      <c r="G409" s="285">
        <f t="shared" si="9"/>
        <v>7.1609999999999996</v>
      </c>
    </row>
    <row r="410" spans="1:7" s="207" customFormat="1">
      <c r="A410" s="219"/>
      <c r="B410" s="271"/>
      <c r="C410" s="237">
        <v>2</v>
      </c>
      <c r="D410" s="238">
        <v>2.2000000000000002</v>
      </c>
      <c r="E410" s="249"/>
      <c r="F410" s="249">
        <v>3.3</v>
      </c>
      <c r="G410" s="285">
        <f t="shared" si="9"/>
        <v>14.52</v>
      </c>
    </row>
    <row r="411" spans="1:7" s="207" customFormat="1">
      <c r="A411" s="219"/>
      <c r="B411" s="271" t="s">
        <v>223</v>
      </c>
      <c r="C411" s="237">
        <v>1</v>
      </c>
      <c r="D411" s="238">
        <v>2.0350000000000001</v>
      </c>
      <c r="E411" s="249"/>
      <c r="F411" s="249">
        <v>3.3</v>
      </c>
      <c r="G411" s="285">
        <f t="shared" si="9"/>
        <v>6.7155000000000005</v>
      </c>
    </row>
    <row r="412" spans="1:7" s="207" customFormat="1">
      <c r="A412" s="219"/>
      <c r="B412" s="271"/>
      <c r="C412" s="237">
        <v>1</v>
      </c>
      <c r="D412" s="238">
        <v>1.88</v>
      </c>
      <c r="E412" s="249"/>
      <c r="F412" s="249">
        <v>3.3</v>
      </c>
      <c r="G412" s="285">
        <f t="shared" si="9"/>
        <v>6.2039999999999997</v>
      </c>
    </row>
    <row r="413" spans="1:7" s="207" customFormat="1">
      <c r="A413" s="219"/>
      <c r="B413" s="271" t="s">
        <v>224</v>
      </c>
      <c r="C413" s="237">
        <v>1</v>
      </c>
      <c r="D413" s="238">
        <v>0.8</v>
      </c>
      <c r="E413" s="249"/>
      <c r="F413" s="249">
        <v>3.3</v>
      </c>
      <c r="G413" s="285">
        <f t="shared" si="9"/>
        <v>2.64</v>
      </c>
    </row>
    <row r="414" spans="1:7" s="207" customFormat="1">
      <c r="A414" s="219"/>
      <c r="B414" s="271" t="s">
        <v>261</v>
      </c>
      <c r="C414" s="237">
        <v>2</v>
      </c>
      <c r="D414" s="238">
        <v>0.1</v>
      </c>
      <c r="E414" s="249"/>
      <c r="F414" s="249">
        <v>2.4</v>
      </c>
      <c r="G414" s="285">
        <f t="shared" si="9"/>
        <v>0.48</v>
      </c>
    </row>
    <row r="415" spans="1:7" s="207" customFormat="1">
      <c r="A415" s="219"/>
      <c r="B415" s="271" t="s">
        <v>264</v>
      </c>
      <c r="C415" s="237">
        <v>1</v>
      </c>
      <c r="D415" s="238">
        <v>2.1</v>
      </c>
      <c r="E415" s="249"/>
      <c r="F415" s="249">
        <v>3.3</v>
      </c>
      <c r="G415" s="285">
        <f t="shared" si="9"/>
        <v>6.93</v>
      </c>
    </row>
    <row r="416" spans="1:7" s="207" customFormat="1">
      <c r="A416" s="219"/>
      <c r="B416" s="271"/>
      <c r="C416" s="237">
        <v>1</v>
      </c>
      <c r="D416" s="238">
        <v>1.2</v>
      </c>
      <c r="E416" s="249"/>
      <c r="F416" s="249">
        <v>3.3</v>
      </c>
      <c r="G416" s="285">
        <f t="shared" si="9"/>
        <v>3.9599999999999995</v>
      </c>
    </row>
    <row r="417" spans="1:7" s="207" customFormat="1">
      <c r="A417" s="219"/>
      <c r="B417" s="271" t="s">
        <v>104</v>
      </c>
      <c r="C417" s="237">
        <v>-3</v>
      </c>
      <c r="D417" s="238">
        <v>0.8</v>
      </c>
      <c r="E417" s="249"/>
      <c r="F417" s="249">
        <v>2.4</v>
      </c>
      <c r="G417" s="285">
        <f t="shared" si="9"/>
        <v>-5.76</v>
      </c>
    </row>
    <row r="418" spans="1:7" s="207" customFormat="1">
      <c r="A418" s="219"/>
      <c r="B418" s="271" t="s">
        <v>225</v>
      </c>
      <c r="C418" s="237">
        <v>1</v>
      </c>
      <c r="D418" s="238">
        <v>0.2</v>
      </c>
      <c r="E418" s="249"/>
      <c r="F418" s="249">
        <v>3.3</v>
      </c>
      <c r="G418" s="285">
        <f t="shared" si="9"/>
        <v>0.66</v>
      </c>
    </row>
    <row r="419" spans="1:7" s="207" customFormat="1">
      <c r="A419" s="219"/>
      <c r="B419" s="271"/>
      <c r="C419" s="237">
        <v>1</v>
      </c>
      <c r="D419" s="238">
        <v>0.1</v>
      </c>
      <c r="E419" s="249"/>
      <c r="F419" s="249">
        <v>3.3</v>
      </c>
      <c r="G419" s="285">
        <f t="shared" si="9"/>
        <v>0.33</v>
      </c>
    </row>
    <row r="420" spans="1:7" s="207" customFormat="1">
      <c r="A420" s="219"/>
      <c r="B420" s="271" t="s">
        <v>226</v>
      </c>
      <c r="C420" s="237">
        <v>1</v>
      </c>
      <c r="D420" s="238">
        <v>1.06</v>
      </c>
      <c r="E420" s="249"/>
      <c r="F420" s="249">
        <v>3.3</v>
      </c>
      <c r="G420" s="285">
        <f t="shared" si="9"/>
        <v>3.4979999999999998</v>
      </c>
    </row>
    <row r="421" spans="1:7" s="207" customFormat="1">
      <c r="A421" s="219"/>
      <c r="B421" s="271"/>
      <c r="C421" s="237">
        <v>1</v>
      </c>
      <c r="D421" s="238">
        <v>0.81499999999999995</v>
      </c>
      <c r="E421" s="249"/>
      <c r="F421" s="249">
        <v>3.3</v>
      </c>
      <c r="G421" s="285">
        <f t="shared" si="9"/>
        <v>2.6894999999999998</v>
      </c>
    </row>
    <row r="422" spans="1:7" s="207" customFormat="1">
      <c r="A422" s="219"/>
      <c r="B422" s="271" t="s">
        <v>227</v>
      </c>
      <c r="C422" s="237">
        <v>1</v>
      </c>
      <c r="D422" s="238">
        <v>0.2</v>
      </c>
      <c r="E422" s="249"/>
      <c r="F422" s="249">
        <v>3.3</v>
      </c>
      <c r="G422" s="285">
        <f t="shared" si="9"/>
        <v>0.66</v>
      </c>
    </row>
    <row r="423" spans="1:7" s="207" customFormat="1">
      <c r="A423" s="219"/>
      <c r="B423" s="271"/>
      <c r="C423" s="237">
        <v>1</v>
      </c>
      <c r="D423" s="238">
        <v>0.34699999999999998</v>
      </c>
      <c r="E423" s="249"/>
      <c r="F423" s="249">
        <v>3.3</v>
      </c>
      <c r="G423" s="285">
        <f t="shared" si="9"/>
        <v>1.1450999999999998</v>
      </c>
    </row>
    <row r="424" spans="1:7" s="207" customFormat="1">
      <c r="A424" s="219"/>
      <c r="B424" s="271" t="s">
        <v>229</v>
      </c>
      <c r="C424" s="237">
        <v>1</v>
      </c>
      <c r="D424" s="238">
        <v>0.34699999999999998</v>
      </c>
      <c r="E424" s="249"/>
      <c r="F424" s="249">
        <v>3.3</v>
      </c>
      <c r="G424" s="285">
        <f t="shared" si="9"/>
        <v>1.1450999999999998</v>
      </c>
    </row>
    <row r="425" spans="1:7" s="207" customFormat="1">
      <c r="A425" s="219"/>
      <c r="B425" s="271" t="s">
        <v>265</v>
      </c>
      <c r="C425" s="237">
        <v>1</v>
      </c>
      <c r="D425" s="238">
        <v>1.03</v>
      </c>
      <c r="E425" s="249"/>
      <c r="F425" s="249">
        <v>3.3</v>
      </c>
      <c r="G425" s="285">
        <f t="shared" si="9"/>
        <v>3.399</v>
      </c>
    </row>
    <row r="426" spans="1:7" s="207" customFormat="1">
      <c r="A426" s="219"/>
      <c r="B426" s="271" t="s">
        <v>233</v>
      </c>
      <c r="C426" s="237">
        <v>1</v>
      </c>
      <c r="D426" s="238">
        <v>0.27500000000000002</v>
      </c>
      <c r="E426" s="249"/>
      <c r="F426" s="249">
        <v>3.3</v>
      </c>
      <c r="G426" s="285">
        <f t="shared" si="9"/>
        <v>0.90749999999999997</v>
      </c>
    </row>
    <row r="427" spans="1:7" s="207" customFormat="1">
      <c r="A427" s="219"/>
      <c r="B427" s="271" t="s">
        <v>234</v>
      </c>
      <c r="C427" s="237">
        <v>2</v>
      </c>
      <c r="D427" s="238">
        <v>0.1</v>
      </c>
      <c r="E427" s="249"/>
      <c r="F427" s="249">
        <v>3.3</v>
      </c>
      <c r="G427" s="285">
        <f t="shared" si="9"/>
        <v>0.66</v>
      </c>
    </row>
    <row r="428" spans="1:7" s="207" customFormat="1" ht="13">
      <c r="A428" s="219"/>
      <c r="B428" s="215"/>
      <c r="C428" s="237">
        <v>1</v>
      </c>
      <c r="D428" s="270">
        <v>0.1</v>
      </c>
      <c r="E428" s="249"/>
      <c r="F428" s="249">
        <v>2.4</v>
      </c>
      <c r="G428" s="285">
        <f t="shared" si="9"/>
        <v>0.24</v>
      </c>
    </row>
    <row r="429" spans="1:7" s="207" customFormat="1">
      <c r="A429" s="219"/>
      <c r="B429" s="271" t="s">
        <v>232</v>
      </c>
      <c r="C429" s="237">
        <v>1</v>
      </c>
      <c r="D429" s="238">
        <v>2.2010000000000001</v>
      </c>
      <c r="E429" s="249"/>
      <c r="F429" s="249">
        <v>3.3</v>
      </c>
      <c r="G429" s="286">
        <f t="shared" si="9"/>
        <v>7.2633000000000001</v>
      </c>
    </row>
    <row r="430" spans="1:7" s="207" customFormat="1">
      <c r="A430" s="219"/>
      <c r="B430" s="271" t="s">
        <v>228</v>
      </c>
      <c r="C430" s="237">
        <v>1</v>
      </c>
      <c r="D430" s="238">
        <v>4.069</v>
      </c>
      <c r="E430" s="249"/>
      <c r="F430" s="249">
        <v>3.3</v>
      </c>
      <c r="G430" s="286">
        <f t="shared" si="9"/>
        <v>13.4277</v>
      </c>
    </row>
    <row r="431" spans="1:7" s="207" customFormat="1" ht="13">
      <c r="A431" s="219"/>
      <c r="B431" s="215"/>
      <c r="C431" s="237"/>
      <c r="D431" s="270"/>
      <c r="E431" s="249"/>
      <c r="F431" s="249"/>
      <c r="G431" s="262"/>
    </row>
    <row r="432" spans="1:7" s="207" customFormat="1" ht="13">
      <c r="A432" s="219"/>
      <c r="B432" s="215"/>
      <c r="C432" s="237"/>
      <c r="D432" s="270"/>
      <c r="E432" s="249"/>
      <c r="F432" s="249"/>
      <c r="G432" s="287">
        <f>SUM(G394:G431)</f>
        <v>178.68720000000002</v>
      </c>
    </row>
    <row r="433" spans="1:7" s="207" customFormat="1" ht="13">
      <c r="A433" s="219"/>
      <c r="B433" s="215"/>
      <c r="C433" s="237"/>
      <c r="D433" s="270"/>
      <c r="E433" s="249"/>
      <c r="F433" s="249"/>
      <c r="G433" s="262"/>
    </row>
    <row r="434" spans="1:7" s="207" customFormat="1" ht="104">
      <c r="A434" s="219">
        <v>41</v>
      </c>
      <c r="B434" s="15" t="s">
        <v>69</v>
      </c>
      <c r="C434" s="237"/>
      <c r="D434" s="270"/>
      <c r="E434" s="249"/>
      <c r="F434" s="249"/>
      <c r="G434" s="262"/>
    </row>
    <row r="435" spans="1:7" s="207" customFormat="1" ht="13">
      <c r="A435" s="219"/>
      <c r="B435" s="215"/>
      <c r="C435" s="237"/>
      <c r="D435" s="270"/>
      <c r="E435" s="249"/>
      <c r="F435" s="249"/>
      <c r="G435" s="262"/>
    </row>
    <row r="436" spans="1:7" s="207" customFormat="1">
      <c r="A436" s="219"/>
      <c r="B436" s="271" t="s">
        <v>230</v>
      </c>
      <c r="C436" s="237">
        <v>1</v>
      </c>
      <c r="D436" s="238">
        <v>0.91300000000000003</v>
      </c>
      <c r="E436" s="249"/>
      <c r="F436" s="249">
        <v>3.3</v>
      </c>
      <c r="G436" s="286">
        <f>F436*D436*C436</f>
        <v>3.0129000000000001</v>
      </c>
    </row>
    <row r="437" spans="1:7" s="207" customFormat="1">
      <c r="A437" s="219"/>
      <c r="B437" s="271"/>
      <c r="C437" s="237">
        <v>1</v>
      </c>
      <c r="D437" s="238">
        <v>2.681</v>
      </c>
      <c r="E437" s="249"/>
      <c r="F437" s="249">
        <v>3.3</v>
      </c>
      <c r="G437" s="286">
        <f>F437*D437*C437</f>
        <v>8.8472999999999988</v>
      </c>
    </row>
    <row r="438" spans="1:7" s="207" customFormat="1">
      <c r="A438" s="219"/>
      <c r="B438" s="225" t="s">
        <v>216</v>
      </c>
      <c r="C438" s="237">
        <v>1</v>
      </c>
      <c r="D438" s="238">
        <v>3.8740000000000001</v>
      </c>
      <c r="E438" s="249"/>
      <c r="F438" s="249">
        <v>1.35</v>
      </c>
      <c r="G438" s="286">
        <f>F438*D438*C438</f>
        <v>5.2299000000000007</v>
      </c>
    </row>
    <row r="439" spans="1:7" s="207" customFormat="1">
      <c r="A439" s="219"/>
      <c r="B439" s="271" t="s">
        <v>217</v>
      </c>
      <c r="C439" s="237">
        <v>1</v>
      </c>
      <c r="D439" s="238">
        <v>1.331</v>
      </c>
      <c r="E439" s="249"/>
      <c r="F439" s="249">
        <v>3.3</v>
      </c>
      <c r="G439" s="286">
        <f>F439*D439*C439</f>
        <v>4.3922999999999996</v>
      </c>
    </row>
    <row r="440" spans="1:7" s="207" customFormat="1">
      <c r="A440" s="219"/>
      <c r="B440" s="271"/>
      <c r="C440" s="237"/>
      <c r="D440" s="238"/>
      <c r="E440" s="249"/>
      <c r="F440" s="249"/>
      <c r="G440" s="286"/>
    </row>
    <row r="441" spans="1:7" s="207" customFormat="1" ht="13">
      <c r="A441" s="219"/>
      <c r="B441" s="271"/>
      <c r="C441" s="237"/>
      <c r="D441" s="238"/>
      <c r="E441" s="249"/>
      <c r="F441" s="249"/>
      <c r="G441" s="288">
        <f>SUM(G436:G440)</f>
        <v>21.482399999999998</v>
      </c>
    </row>
    <row r="442" spans="1:7" s="207" customFormat="1" ht="100">
      <c r="A442" s="219">
        <v>42</v>
      </c>
      <c r="B442" s="191" t="s">
        <v>70</v>
      </c>
      <c r="C442" s="237"/>
      <c r="D442" s="238"/>
      <c r="E442" s="249"/>
      <c r="F442" s="249"/>
      <c r="G442" s="262"/>
    </row>
    <row r="443" spans="1:7" s="207" customFormat="1">
      <c r="A443" s="219"/>
      <c r="B443" s="239"/>
      <c r="C443" s="237"/>
      <c r="D443" s="240"/>
      <c r="E443" s="237"/>
      <c r="F443" s="237"/>
      <c r="G443" s="241"/>
    </row>
    <row r="444" spans="1:7" s="207" customFormat="1" ht="75">
      <c r="A444" s="219">
        <v>43</v>
      </c>
      <c r="B444" s="191" t="s">
        <v>71</v>
      </c>
      <c r="C444" s="237"/>
      <c r="D444" s="270"/>
      <c r="E444" s="249"/>
      <c r="F444" s="249"/>
      <c r="G444" s="262"/>
    </row>
    <row r="445" spans="1:7" s="207" customFormat="1" ht="13">
      <c r="A445" s="219"/>
      <c r="B445" s="215"/>
      <c r="C445" s="237"/>
      <c r="D445" s="270"/>
      <c r="E445" s="249"/>
      <c r="F445" s="249"/>
      <c r="G445" s="262"/>
    </row>
    <row r="446" spans="1:7" s="207" customFormat="1" ht="26">
      <c r="A446" s="219"/>
      <c r="B446" s="215" t="s">
        <v>266</v>
      </c>
      <c r="C446" s="237"/>
      <c r="D446" s="270"/>
      <c r="E446" s="249"/>
      <c r="F446" s="249"/>
      <c r="G446" s="262"/>
    </row>
    <row r="447" spans="1:7" s="207" customFormat="1">
      <c r="A447" s="219"/>
      <c r="B447" s="10" t="s">
        <v>267</v>
      </c>
      <c r="C447" s="237">
        <v>1</v>
      </c>
      <c r="D447" s="270">
        <v>2.85</v>
      </c>
      <c r="E447" s="249"/>
      <c r="F447" s="249">
        <v>1</v>
      </c>
      <c r="G447" s="262">
        <f>F447*D447*C447</f>
        <v>2.85</v>
      </c>
    </row>
    <row r="448" spans="1:7" s="207" customFormat="1">
      <c r="A448" s="219"/>
      <c r="B448" s="225" t="s">
        <v>214</v>
      </c>
      <c r="C448" s="226">
        <v>1</v>
      </c>
      <c r="D448" s="227">
        <f>3.46+0.1+3.01</f>
        <v>6.57</v>
      </c>
      <c r="E448" s="249"/>
      <c r="F448" s="249">
        <v>1</v>
      </c>
      <c r="G448" s="285">
        <f t="shared" ref="G448:G470" si="10">F448*D448*C448</f>
        <v>6.57</v>
      </c>
    </row>
    <row r="449" spans="1:7" s="207" customFormat="1">
      <c r="A449" s="219"/>
      <c r="B449" s="225" t="s">
        <v>268</v>
      </c>
      <c r="C449" s="226">
        <v>1</v>
      </c>
      <c r="D449" s="227">
        <v>3.46</v>
      </c>
      <c r="E449" s="249"/>
      <c r="F449" s="249">
        <v>3.1</v>
      </c>
      <c r="G449" s="285">
        <f t="shared" si="10"/>
        <v>10.726000000000001</v>
      </c>
    </row>
    <row r="450" spans="1:7" s="207" customFormat="1">
      <c r="A450" s="219"/>
      <c r="B450" s="271" t="s">
        <v>218</v>
      </c>
      <c r="C450" s="237">
        <v>1</v>
      </c>
      <c r="D450" s="238">
        <v>1.1000000000000001</v>
      </c>
      <c r="E450" s="249"/>
      <c r="F450" s="249">
        <v>3.1</v>
      </c>
      <c r="G450" s="285">
        <f t="shared" si="10"/>
        <v>3.4100000000000006</v>
      </c>
    </row>
    <row r="451" spans="1:7" s="207" customFormat="1">
      <c r="A451" s="219"/>
      <c r="B451" s="271" t="s">
        <v>219</v>
      </c>
      <c r="C451" s="237">
        <v>1</v>
      </c>
      <c r="D451" s="238">
        <v>1</v>
      </c>
      <c r="E451" s="249"/>
      <c r="F451" s="249">
        <v>3.1</v>
      </c>
      <c r="G451" s="285">
        <f t="shared" si="10"/>
        <v>3.1</v>
      </c>
    </row>
    <row r="452" spans="1:7" s="207" customFormat="1">
      <c r="A452" s="219"/>
      <c r="B452" s="271" t="s">
        <v>220</v>
      </c>
      <c r="C452" s="237">
        <v>1</v>
      </c>
      <c r="D452" s="238">
        <v>1.83</v>
      </c>
      <c r="E452" s="249"/>
      <c r="F452" s="249">
        <v>3.1</v>
      </c>
      <c r="G452" s="285">
        <f t="shared" si="10"/>
        <v>5.673</v>
      </c>
    </row>
    <row r="453" spans="1:7" s="207" customFormat="1">
      <c r="A453" s="219"/>
      <c r="B453" s="271" t="s">
        <v>218</v>
      </c>
      <c r="C453" s="237">
        <v>1</v>
      </c>
      <c r="D453" s="238">
        <v>0.89500000000000002</v>
      </c>
      <c r="E453" s="249"/>
      <c r="F453" s="249">
        <v>3.1</v>
      </c>
      <c r="G453" s="285">
        <f t="shared" si="10"/>
        <v>2.7745000000000002</v>
      </c>
    </row>
    <row r="454" spans="1:7" s="207" customFormat="1">
      <c r="A454" s="219"/>
      <c r="B454" s="271" t="s">
        <v>219</v>
      </c>
      <c r="C454" s="237">
        <v>1</v>
      </c>
      <c r="D454" s="238">
        <v>1</v>
      </c>
      <c r="E454" s="249"/>
      <c r="F454" s="249">
        <v>3.1</v>
      </c>
      <c r="G454" s="285">
        <f t="shared" si="10"/>
        <v>3.1</v>
      </c>
    </row>
    <row r="455" spans="1:7" s="207" customFormat="1">
      <c r="A455" s="219"/>
      <c r="B455" s="271" t="s">
        <v>220</v>
      </c>
      <c r="C455" s="237">
        <v>1</v>
      </c>
      <c r="D455" s="238">
        <v>0.86499999999999999</v>
      </c>
      <c r="E455" s="249"/>
      <c r="F455" s="249">
        <v>3.1</v>
      </c>
      <c r="G455" s="285">
        <f t="shared" si="10"/>
        <v>2.6815000000000002</v>
      </c>
    </row>
    <row r="456" spans="1:7" s="207" customFormat="1">
      <c r="A456" s="219"/>
      <c r="B456" s="271" t="s">
        <v>260</v>
      </c>
      <c r="C456" s="237">
        <v>1</v>
      </c>
      <c r="D456" s="238">
        <v>0.86499999999999999</v>
      </c>
      <c r="E456" s="249"/>
      <c r="F456" s="249">
        <v>3.1</v>
      </c>
      <c r="G456" s="285">
        <f t="shared" si="10"/>
        <v>2.6815000000000002</v>
      </c>
    </row>
    <row r="457" spans="1:7" s="207" customFormat="1">
      <c r="A457" s="219"/>
      <c r="B457" s="271" t="s">
        <v>262</v>
      </c>
      <c r="C457" s="237">
        <v>-2</v>
      </c>
      <c r="D457" s="238">
        <v>1</v>
      </c>
      <c r="E457" s="249"/>
      <c r="F457" s="249">
        <v>2.4</v>
      </c>
      <c r="G457" s="285">
        <f t="shared" si="10"/>
        <v>-4.8</v>
      </c>
    </row>
    <row r="458" spans="1:7" s="207" customFormat="1">
      <c r="A458" s="219"/>
      <c r="B458" s="271" t="s">
        <v>221</v>
      </c>
      <c r="C458" s="237">
        <v>2</v>
      </c>
      <c r="D458" s="238">
        <v>1.7350000000000001</v>
      </c>
      <c r="E458" s="249"/>
      <c r="F458" s="249">
        <v>3.1</v>
      </c>
      <c r="G458" s="285">
        <f t="shared" si="10"/>
        <v>10.757000000000001</v>
      </c>
    </row>
    <row r="459" spans="1:7" s="207" customFormat="1">
      <c r="A459" s="219"/>
      <c r="B459" s="271"/>
      <c r="C459" s="237">
        <v>1</v>
      </c>
      <c r="D459" s="238">
        <v>0.1</v>
      </c>
      <c r="E459" s="249"/>
      <c r="F459" s="249">
        <v>3.1</v>
      </c>
      <c r="G459" s="285">
        <f t="shared" si="10"/>
        <v>0.31000000000000005</v>
      </c>
    </row>
    <row r="460" spans="1:7" s="207" customFormat="1" ht="25">
      <c r="A460" s="219"/>
      <c r="B460" s="271" t="s">
        <v>263</v>
      </c>
      <c r="C460" s="237">
        <v>3</v>
      </c>
      <c r="D460" s="238">
        <v>0.6</v>
      </c>
      <c r="E460" s="249"/>
      <c r="F460" s="249">
        <v>3.1</v>
      </c>
      <c r="G460" s="285">
        <f t="shared" si="10"/>
        <v>5.58</v>
      </c>
    </row>
    <row r="461" spans="1:7" s="207" customFormat="1">
      <c r="A461" s="219"/>
      <c r="B461" s="271" t="s">
        <v>226</v>
      </c>
      <c r="C461" s="237">
        <v>1</v>
      </c>
      <c r="D461" s="238">
        <v>1.06</v>
      </c>
      <c r="E461" s="249"/>
      <c r="F461" s="249">
        <v>3.5</v>
      </c>
      <c r="G461" s="285">
        <f t="shared" si="10"/>
        <v>3.71</v>
      </c>
    </row>
    <row r="462" spans="1:7" s="207" customFormat="1">
      <c r="A462" s="219"/>
      <c r="B462" s="271" t="s">
        <v>227</v>
      </c>
      <c r="C462" s="237">
        <v>1</v>
      </c>
      <c r="D462" s="238">
        <v>0.2</v>
      </c>
      <c r="E462" s="249"/>
      <c r="F462" s="249">
        <v>3.5</v>
      </c>
      <c r="G462" s="285">
        <f t="shared" si="10"/>
        <v>0.70000000000000007</v>
      </c>
    </row>
    <row r="463" spans="1:7" s="207" customFormat="1">
      <c r="A463" s="219"/>
      <c r="B463" s="271"/>
      <c r="C463" s="237">
        <v>1</v>
      </c>
      <c r="D463" s="238">
        <v>0.34699999999999998</v>
      </c>
      <c r="E463" s="249"/>
      <c r="F463" s="249">
        <v>3.5</v>
      </c>
      <c r="G463" s="285">
        <f t="shared" si="10"/>
        <v>1.2144999999999999</v>
      </c>
    </row>
    <row r="464" spans="1:7" s="207" customFormat="1">
      <c r="A464" s="219"/>
      <c r="B464" s="271" t="s">
        <v>229</v>
      </c>
      <c r="C464" s="237">
        <v>1</v>
      </c>
      <c r="D464" s="238">
        <v>0.34699999999999998</v>
      </c>
      <c r="E464" s="249"/>
      <c r="F464" s="249">
        <v>3.5</v>
      </c>
      <c r="G464" s="285">
        <f t="shared" si="10"/>
        <v>1.2144999999999999</v>
      </c>
    </row>
    <row r="465" spans="1:7" s="207" customFormat="1">
      <c r="A465" s="219"/>
      <c r="B465" s="271" t="s">
        <v>228</v>
      </c>
      <c r="C465" s="237">
        <v>1</v>
      </c>
      <c r="D465" s="238">
        <v>4.069</v>
      </c>
      <c r="E465" s="249"/>
      <c r="F465" s="249">
        <v>3.5</v>
      </c>
      <c r="G465" s="286">
        <f t="shared" si="10"/>
        <v>14.2415</v>
      </c>
    </row>
    <row r="466" spans="1:7" s="207" customFormat="1">
      <c r="A466" s="219"/>
      <c r="B466" s="225" t="s">
        <v>216</v>
      </c>
      <c r="C466" s="237">
        <v>1</v>
      </c>
      <c r="D466" s="238">
        <v>3.8740000000000001</v>
      </c>
      <c r="E466" s="249"/>
      <c r="F466" s="249">
        <v>1</v>
      </c>
      <c r="G466" s="286">
        <f t="shared" si="10"/>
        <v>3.8740000000000001</v>
      </c>
    </row>
    <row r="467" spans="1:7" s="207" customFormat="1">
      <c r="A467" s="219"/>
      <c r="B467" s="271" t="s">
        <v>269</v>
      </c>
      <c r="C467" s="237">
        <v>1</v>
      </c>
      <c r="D467" s="238">
        <v>3.7450000000000001</v>
      </c>
      <c r="E467" s="249"/>
      <c r="F467" s="249">
        <v>1</v>
      </c>
      <c r="G467" s="286">
        <f t="shared" si="10"/>
        <v>3.7450000000000001</v>
      </c>
    </row>
    <row r="468" spans="1:7" s="207" customFormat="1" ht="25">
      <c r="A468" s="219"/>
      <c r="B468" s="271" t="s">
        <v>270</v>
      </c>
      <c r="C468" s="237">
        <v>1</v>
      </c>
      <c r="D468" s="238">
        <f>0.9+0.7+2.4+0.7+0.9+5.36</f>
        <v>10.96</v>
      </c>
      <c r="E468" s="249"/>
      <c r="F468" s="249">
        <f>0.2+0.1+0.2</f>
        <v>0.5</v>
      </c>
      <c r="G468" s="286">
        <f t="shared" si="10"/>
        <v>5.48</v>
      </c>
    </row>
    <row r="469" spans="1:7" s="207" customFormat="1">
      <c r="A469" s="219"/>
      <c r="B469" s="271" t="s">
        <v>271</v>
      </c>
      <c r="C469" s="237">
        <v>1</v>
      </c>
      <c r="D469" s="238">
        <v>1</v>
      </c>
      <c r="E469" s="249"/>
      <c r="F469" s="249">
        <v>3.1</v>
      </c>
      <c r="G469" s="286">
        <f t="shared" si="10"/>
        <v>3.1</v>
      </c>
    </row>
    <row r="470" spans="1:7" s="207" customFormat="1">
      <c r="A470" s="219"/>
      <c r="B470" s="271" t="s">
        <v>104</v>
      </c>
      <c r="C470" s="237">
        <v>-1</v>
      </c>
      <c r="D470" s="238">
        <v>0.9</v>
      </c>
      <c r="E470" s="249"/>
      <c r="F470" s="249">
        <v>2.4</v>
      </c>
      <c r="G470" s="286">
        <f t="shared" si="10"/>
        <v>-2.16</v>
      </c>
    </row>
    <row r="471" spans="1:7" s="207" customFormat="1" ht="13">
      <c r="A471" s="219"/>
      <c r="B471" s="271"/>
      <c r="C471" s="237"/>
      <c r="D471" s="238"/>
      <c r="E471" s="249"/>
      <c r="F471" s="249"/>
      <c r="G471" s="288">
        <f>SUM(G447:G470)</f>
        <v>90.533000000000015</v>
      </c>
    </row>
    <row r="472" spans="1:7" s="207" customFormat="1" ht="13">
      <c r="A472" s="219"/>
      <c r="B472" s="215"/>
      <c r="C472" s="237"/>
      <c r="D472" s="270"/>
      <c r="E472" s="249"/>
      <c r="F472" s="249"/>
      <c r="G472" s="250"/>
    </row>
    <row r="473" spans="1:7" s="207" customFormat="1" ht="76">
      <c r="A473" s="219"/>
      <c r="B473" s="10" t="s">
        <v>272</v>
      </c>
      <c r="C473" s="237"/>
      <c r="D473" s="270"/>
      <c r="E473" s="249"/>
      <c r="F473" s="249"/>
      <c r="G473" s="262"/>
    </row>
    <row r="474" spans="1:7" s="207" customFormat="1">
      <c r="A474" s="219"/>
      <c r="B474" s="10"/>
      <c r="C474" s="237"/>
      <c r="D474" s="270"/>
      <c r="E474" s="249"/>
      <c r="F474" s="249"/>
      <c r="G474" s="262"/>
    </row>
    <row r="475" spans="1:7" s="207" customFormat="1">
      <c r="A475" s="219"/>
      <c r="B475" s="225" t="s">
        <v>214</v>
      </c>
      <c r="C475" s="226">
        <v>1</v>
      </c>
      <c r="D475" s="227">
        <f>3.46+0.1+3.01</f>
        <v>6.57</v>
      </c>
      <c r="E475" s="249"/>
      <c r="F475" s="249">
        <v>2.1</v>
      </c>
      <c r="G475" s="285">
        <f>F475*D475*C475</f>
        <v>13.797000000000001</v>
      </c>
    </row>
    <row r="476" spans="1:7" s="207" customFormat="1">
      <c r="A476" s="219"/>
      <c r="B476" s="225" t="s">
        <v>216</v>
      </c>
      <c r="C476" s="237">
        <v>1</v>
      </c>
      <c r="D476" s="238">
        <v>3.8740000000000001</v>
      </c>
      <c r="E476" s="249"/>
      <c r="F476" s="249">
        <v>1.35</v>
      </c>
      <c r="G476" s="286">
        <f>F476*D476*C476</f>
        <v>5.2299000000000007</v>
      </c>
    </row>
    <row r="477" spans="1:7" s="207" customFormat="1">
      <c r="A477" s="219"/>
      <c r="B477" s="271" t="s">
        <v>269</v>
      </c>
      <c r="C477" s="237">
        <v>1</v>
      </c>
      <c r="D477" s="238">
        <v>3.7450000000000001</v>
      </c>
      <c r="E477" s="249"/>
      <c r="F477" s="249">
        <v>2.1</v>
      </c>
      <c r="G477" s="286">
        <f>F477*D477*C477</f>
        <v>7.8645000000000005</v>
      </c>
    </row>
    <row r="478" spans="1:7" s="207" customFormat="1">
      <c r="A478" s="219"/>
      <c r="B478" s="10" t="s">
        <v>267</v>
      </c>
      <c r="C478" s="237">
        <v>1</v>
      </c>
      <c r="D478" s="270">
        <v>2.85</v>
      </c>
      <c r="E478" s="249"/>
      <c r="F478" s="249">
        <v>2.1</v>
      </c>
      <c r="G478" s="262">
        <f>F478*D478*C478</f>
        <v>5.9850000000000003</v>
      </c>
    </row>
    <row r="479" spans="1:7" s="207" customFormat="1">
      <c r="A479" s="219"/>
      <c r="B479" s="271" t="s">
        <v>230</v>
      </c>
      <c r="C479" s="237">
        <v>1</v>
      </c>
      <c r="D479" s="238">
        <v>0.91300000000000003</v>
      </c>
      <c r="E479" s="249"/>
      <c r="F479" s="249">
        <v>3.1</v>
      </c>
      <c r="G479" s="286">
        <f t="shared" ref="G479:G487" si="11">F479*D479*C479</f>
        <v>2.8303000000000003</v>
      </c>
    </row>
    <row r="480" spans="1:7" s="207" customFormat="1">
      <c r="A480" s="219"/>
      <c r="B480" s="271"/>
      <c r="C480" s="237">
        <v>1</v>
      </c>
      <c r="D480" s="238">
        <v>2.681</v>
      </c>
      <c r="E480" s="249"/>
      <c r="F480" s="249">
        <v>3.1</v>
      </c>
      <c r="G480" s="286">
        <f t="shared" si="11"/>
        <v>8.3110999999999997</v>
      </c>
    </row>
    <row r="481" spans="1:7" s="207" customFormat="1">
      <c r="A481" s="219"/>
      <c r="B481" s="271" t="s">
        <v>223</v>
      </c>
      <c r="C481" s="237">
        <v>1</v>
      </c>
      <c r="D481" s="238">
        <v>2.0350000000000001</v>
      </c>
      <c r="E481" s="249"/>
      <c r="F481" s="249">
        <v>3.1</v>
      </c>
      <c r="G481" s="285">
        <f t="shared" si="11"/>
        <v>6.3085000000000004</v>
      </c>
    </row>
    <row r="482" spans="1:7" s="207" customFormat="1">
      <c r="A482" s="219"/>
      <c r="B482" s="271" t="s">
        <v>224</v>
      </c>
      <c r="C482" s="237">
        <v>1</v>
      </c>
      <c r="D482" s="238">
        <v>0.8</v>
      </c>
      <c r="E482" s="249"/>
      <c r="F482" s="249">
        <v>3.1</v>
      </c>
      <c r="G482" s="285">
        <f t="shared" si="11"/>
        <v>2.4800000000000004</v>
      </c>
    </row>
    <row r="483" spans="1:7" s="207" customFormat="1">
      <c r="A483" s="219"/>
      <c r="B483" s="271" t="s">
        <v>104</v>
      </c>
      <c r="C483" s="237">
        <v>-2</v>
      </c>
      <c r="D483" s="238">
        <v>0.8</v>
      </c>
      <c r="E483" s="249"/>
      <c r="F483" s="249">
        <v>2.4</v>
      </c>
      <c r="G483" s="285">
        <f t="shared" si="11"/>
        <v>-3.84</v>
      </c>
    </row>
    <row r="484" spans="1:7" s="207" customFormat="1">
      <c r="A484" s="219"/>
      <c r="B484" s="271" t="s">
        <v>225</v>
      </c>
      <c r="C484" s="237">
        <v>1</v>
      </c>
      <c r="D484" s="238">
        <v>0.2</v>
      </c>
      <c r="E484" s="249"/>
      <c r="F484" s="249">
        <v>3.1</v>
      </c>
      <c r="G484" s="285">
        <f t="shared" si="11"/>
        <v>0.62000000000000011</v>
      </c>
    </row>
    <row r="485" spans="1:7" s="207" customFormat="1" ht="25">
      <c r="A485" s="219"/>
      <c r="B485" s="271" t="s">
        <v>263</v>
      </c>
      <c r="C485" s="237">
        <v>1</v>
      </c>
      <c r="D485" s="238">
        <v>3.645</v>
      </c>
      <c r="E485" s="249"/>
      <c r="F485" s="249">
        <v>3.1</v>
      </c>
      <c r="G485" s="285">
        <f t="shared" si="11"/>
        <v>11.2995</v>
      </c>
    </row>
    <row r="486" spans="1:7" s="207" customFormat="1">
      <c r="A486" s="219"/>
      <c r="B486" s="271"/>
      <c r="C486" s="237">
        <v>1</v>
      </c>
      <c r="D486" s="238">
        <v>1.085</v>
      </c>
      <c r="E486" s="249"/>
      <c r="F486" s="249">
        <v>3.1</v>
      </c>
      <c r="G486" s="285">
        <f t="shared" si="11"/>
        <v>3.3635000000000002</v>
      </c>
    </row>
    <row r="487" spans="1:7" s="207" customFormat="1">
      <c r="A487" s="219"/>
      <c r="B487" s="10"/>
      <c r="C487" s="237">
        <v>1</v>
      </c>
      <c r="D487" s="270">
        <v>7.04</v>
      </c>
      <c r="E487" s="249"/>
      <c r="F487" s="249">
        <v>3.3</v>
      </c>
      <c r="G487" s="262">
        <f t="shared" si="11"/>
        <v>23.231999999999999</v>
      </c>
    </row>
    <row r="488" spans="1:7" s="207" customFormat="1" ht="13">
      <c r="A488" s="219"/>
      <c r="B488" s="10"/>
      <c r="C488" s="237"/>
      <c r="D488" s="270"/>
      <c r="E488" s="249"/>
      <c r="F488" s="249"/>
      <c r="G488" s="287">
        <f>SUM(G475:G487)</f>
        <v>87.481300000000005</v>
      </c>
    </row>
    <row r="489" spans="1:7" s="207" customFormat="1">
      <c r="A489" s="219"/>
      <c r="B489" s="10"/>
      <c r="C489" s="237"/>
      <c r="D489" s="270"/>
      <c r="E489" s="249"/>
      <c r="F489" s="249"/>
      <c r="G489" s="262"/>
    </row>
    <row r="490" spans="1:7" s="207" customFormat="1" ht="137.5">
      <c r="A490" s="219">
        <v>44</v>
      </c>
      <c r="B490" s="191" t="s">
        <v>72</v>
      </c>
      <c r="C490" s="237"/>
      <c r="D490" s="270"/>
      <c r="E490" s="249"/>
      <c r="F490" s="249"/>
      <c r="G490" s="262"/>
    </row>
    <row r="491" spans="1:7" s="207" customFormat="1">
      <c r="A491" s="219"/>
      <c r="B491" s="10"/>
      <c r="C491" s="237"/>
      <c r="D491" s="270"/>
      <c r="E491" s="249"/>
      <c r="F491" s="249"/>
      <c r="G491" s="262"/>
    </row>
    <row r="492" spans="1:7" s="207" customFormat="1">
      <c r="A492" s="219"/>
      <c r="B492" s="271" t="s">
        <v>269</v>
      </c>
      <c r="C492" s="237">
        <v>1</v>
      </c>
      <c r="D492" s="238">
        <v>3.7450000000000001</v>
      </c>
      <c r="E492" s="249"/>
      <c r="F492" s="249">
        <v>3.4</v>
      </c>
      <c r="G492" s="286">
        <f>F492*D492*C492</f>
        <v>12.733000000000001</v>
      </c>
    </row>
    <row r="493" spans="1:7" s="207" customFormat="1">
      <c r="A493" s="219"/>
      <c r="B493" s="10" t="s">
        <v>267</v>
      </c>
      <c r="C493" s="237">
        <v>1</v>
      </c>
      <c r="D493" s="270">
        <v>2.85</v>
      </c>
      <c r="E493" s="249"/>
      <c r="F493" s="249">
        <v>3.4</v>
      </c>
      <c r="G493" s="262">
        <f>F493*D493*C493</f>
        <v>9.69</v>
      </c>
    </row>
    <row r="494" spans="1:7" s="207" customFormat="1">
      <c r="A494" s="219"/>
      <c r="B494" s="10"/>
      <c r="C494" s="237"/>
      <c r="D494" s="270"/>
      <c r="E494" s="249"/>
      <c r="F494" s="249"/>
      <c r="G494" s="262"/>
    </row>
    <row r="495" spans="1:7" s="207" customFormat="1" ht="13">
      <c r="A495" s="219"/>
      <c r="B495" s="10"/>
      <c r="C495" s="237"/>
      <c r="D495" s="270"/>
      <c r="E495" s="249"/>
      <c r="F495" s="249"/>
      <c r="G495" s="288">
        <f>SUM(G492:G494)</f>
        <v>22.423000000000002</v>
      </c>
    </row>
    <row r="496" spans="1:7" s="207" customFormat="1" ht="13">
      <c r="A496" s="219"/>
      <c r="B496" s="10"/>
      <c r="C496" s="237"/>
      <c r="D496" s="270"/>
      <c r="E496" s="249"/>
      <c r="F496" s="249"/>
      <c r="G496" s="288"/>
    </row>
    <row r="497" spans="1:7" s="207" customFormat="1" ht="75">
      <c r="A497" s="219">
        <v>45</v>
      </c>
      <c r="B497" s="10" t="s">
        <v>73</v>
      </c>
      <c r="C497" s="237"/>
      <c r="D497" s="270"/>
      <c r="E497" s="249"/>
      <c r="F497" s="249"/>
      <c r="G497" s="288"/>
    </row>
    <row r="498" spans="1:7" s="207" customFormat="1" ht="13">
      <c r="A498" s="219"/>
      <c r="B498" s="10"/>
      <c r="C498" s="237"/>
      <c r="D498" s="270"/>
      <c r="E498" s="249"/>
      <c r="F498" s="249"/>
      <c r="G498" s="288"/>
    </row>
    <row r="499" spans="1:7" s="207" customFormat="1" ht="13">
      <c r="A499" s="219"/>
      <c r="B499" s="289" t="s">
        <v>273</v>
      </c>
      <c r="C499" s="237"/>
      <c r="D499" s="240"/>
      <c r="E499" s="249"/>
      <c r="F499" s="249"/>
      <c r="G499" s="218"/>
    </row>
    <row r="500" spans="1:7" s="207" customFormat="1">
      <c r="A500" s="219"/>
      <c r="B500" s="225" t="s">
        <v>214</v>
      </c>
      <c r="C500" s="226">
        <v>2</v>
      </c>
      <c r="D500" s="227">
        <v>3.01</v>
      </c>
      <c r="E500" s="249"/>
      <c r="F500" s="249"/>
      <c r="G500" s="250">
        <f t="shared" ref="G500:G506" si="12">C500*D500</f>
        <v>6.02</v>
      </c>
    </row>
    <row r="501" spans="1:7" s="207" customFormat="1">
      <c r="A501" s="219"/>
      <c r="B501" s="225"/>
      <c r="C501" s="226">
        <v>2</v>
      </c>
      <c r="D501" s="227">
        <v>3.46</v>
      </c>
      <c r="E501" s="249"/>
      <c r="F501" s="249"/>
      <c r="G501" s="250">
        <f t="shared" si="12"/>
        <v>6.92</v>
      </c>
    </row>
    <row r="502" spans="1:7" s="207" customFormat="1">
      <c r="A502" s="219"/>
      <c r="B502" s="271" t="s">
        <v>218</v>
      </c>
      <c r="C502" s="237">
        <v>1</v>
      </c>
      <c r="D502" s="238">
        <v>1.1000000000000001</v>
      </c>
      <c r="E502" s="249"/>
      <c r="F502" s="249"/>
      <c r="G502" s="250">
        <f t="shared" si="12"/>
        <v>1.1000000000000001</v>
      </c>
    </row>
    <row r="503" spans="1:7" s="207" customFormat="1">
      <c r="A503" s="219"/>
      <c r="B503" s="271" t="s">
        <v>219</v>
      </c>
      <c r="C503" s="237">
        <v>2</v>
      </c>
      <c r="D503" s="238">
        <v>0.1</v>
      </c>
      <c r="E503" s="249"/>
      <c r="F503" s="249"/>
      <c r="G503" s="250">
        <f t="shared" si="12"/>
        <v>0.2</v>
      </c>
    </row>
    <row r="504" spans="1:7" s="207" customFormat="1">
      <c r="A504" s="219"/>
      <c r="B504" s="271" t="s">
        <v>220</v>
      </c>
      <c r="C504" s="237">
        <v>1</v>
      </c>
      <c r="D504" s="238">
        <v>1.83</v>
      </c>
      <c r="E504" s="249"/>
      <c r="F504" s="249"/>
      <c r="G504" s="250">
        <f t="shared" si="12"/>
        <v>1.83</v>
      </c>
    </row>
    <row r="505" spans="1:7" s="207" customFormat="1">
      <c r="A505" s="219"/>
      <c r="B505" s="271" t="s">
        <v>218</v>
      </c>
      <c r="C505" s="237">
        <v>1</v>
      </c>
      <c r="D505" s="238">
        <v>0.89500000000000002</v>
      </c>
      <c r="E505" s="249"/>
      <c r="F505" s="249"/>
      <c r="G505" s="250">
        <f t="shared" si="12"/>
        <v>0.89500000000000002</v>
      </c>
    </row>
    <row r="506" spans="1:7" s="207" customFormat="1">
      <c r="A506" s="219"/>
      <c r="B506" s="271" t="s">
        <v>220</v>
      </c>
      <c r="C506" s="237">
        <v>1</v>
      </c>
      <c r="D506" s="238">
        <v>0.86499999999999999</v>
      </c>
      <c r="E506" s="249"/>
      <c r="F506" s="249"/>
      <c r="G506" s="250">
        <f t="shared" si="12"/>
        <v>0.86499999999999999</v>
      </c>
    </row>
    <row r="507" spans="1:7" s="207" customFormat="1">
      <c r="A507" s="219"/>
      <c r="B507" s="271" t="s">
        <v>260</v>
      </c>
      <c r="C507" s="237">
        <v>1</v>
      </c>
      <c r="D507" s="238">
        <v>0.86499999999999999</v>
      </c>
      <c r="E507" s="249"/>
      <c r="F507" s="249"/>
      <c r="G507" s="250">
        <f t="shared" ref="G507:G527" si="13">C507*D507</f>
        <v>0.86499999999999999</v>
      </c>
    </row>
    <row r="508" spans="1:7" s="207" customFormat="1">
      <c r="A508" s="219"/>
      <c r="B508" s="271" t="s">
        <v>261</v>
      </c>
      <c r="C508" s="237">
        <v>2</v>
      </c>
      <c r="D508" s="238">
        <v>0.1</v>
      </c>
      <c r="E508" s="249"/>
      <c r="F508" s="249"/>
      <c r="G508" s="250">
        <f t="shared" si="13"/>
        <v>0.2</v>
      </c>
    </row>
    <row r="509" spans="1:7" s="207" customFormat="1">
      <c r="A509" s="219"/>
      <c r="B509" s="271" t="s">
        <v>221</v>
      </c>
      <c r="C509" s="237">
        <v>2</v>
      </c>
      <c r="D509" s="238">
        <v>1.7350000000000001</v>
      </c>
      <c r="E509" s="249"/>
      <c r="F509" s="249"/>
      <c r="G509" s="250">
        <f t="shared" si="13"/>
        <v>3.47</v>
      </c>
    </row>
    <row r="510" spans="1:7" s="207" customFormat="1">
      <c r="A510" s="219"/>
      <c r="B510" s="271"/>
      <c r="C510" s="237">
        <v>1</v>
      </c>
      <c r="D510" s="238">
        <v>0.1</v>
      </c>
      <c r="E510" s="249"/>
      <c r="F510" s="249"/>
      <c r="G510" s="250">
        <f t="shared" si="13"/>
        <v>0.1</v>
      </c>
    </row>
    <row r="511" spans="1:7" s="207" customFormat="1" ht="25">
      <c r="A511" s="219"/>
      <c r="B511" s="271" t="s">
        <v>263</v>
      </c>
      <c r="C511" s="290">
        <v>2</v>
      </c>
      <c r="D511" s="238">
        <v>3.645</v>
      </c>
      <c r="E511" s="249"/>
      <c r="F511" s="249"/>
      <c r="G511" s="250">
        <f t="shared" si="13"/>
        <v>7.29</v>
      </c>
    </row>
    <row r="512" spans="1:7" s="207" customFormat="1">
      <c r="A512" s="219"/>
      <c r="B512" s="271"/>
      <c r="C512" s="290">
        <v>2</v>
      </c>
      <c r="D512" s="238">
        <v>1.085</v>
      </c>
      <c r="E512" s="249"/>
      <c r="F512" s="249"/>
      <c r="G512" s="250">
        <f t="shared" si="13"/>
        <v>2.17</v>
      </c>
    </row>
    <row r="513" spans="1:7" s="207" customFormat="1">
      <c r="A513" s="219"/>
      <c r="B513" s="271"/>
      <c r="C513" s="290">
        <v>2</v>
      </c>
      <c r="D513" s="238">
        <v>2.2000000000000002</v>
      </c>
      <c r="E513" s="249"/>
      <c r="F513" s="249"/>
      <c r="G513" s="250">
        <f t="shared" si="13"/>
        <v>4.4000000000000004</v>
      </c>
    </row>
    <row r="514" spans="1:7" s="207" customFormat="1">
      <c r="A514" s="219"/>
      <c r="B514" s="271" t="s">
        <v>223</v>
      </c>
      <c r="C514" s="237">
        <v>1</v>
      </c>
      <c r="D514" s="238">
        <v>2.0350000000000001</v>
      </c>
      <c r="E514" s="249"/>
      <c r="F514" s="249"/>
      <c r="G514" s="250">
        <f t="shared" si="13"/>
        <v>2.0350000000000001</v>
      </c>
    </row>
    <row r="515" spans="1:7" s="207" customFormat="1">
      <c r="A515" s="219"/>
      <c r="B515" s="271" t="s">
        <v>261</v>
      </c>
      <c r="C515" s="237">
        <v>2</v>
      </c>
      <c r="D515" s="238">
        <v>0.1</v>
      </c>
      <c r="E515" s="249"/>
      <c r="F515" s="249"/>
      <c r="G515" s="250">
        <f t="shared" si="13"/>
        <v>0.2</v>
      </c>
    </row>
    <row r="516" spans="1:7" s="207" customFormat="1">
      <c r="A516" s="219"/>
      <c r="B516" s="271" t="s">
        <v>225</v>
      </c>
      <c r="C516" s="237">
        <v>1</v>
      </c>
      <c r="D516" s="238">
        <v>0.2</v>
      </c>
      <c r="E516" s="249"/>
      <c r="F516" s="249"/>
      <c r="G516" s="250">
        <f t="shared" si="13"/>
        <v>0.2</v>
      </c>
    </row>
    <row r="517" spans="1:7" s="207" customFormat="1">
      <c r="A517" s="219"/>
      <c r="B517" s="271" t="s">
        <v>226</v>
      </c>
      <c r="C517" s="237">
        <v>1</v>
      </c>
      <c r="D517" s="238">
        <v>1.06</v>
      </c>
      <c r="E517" s="249"/>
      <c r="F517" s="249"/>
      <c r="G517" s="250">
        <f t="shared" si="13"/>
        <v>1.06</v>
      </c>
    </row>
    <row r="518" spans="1:7" s="207" customFormat="1">
      <c r="A518" s="219"/>
      <c r="B518" s="271" t="s">
        <v>227</v>
      </c>
      <c r="C518" s="237">
        <v>1</v>
      </c>
      <c r="D518" s="238">
        <v>0.2</v>
      </c>
      <c r="E518" s="249"/>
      <c r="F518" s="249"/>
      <c r="G518" s="250">
        <f t="shared" si="13"/>
        <v>0.2</v>
      </c>
    </row>
    <row r="519" spans="1:7" s="207" customFormat="1">
      <c r="A519" s="219"/>
      <c r="B519" s="271"/>
      <c r="C519" s="237">
        <v>1</v>
      </c>
      <c r="D519" s="238">
        <v>0.34699999999999998</v>
      </c>
      <c r="E519" s="249"/>
      <c r="F519" s="249"/>
      <c r="G519" s="250">
        <f t="shared" si="13"/>
        <v>0.34699999999999998</v>
      </c>
    </row>
    <row r="520" spans="1:7" s="207" customFormat="1">
      <c r="A520" s="219"/>
      <c r="B520" s="271" t="s">
        <v>229</v>
      </c>
      <c r="C520" s="237">
        <v>1</v>
      </c>
      <c r="D520" s="238">
        <v>0.34699999999999998</v>
      </c>
      <c r="E520" s="249"/>
      <c r="F520" s="249"/>
      <c r="G520" s="250">
        <f t="shared" si="13"/>
        <v>0.34699999999999998</v>
      </c>
    </row>
    <row r="521" spans="1:7" s="207" customFormat="1">
      <c r="A521" s="219"/>
      <c r="B521" s="271" t="s">
        <v>234</v>
      </c>
      <c r="C521" s="237">
        <v>1</v>
      </c>
      <c r="D521" s="238">
        <v>0.1</v>
      </c>
      <c r="E521" s="249"/>
      <c r="F521" s="249"/>
      <c r="G521" s="250">
        <f t="shared" si="13"/>
        <v>0.1</v>
      </c>
    </row>
    <row r="522" spans="1:7" s="207" customFormat="1">
      <c r="A522" s="219"/>
      <c r="B522" s="271" t="s">
        <v>230</v>
      </c>
      <c r="C522" s="237">
        <v>1</v>
      </c>
      <c r="D522" s="238">
        <v>0.91300000000000003</v>
      </c>
      <c r="E522" s="249"/>
      <c r="F522" s="249"/>
      <c r="G522" s="250">
        <f t="shared" si="13"/>
        <v>0.91300000000000003</v>
      </c>
    </row>
    <row r="523" spans="1:7" s="207" customFormat="1">
      <c r="A523" s="219"/>
      <c r="B523" s="271"/>
      <c r="C523" s="237">
        <v>1</v>
      </c>
      <c r="D523" s="238">
        <v>2.681</v>
      </c>
      <c r="E523" s="249"/>
      <c r="F523" s="249"/>
      <c r="G523" s="250">
        <f t="shared" si="13"/>
        <v>2.681</v>
      </c>
    </row>
    <row r="524" spans="1:7" s="207" customFormat="1">
      <c r="A524" s="219"/>
      <c r="B524" s="271" t="s">
        <v>228</v>
      </c>
      <c r="C524" s="237">
        <v>1</v>
      </c>
      <c r="D524" s="238">
        <v>4.069</v>
      </c>
      <c r="E524" s="249"/>
      <c r="F524" s="249"/>
      <c r="G524" s="250">
        <f t="shared" si="13"/>
        <v>4.069</v>
      </c>
    </row>
    <row r="525" spans="1:7" s="207" customFormat="1">
      <c r="A525" s="219"/>
      <c r="B525" s="225" t="s">
        <v>216</v>
      </c>
      <c r="C525" s="237">
        <v>2</v>
      </c>
      <c r="D525" s="238">
        <v>3.8740000000000001</v>
      </c>
      <c r="E525" s="249"/>
      <c r="F525" s="249"/>
      <c r="G525" s="250">
        <f t="shared" si="13"/>
        <v>7.7480000000000002</v>
      </c>
    </row>
    <row r="526" spans="1:7" s="207" customFormat="1">
      <c r="A526" s="219"/>
      <c r="B526" s="271" t="s">
        <v>217</v>
      </c>
      <c r="C526" s="237">
        <v>1</v>
      </c>
      <c r="D526" s="238">
        <v>1.331</v>
      </c>
      <c r="E526" s="249"/>
      <c r="F526" s="249"/>
      <c r="G526" s="250">
        <f t="shared" si="13"/>
        <v>1.331</v>
      </c>
    </row>
    <row r="527" spans="1:7" s="207" customFormat="1">
      <c r="A527" s="219"/>
      <c r="B527" s="225"/>
      <c r="C527" s="237">
        <v>1</v>
      </c>
      <c r="D527" s="270">
        <v>2.87</v>
      </c>
      <c r="E527" s="249"/>
      <c r="F527" s="249"/>
      <c r="G527" s="250">
        <f t="shared" si="13"/>
        <v>2.87</v>
      </c>
    </row>
    <row r="528" spans="1:7" s="207" customFormat="1">
      <c r="A528" s="219"/>
      <c r="B528" s="225"/>
      <c r="C528" s="237">
        <v>1</v>
      </c>
      <c r="D528" s="270">
        <v>3.7450000000000001</v>
      </c>
      <c r="E528" s="249"/>
      <c r="F528" s="249"/>
      <c r="G528" s="250">
        <f>D528</f>
        <v>3.7450000000000001</v>
      </c>
    </row>
    <row r="529" spans="1:7" s="207" customFormat="1" ht="13">
      <c r="A529" s="219"/>
      <c r="B529" s="225"/>
      <c r="C529" s="237">
        <v>1</v>
      </c>
      <c r="D529" s="270">
        <v>2.85</v>
      </c>
      <c r="E529" s="249"/>
      <c r="F529" s="249"/>
      <c r="G529" s="263">
        <f>C529*D529</f>
        <v>2.85</v>
      </c>
    </row>
    <row r="530" spans="1:7" s="207" customFormat="1" ht="13">
      <c r="A530" s="219"/>
      <c r="B530" s="225"/>
      <c r="C530" s="237"/>
      <c r="D530" s="270"/>
      <c r="E530" s="249"/>
      <c r="F530" s="249"/>
      <c r="G530" s="263">
        <f>SUM(G500:G529)</f>
        <v>67.021000000000001</v>
      </c>
    </row>
    <row r="531" spans="1:7" s="207" customFormat="1" ht="13">
      <c r="A531" s="219"/>
      <c r="B531" s="10"/>
      <c r="C531" s="237"/>
      <c r="D531" s="270"/>
      <c r="E531" s="249"/>
      <c r="F531" s="249"/>
      <c r="G531" s="288"/>
    </row>
    <row r="532" spans="1:7" s="207" customFormat="1" ht="189.5">
      <c r="A532" s="219">
        <v>46</v>
      </c>
      <c r="B532" s="10" t="s">
        <v>274</v>
      </c>
      <c r="C532" s="237"/>
      <c r="D532" s="270"/>
      <c r="E532" s="249"/>
      <c r="F532" s="249"/>
      <c r="G532" s="288"/>
    </row>
    <row r="533" spans="1:7" s="207" customFormat="1" ht="13">
      <c r="A533" s="219"/>
      <c r="B533" s="291" t="s">
        <v>74</v>
      </c>
      <c r="C533" s="237"/>
      <c r="D533" s="270"/>
      <c r="E533" s="249"/>
      <c r="F533" s="249"/>
      <c r="G533" s="288"/>
    </row>
    <row r="534" spans="1:7" s="207" customFormat="1" ht="13">
      <c r="A534" s="219"/>
      <c r="B534" s="215" t="s">
        <v>275</v>
      </c>
      <c r="C534" s="237"/>
      <c r="D534" s="270"/>
      <c r="E534" s="249"/>
      <c r="F534" s="249"/>
      <c r="G534" s="263"/>
    </row>
    <row r="535" spans="1:7" s="207" customFormat="1">
      <c r="A535" s="219"/>
      <c r="B535" s="239" t="s">
        <v>276</v>
      </c>
      <c r="C535" s="237"/>
      <c r="D535" s="240"/>
      <c r="E535" s="237"/>
      <c r="F535" s="237"/>
      <c r="G535" s="241"/>
    </row>
    <row r="536" spans="1:7" s="207" customFormat="1">
      <c r="A536" s="219"/>
      <c r="B536" s="239" t="s">
        <v>277</v>
      </c>
      <c r="C536" s="237">
        <v>1</v>
      </c>
      <c r="D536" s="240">
        <v>4.28</v>
      </c>
      <c r="E536" s="237"/>
      <c r="F536" s="237">
        <v>0.75</v>
      </c>
      <c r="G536" s="241">
        <f>F536*D536*C536</f>
        <v>3.21</v>
      </c>
    </row>
    <row r="537" spans="1:7" s="207" customFormat="1">
      <c r="A537" s="219"/>
      <c r="B537" s="239" t="s">
        <v>278</v>
      </c>
      <c r="C537" s="237">
        <v>1</v>
      </c>
      <c r="D537" s="240">
        <v>3.2109999999999999</v>
      </c>
      <c r="E537" s="237"/>
      <c r="F537" s="237">
        <v>0.75</v>
      </c>
      <c r="G537" s="241">
        <f>F537*D537*C537</f>
        <v>2.4082499999999998</v>
      </c>
    </row>
    <row r="538" spans="1:7" s="207" customFormat="1">
      <c r="A538" s="219"/>
      <c r="B538" s="239"/>
      <c r="C538" s="237">
        <v>1</v>
      </c>
      <c r="D538" s="240">
        <v>2.75</v>
      </c>
      <c r="E538" s="237"/>
      <c r="F538" s="237">
        <v>0.75</v>
      </c>
      <c r="G538" s="241">
        <f>F538*D538*C538</f>
        <v>2.0625</v>
      </c>
    </row>
    <row r="539" spans="1:7" s="207" customFormat="1">
      <c r="A539" s="219"/>
      <c r="B539" s="239"/>
      <c r="C539" s="237">
        <v>1</v>
      </c>
      <c r="D539" s="240">
        <v>4.41</v>
      </c>
      <c r="E539" s="237"/>
      <c r="F539" s="237">
        <v>0.75</v>
      </c>
      <c r="G539" s="241">
        <f>F539*D539*C539</f>
        <v>3.3075000000000001</v>
      </c>
    </row>
    <row r="540" spans="1:7" s="207" customFormat="1">
      <c r="A540" s="219"/>
      <c r="B540" s="239" t="s">
        <v>186</v>
      </c>
      <c r="C540" s="237">
        <v>1</v>
      </c>
      <c r="D540" s="240">
        <v>3.04</v>
      </c>
      <c r="E540" s="237"/>
      <c r="F540" s="237">
        <v>0.75</v>
      </c>
      <c r="G540" s="241">
        <f>F540*D540*C540</f>
        <v>2.2800000000000002</v>
      </c>
    </row>
    <row r="541" spans="1:7" s="207" customFormat="1">
      <c r="A541" s="219"/>
      <c r="B541" s="239"/>
      <c r="C541" s="237"/>
      <c r="D541" s="240"/>
      <c r="E541" s="237"/>
      <c r="F541" s="237"/>
      <c r="G541" s="241"/>
    </row>
    <row r="542" spans="1:7" s="207" customFormat="1" ht="13">
      <c r="A542" s="219"/>
      <c r="B542" s="239"/>
      <c r="C542" s="237"/>
      <c r="D542" s="240"/>
      <c r="E542" s="237"/>
      <c r="F542" s="237"/>
      <c r="G542" s="292">
        <f>SUM(G536:G541)</f>
        <v>13.268250000000002</v>
      </c>
    </row>
    <row r="543" spans="1:7" s="207" customFormat="1">
      <c r="A543" s="219"/>
      <c r="B543" s="239"/>
      <c r="C543" s="237"/>
      <c r="D543" s="240"/>
      <c r="E543" s="237"/>
      <c r="F543" s="237"/>
      <c r="G543" s="241"/>
    </row>
    <row r="544" spans="1:7" s="207" customFormat="1" ht="201.5">
      <c r="A544" s="219">
        <v>47</v>
      </c>
      <c r="B544" s="10" t="s">
        <v>279</v>
      </c>
      <c r="C544" s="237"/>
      <c r="D544" s="240"/>
      <c r="E544" s="237"/>
      <c r="F544" s="237"/>
      <c r="G544" s="241"/>
    </row>
    <row r="545" spans="1:7" s="207" customFormat="1" ht="13">
      <c r="A545" s="219"/>
      <c r="B545" s="259" t="s">
        <v>280</v>
      </c>
      <c r="C545" s="237"/>
      <c r="D545" s="240"/>
      <c r="E545" s="237"/>
      <c r="F545" s="237"/>
      <c r="G545" s="241"/>
    </row>
    <row r="546" spans="1:7" s="207" customFormat="1">
      <c r="A546" s="219"/>
      <c r="B546" s="239"/>
      <c r="C546" s="237"/>
      <c r="D546" s="240"/>
      <c r="E546" s="237"/>
      <c r="F546" s="237"/>
      <c r="G546" s="241"/>
    </row>
    <row r="547" spans="1:7" s="207" customFormat="1">
      <c r="A547" s="219"/>
      <c r="B547" s="239"/>
      <c r="C547" s="237">
        <v>1</v>
      </c>
      <c r="D547" s="240">
        <v>3.05</v>
      </c>
      <c r="E547" s="237"/>
      <c r="F547" s="237">
        <v>0.9</v>
      </c>
      <c r="G547" s="241">
        <f t="shared" ref="G547:G552" si="14">F547*D547*C547</f>
        <v>2.7450000000000001</v>
      </c>
    </row>
    <row r="548" spans="1:7" s="207" customFormat="1">
      <c r="A548" s="219"/>
      <c r="B548" s="239" t="s">
        <v>281</v>
      </c>
      <c r="C548" s="237">
        <v>1</v>
      </c>
      <c r="D548" s="240">
        <v>2.8780000000000001</v>
      </c>
      <c r="E548" s="237"/>
      <c r="F548" s="237">
        <v>0.9</v>
      </c>
      <c r="G548" s="241">
        <f t="shared" si="14"/>
        <v>2.5902000000000003</v>
      </c>
    </row>
    <row r="549" spans="1:7" s="207" customFormat="1">
      <c r="A549" s="219"/>
      <c r="B549" s="239"/>
      <c r="C549" s="237">
        <v>1</v>
      </c>
      <c r="D549" s="240">
        <v>2.06</v>
      </c>
      <c r="E549" s="237"/>
      <c r="F549" s="237">
        <v>0.9</v>
      </c>
      <c r="G549" s="241">
        <f t="shared" si="14"/>
        <v>1.8540000000000001</v>
      </c>
    </row>
    <row r="550" spans="1:7" s="207" customFormat="1">
      <c r="A550" s="219"/>
      <c r="B550" s="239"/>
      <c r="C550" s="237">
        <v>1</v>
      </c>
      <c r="D550" s="240">
        <v>2.2999999999999998</v>
      </c>
      <c r="E550" s="237"/>
      <c r="F550" s="237">
        <v>0.9</v>
      </c>
      <c r="G550" s="241">
        <f t="shared" si="14"/>
        <v>2.0699999999999998</v>
      </c>
    </row>
    <row r="551" spans="1:7" s="207" customFormat="1">
      <c r="A551" s="219"/>
      <c r="B551" s="239" t="s">
        <v>282</v>
      </c>
      <c r="C551" s="237">
        <v>1</v>
      </c>
      <c r="D551" s="240">
        <v>2.33</v>
      </c>
      <c r="E551" s="237"/>
      <c r="F551" s="237">
        <v>0.9</v>
      </c>
      <c r="G551" s="241">
        <f t="shared" si="14"/>
        <v>2.097</v>
      </c>
    </row>
    <row r="552" spans="1:7" s="207" customFormat="1">
      <c r="A552" s="219"/>
      <c r="B552" s="239"/>
      <c r="C552" s="237">
        <v>1</v>
      </c>
      <c r="D552" s="240">
        <v>1.85</v>
      </c>
      <c r="E552" s="237"/>
      <c r="F552" s="237">
        <v>0.9</v>
      </c>
      <c r="G552" s="241">
        <f t="shared" si="14"/>
        <v>1.665</v>
      </c>
    </row>
    <row r="553" spans="1:7" s="207" customFormat="1">
      <c r="A553" s="219"/>
      <c r="B553" s="239"/>
      <c r="C553" s="237"/>
      <c r="D553" s="240"/>
      <c r="E553" s="237"/>
      <c r="F553" s="237"/>
      <c r="G553" s="241"/>
    </row>
    <row r="554" spans="1:7" s="207" customFormat="1" ht="13">
      <c r="A554" s="219"/>
      <c r="B554" s="239"/>
      <c r="C554" s="237"/>
      <c r="D554" s="240"/>
      <c r="E554" s="237"/>
      <c r="F554" s="237"/>
      <c r="G554" s="292">
        <f>SUM(G547:G553)</f>
        <v>13.0212</v>
      </c>
    </row>
    <row r="555" spans="1:7" s="207" customFormat="1" ht="13">
      <c r="A555" s="219"/>
      <c r="B555" s="239"/>
      <c r="C555" s="237"/>
      <c r="D555" s="240"/>
      <c r="E555" s="237"/>
      <c r="F555" s="237"/>
      <c r="G555" s="292"/>
    </row>
    <row r="556" spans="1:7" s="207" customFormat="1" ht="300">
      <c r="A556" s="219">
        <v>48</v>
      </c>
      <c r="B556" s="10" t="s">
        <v>283</v>
      </c>
      <c r="C556" s="237"/>
      <c r="D556" s="270"/>
      <c r="E556" s="249"/>
      <c r="F556" s="249"/>
      <c r="G556" s="288"/>
    </row>
    <row r="557" spans="1:7" s="207" customFormat="1" ht="13">
      <c r="A557" s="219"/>
      <c r="B557" s="291" t="s">
        <v>284</v>
      </c>
      <c r="C557" s="237"/>
      <c r="D557" s="270"/>
      <c r="E557" s="249"/>
      <c r="F557" s="249"/>
      <c r="G557" s="288"/>
    </row>
    <row r="558" spans="1:7" s="207" customFormat="1">
      <c r="A558" s="219"/>
      <c r="B558" s="239" t="s">
        <v>285</v>
      </c>
      <c r="C558" s="237"/>
      <c r="D558" s="240"/>
      <c r="E558" s="237"/>
      <c r="F558" s="237"/>
      <c r="G558" s="241"/>
    </row>
    <row r="559" spans="1:7" s="207" customFormat="1">
      <c r="A559" s="219"/>
      <c r="B559" s="239"/>
      <c r="C559" s="237">
        <v>1</v>
      </c>
      <c r="D559" s="240">
        <v>4.75</v>
      </c>
      <c r="E559" s="237"/>
      <c r="F559" s="237">
        <v>0.85</v>
      </c>
      <c r="G559" s="241">
        <f>F559*D559*C559</f>
        <v>4.0374999999999996</v>
      </c>
    </row>
    <row r="560" spans="1:7" s="207" customFormat="1">
      <c r="A560" s="219"/>
      <c r="B560" s="239"/>
      <c r="C560" s="237">
        <v>1</v>
      </c>
      <c r="D560" s="240">
        <v>4.8499999999999996</v>
      </c>
      <c r="E560" s="237"/>
      <c r="F560" s="237">
        <v>0.85</v>
      </c>
      <c r="G560" s="241">
        <f>F560*D560*C560</f>
        <v>4.1224999999999996</v>
      </c>
    </row>
    <row r="561" spans="1:7" s="207" customFormat="1">
      <c r="A561" s="219"/>
      <c r="B561" s="239"/>
      <c r="C561" s="237"/>
      <c r="D561" s="240"/>
      <c r="E561" s="237"/>
      <c r="F561" s="237"/>
      <c r="G561" s="241"/>
    </row>
    <row r="562" spans="1:7" s="207" customFormat="1" ht="13">
      <c r="A562" s="219"/>
      <c r="B562" s="239"/>
      <c r="C562" s="237"/>
      <c r="D562" s="240"/>
      <c r="E562" s="237"/>
      <c r="F562" s="237"/>
      <c r="G562" s="292">
        <f>SUM(G559:G561)</f>
        <v>8.16</v>
      </c>
    </row>
    <row r="563" spans="1:7" s="207" customFormat="1" ht="13">
      <c r="A563" s="219"/>
      <c r="B563" s="10"/>
      <c r="C563" s="237"/>
      <c r="D563" s="270"/>
      <c r="E563" s="249"/>
      <c r="F563" s="249"/>
      <c r="G563" s="288"/>
    </row>
    <row r="564" spans="1:7" s="207" customFormat="1" ht="329">
      <c r="A564" s="219">
        <v>49</v>
      </c>
      <c r="B564" s="10" t="s">
        <v>286</v>
      </c>
      <c r="C564" s="237">
        <v>1</v>
      </c>
      <c r="D564" s="270"/>
      <c r="E564" s="249"/>
      <c r="F564" s="249"/>
      <c r="G564" s="288">
        <v>1</v>
      </c>
    </row>
    <row r="565" spans="1:7" s="207" customFormat="1" ht="13">
      <c r="A565" s="219"/>
      <c r="B565" s="10"/>
      <c r="C565" s="237"/>
      <c r="D565" s="270"/>
      <c r="E565" s="249"/>
      <c r="F565" s="249"/>
      <c r="G565" s="288"/>
    </row>
    <row r="566" spans="1:7" s="207" customFormat="1" ht="13">
      <c r="A566" s="219"/>
      <c r="B566" s="10"/>
      <c r="C566" s="237"/>
      <c r="D566" s="270"/>
      <c r="E566" s="249"/>
      <c r="F566" s="249"/>
      <c r="G566" s="288">
        <f>SUM(G564:G565)</f>
        <v>1</v>
      </c>
    </row>
    <row r="567" spans="1:7" s="207" customFormat="1" ht="13">
      <c r="A567" s="219"/>
      <c r="B567" s="10"/>
      <c r="C567" s="237"/>
      <c r="D567" s="270"/>
      <c r="E567" s="249"/>
      <c r="F567" s="249"/>
      <c r="G567" s="288"/>
    </row>
    <row r="568" spans="1:7" s="207" customFormat="1" ht="115">
      <c r="A568" s="219">
        <v>50</v>
      </c>
      <c r="B568" s="10" t="s">
        <v>287</v>
      </c>
      <c r="C568" s="237">
        <v>1</v>
      </c>
      <c r="D568" s="270"/>
      <c r="E568" s="249"/>
      <c r="F568" s="249"/>
      <c r="G568" s="288">
        <v>1</v>
      </c>
    </row>
    <row r="569" spans="1:7" s="207" customFormat="1" ht="13">
      <c r="A569" s="219"/>
      <c r="B569" s="10"/>
      <c r="C569" s="237"/>
      <c r="D569" s="270"/>
      <c r="E569" s="249"/>
      <c r="F569" s="249"/>
      <c r="G569" s="288"/>
    </row>
    <row r="570" spans="1:7" s="207" customFormat="1" ht="13">
      <c r="A570" s="219"/>
      <c r="B570" s="10"/>
      <c r="C570" s="237"/>
      <c r="D570" s="270"/>
      <c r="E570" s="249"/>
      <c r="F570" s="249"/>
      <c r="G570" s="288">
        <f>SUM(G568:G569)</f>
        <v>1</v>
      </c>
    </row>
    <row r="571" spans="1:7" s="207" customFormat="1" ht="13">
      <c r="A571" s="219"/>
      <c r="B571" s="10"/>
      <c r="C571" s="237"/>
      <c r="D571" s="270"/>
      <c r="E571" s="249"/>
      <c r="F571" s="249"/>
      <c r="G571" s="288"/>
    </row>
    <row r="572" spans="1:7" s="207" customFormat="1" ht="409.5" customHeight="1">
      <c r="A572" s="219">
        <v>51</v>
      </c>
      <c r="B572" s="191" t="s">
        <v>75</v>
      </c>
      <c r="C572" s="237"/>
      <c r="D572" s="270"/>
      <c r="E572" s="249"/>
      <c r="F572" s="249"/>
      <c r="G572" s="288"/>
    </row>
    <row r="573" spans="1:7" s="207" customFormat="1" ht="342.75" customHeight="1">
      <c r="A573" s="219"/>
      <c r="B573" s="10" t="s">
        <v>288</v>
      </c>
      <c r="C573" s="237"/>
      <c r="D573" s="270"/>
      <c r="E573" s="249"/>
      <c r="F573" s="249"/>
      <c r="G573" s="288"/>
    </row>
    <row r="574" spans="1:7" s="207" customFormat="1" ht="13">
      <c r="A574" s="219"/>
      <c r="B574" s="10"/>
      <c r="C574" s="237"/>
      <c r="D574" s="270"/>
      <c r="E574" s="249"/>
      <c r="F574" s="249"/>
      <c r="G574" s="288"/>
    </row>
    <row r="575" spans="1:7" s="207" customFormat="1" ht="87.5">
      <c r="A575" s="219"/>
      <c r="B575" s="10" t="s">
        <v>77</v>
      </c>
      <c r="C575" s="237">
        <v>3</v>
      </c>
      <c r="D575" s="270"/>
      <c r="E575" s="249"/>
      <c r="F575" s="249"/>
      <c r="G575" s="288">
        <v>3</v>
      </c>
    </row>
    <row r="576" spans="1:7" s="207" customFormat="1" ht="13">
      <c r="A576" s="219"/>
      <c r="B576" s="10"/>
      <c r="C576" s="237"/>
      <c r="D576" s="270"/>
      <c r="E576" s="249"/>
      <c r="F576" s="249"/>
      <c r="G576" s="288"/>
    </row>
    <row r="577" spans="1:7" s="207" customFormat="1" ht="13">
      <c r="A577" s="219"/>
      <c r="B577" s="10"/>
      <c r="C577" s="237"/>
      <c r="D577" s="270"/>
      <c r="E577" s="249"/>
      <c r="F577" s="249"/>
      <c r="G577" s="288">
        <f>SUM(G575:G576)</f>
        <v>3</v>
      </c>
    </row>
    <row r="578" spans="1:7" s="207" customFormat="1" ht="13">
      <c r="A578" s="219"/>
      <c r="B578" s="10"/>
      <c r="C578" s="237"/>
      <c r="D578" s="270"/>
      <c r="E578" s="249"/>
      <c r="F578" s="249"/>
      <c r="G578" s="288"/>
    </row>
    <row r="579" spans="1:7" s="207" customFormat="1" ht="150">
      <c r="A579" s="219">
        <v>52</v>
      </c>
      <c r="B579" s="10" t="s">
        <v>289</v>
      </c>
      <c r="C579" s="237"/>
      <c r="D579" s="270"/>
      <c r="E579" s="249"/>
      <c r="F579" s="249"/>
      <c r="G579" s="288"/>
    </row>
    <row r="580" spans="1:7" s="207" customFormat="1" ht="13">
      <c r="A580" s="219"/>
      <c r="B580" s="10"/>
      <c r="C580" s="237">
        <v>2</v>
      </c>
      <c r="D580" s="270">
        <v>3</v>
      </c>
      <c r="E580" s="249">
        <v>0.2</v>
      </c>
      <c r="F580" s="249"/>
      <c r="G580" s="288">
        <f>E580*D580*C580</f>
        <v>1.2000000000000002</v>
      </c>
    </row>
    <row r="581" spans="1:7" s="207" customFormat="1" ht="13">
      <c r="A581" s="219"/>
      <c r="B581" s="10" t="s">
        <v>290</v>
      </c>
      <c r="C581" s="237"/>
      <c r="D581" s="270"/>
      <c r="E581" s="249"/>
      <c r="F581" s="249"/>
      <c r="G581" s="288">
        <v>0.3</v>
      </c>
    </row>
    <row r="582" spans="1:7" s="207" customFormat="1" ht="13">
      <c r="A582" s="219"/>
      <c r="B582" s="10"/>
      <c r="C582" s="237"/>
      <c r="D582" s="270"/>
      <c r="E582" s="249"/>
      <c r="F582" s="249"/>
      <c r="G582" s="288"/>
    </row>
    <row r="583" spans="1:7" s="207" customFormat="1" ht="13">
      <c r="A583" s="219"/>
      <c r="B583" s="10"/>
      <c r="C583" s="237"/>
      <c r="D583" s="270"/>
      <c r="E583" s="249"/>
      <c r="F583" s="249"/>
      <c r="G583" s="288">
        <f>SUM(G580:G582)</f>
        <v>1.5000000000000002</v>
      </c>
    </row>
    <row r="584" spans="1:7" s="207" customFormat="1" ht="13">
      <c r="A584" s="219"/>
      <c r="B584" s="10"/>
      <c r="C584" s="237"/>
      <c r="D584" s="270"/>
      <c r="E584" s="249"/>
      <c r="F584" s="249"/>
      <c r="G584" s="288"/>
    </row>
    <row r="585" spans="1:7" s="207" customFormat="1" ht="300">
      <c r="A585" s="9">
        <v>53</v>
      </c>
      <c r="B585" s="10" t="s">
        <v>78</v>
      </c>
      <c r="C585" s="237"/>
      <c r="D585" s="270"/>
      <c r="E585" s="249"/>
      <c r="F585" s="249"/>
      <c r="G585" s="288">
        <v>34</v>
      </c>
    </row>
    <row r="586" spans="1:7" s="207" customFormat="1" ht="13">
      <c r="A586" s="9"/>
      <c r="B586" s="10"/>
      <c r="C586" s="237"/>
      <c r="D586" s="270"/>
      <c r="E586" s="249"/>
      <c r="F586" s="249"/>
      <c r="G586" s="288"/>
    </row>
    <row r="587" spans="1:7" s="207" customFormat="1" ht="13">
      <c r="A587" s="9"/>
      <c r="B587" s="10"/>
      <c r="C587" s="237"/>
      <c r="D587" s="270"/>
      <c r="E587" s="249"/>
      <c r="F587" s="249"/>
      <c r="G587" s="288">
        <f>SUM(G585:G586)</f>
        <v>34</v>
      </c>
    </row>
    <row r="588" spans="1:7" s="207" customFormat="1" ht="13">
      <c r="A588" s="9"/>
      <c r="B588" s="10"/>
      <c r="C588" s="237"/>
      <c r="D588" s="270"/>
      <c r="E588" s="249"/>
      <c r="F588" s="249"/>
      <c r="G588" s="288"/>
    </row>
    <row r="589" spans="1:7" s="207" customFormat="1" ht="325">
      <c r="A589" s="9">
        <v>54</v>
      </c>
      <c r="B589" s="10" t="s">
        <v>79</v>
      </c>
      <c r="C589" s="237" t="s">
        <v>32</v>
      </c>
      <c r="D589" s="270"/>
      <c r="E589" s="249"/>
      <c r="F589" s="249">
        <v>140</v>
      </c>
      <c r="G589" s="288">
        <v>140</v>
      </c>
    </row>
    <row r="590" spans="1:7" s="207" customFormat="1" ht="13">
      <c r="A590" s="9"/>
      <c r="B590" s="10"/>
      <c r="C590" s="237"/>
      <c r="D590" s="270"/>
      <c r="E590" s="249"/>
      <c r="F590" s="249"/>
      <c r="G590" s="288"/>
    </row>
    <row r="591" spans="1:7" s="207" customFormat="1" ht="13">
      <c r="A591" s="9"/>
      <c r="B591" s="10"/>
      <c r="C591" s="237"/>
      <c r="D591" s="270"/>
      <c r="E591" s="249"/>
      <c r="F591" s="249"/>
      <c r="G591" s="288">
        <f>SUM(G589:G590)</f>
        <v>140</v>
      </c>
    </row>
    <row r="592" spans="1:7" s="207" customFormat="1" ht="13">
      <c r="A592" s="9"/>
      <c r="B592" s="10"/>
      <c r="C592" s="237"/>
      <c r="D592" s="270"/>
      <c r="E592" s="249"/>
      <c r="F592" s="249"/>
      <c r="G592" s="288"/>
    </row>
    <row r="593" spans="1:7" s="207" customFormat="1" ht="312.5">
      <c r="A593" s="9">
        <v>55</v>
      </c>
      <c r="B593" s="10" t="s">
        <v>80</v>
      </c>
      <c r="C593" s="237"/>
      <c r="D593" s="270"/>
      <c r="E593" s="249"/>
      <c r="F593" s="249"/>
      <c r="G593" s="288"/>
    </row>
    <row r="594" spans="1:7" s="207" customFormat="1" ht="113.5">
      <c r="A594" s="9"/>
      <c r="B594" s="10" t="s">
        <v>291</v>
      </c>
      <c r="C594" s="237"/>
      <c r="D594" s="270"/>
      <c r="E594" s="249"/>
      <c r="F594" s="249"/>
      <c r="G594" s="288"/>
    </row>
    <row r="595" spans="1:7" s="207" customFormat="1" ht="13">
      <c r="A595" s="219"/>
      <c r="B595" s="10"/>
      <c r="C595" s="237"/>
      <c r="D595" s="270"/>
      <c r="E595" s="249"/>
      <c r="F595" s="249"/>
      <c r="G595" s="288"/>
    </row>
    <row r="596" spans="1:7" s="207" customFormat="1" ht="13">
      <c r="A596" s="219"/>
      <c r="B596" s="215" t="s">
        <v>292</v>
      </c>
      <c r="C596" s="237"/>
      <c r="D596" s="238"/>
      <c r="E596" s="235"/>
      <c r="F596" s="235"/>
      <c r="G596" s="243"/>
    </row>
    <row r="597" spans="1:7" s="207" customFormat="1">
      <c r="A597" s="219"/>
      <c r="B597" s="225" t="s">
        <v>293</v>
      </c>
      <c r="C597" s="237">
        <v>1</v>
      </c>
      <c r="D597" s="238">
        <v>21.5</v>
      </c>
      <c r="E597" s="235"/>
      <c r="F597" s="235"/>
      <c r="G597" s="243">
        <f>D597*C597</f>
        <v>21.5</v>
      </c>
    </row>
    <row r="598" spans="1:7" s="207" customFormat="1">
      <c r="A598" s="219"/>
      <c r="B598" s="225"/>
      <c r="C598" s="237"/>
      <c r="D598" s="238"/>
      <c r="E598" s="235"/>
      <c r="F598" s="235"/>
      <c r="G598" s="243"/>
    </row>
    <row r="599" spans="1:7" s="207" customFormat="1">
      <c r="A599" s="219"/>
      <c r="B599" s="225"/>
      <c r="C599" s="237"/>
      <c r="D599" s="238"/>
      <c r="E599" s="235"/>
      <c r="F599" s="235"/>
      <c r="G599" s="243"/>
    </row>
    <row r="600" spans="1:7" s="207" customFormat="1" ht="13">
      <c r="A600" s="219"/>
      <c r="B600" s="225"/>
      <c r="C600" s="237"/>
      <c r="D600" s="238"/>
      <c r="E600" s="235"/>
      <c r="F600" s="235"/>
      <c r="G600" s="246">
        <f>SUM(G597:G599)</f>
        <v>21.5</v>
      </c>
    </row>
    <row r="601" spans="1:7" s="207" customFormat="1" ht="13">
      <c r="A601" s="219"/>
      <c r="B601" s="225"/>
      <c r="C601" s="237"/>
      <c r="D601" s="238"/>
      <c r="E601" s="235"/>
      <c r="F601" s="235"/>
      <c r="G601" s="246"/>
    </row>
    <row r="602" spans="1:7" s="207" customFormat="1" ht="50">
      <c r="A602" s="9">
        <v>56</v>
      </c>
      <c r="B602" s="10" t="s">
        <v>81</v>
      </c>
      <c r="C602" s="237" t="s">
        <v>294</v>
      </c>
      <c r="D602" s="270"/>
      <c r="E602" s="249"/>
      <c r="F602" s="249"/>
      <c r="G602" s="288"/>
    </row>
    <row r="603" spans="1:7" s="207" customFormat="1" ht="13">
      <c r="A603" s="219"/>
      <c r="B603" s="10"/>
      <c r="C603" s="237"/>
      <c r="D603" s="270"/>
      <c r="E603" s="249"/>
      <c r="F603" s="249"/>
      <c r="G603" s="288"/>
    </row>
    <row r="604" spans="1:7" s="207" customFormat="1" ht="64">
      <c r="A604" s="9">
        <v>57</v>
      </c>
      <c r="B604" s="10" t="s">
        <v>295</v>
      </c>
      <c r="C604" s="237"/>
      <c r="D604" s="270"/>
      <c r="E604" s="249"/>
      <c r="F604" s="249"/>
      <c r="G604" s="288"/>
    </row>
    <row r="605" spans="1:7" s="207" customFormat="1" ht="13">
      <c r="A605" s="219"/>
      <c r="B605" s="10"/>
      <c r="C605" s="237"/>
      <c r="D605" s="270"/>
      <c r="E605" s="249"/>
      <c r="F605" s="249"/>
      <c r="G605" s="288"/>
    </row>
    <row r="606" spans="1:7" s="207" customFormat="1">
      <c r="A606" s="219"/>
      <c r="B606" s="225" t="s">
        <v>296</v>
      </c>
      <c r="C606" s="237"/>
      <c r="D606" s="238"/>
      <c r="E606" s="249"/>
      <c r="F606" s="249"/>
      <c r="G606" s="262"/>
    </row>
    <row r="607" spans="1:7" s="207" customFormat="1">
      <c r="A607" s="219"/>
      <c r="B607" s="271" t="s">
        <v>223</v>
      </c>
      <c r="C607" s="237">
        <v>1</v>
      </c>
      <c r="D607" s="238">
        <v>1.88</v>
      </c>
      <c r="E607" s="249"/>
      <c r="F607" s="249">
        <v>3.1</v>
      </c>
      <c r="G607" s="285">
        <f t="shared" ref="G607:G616" si="15">F607*D607*C607</f>
        <v>5.8279999999999994</v>
      </c>
    </row>
    <row r="608" spans="1:7" s="207" customFormat="1">
      <c r="A608" s="219"/>
      <c r="B608" s="271" t="s">
        <v>224</v>
      </c>
      <c r="C608" s="237">
        <v>1</v>
      </c>
      <c r="D608" s="238">
        <v>0.8</v>
      </c>
      <c r="E608" s="249"/>
      <c r="F608" s="249">
        <v>3.1</v>
      </c>
      <c r="G608" s="285">
        <f t="shared" si="15"/>
        <v>2.4800000000000004</v>
      </c>
    </row>
    <row r="609" spans="1:7" s="207" customFormat="1">
      <c r="A609" s="219"/>
      <c r="B609" s="271" t="s">
        <v>104</v>
      </c>
      <c r="C609" s="237">
        <v>-2</v>
      </c>
      <c r="D609" s="238">
        <v>0.8</v>
      </c>
      <c r="E609" s="249"/>
      <c r="F609" s="249">
        <v>2.2999999999999998</v>
      </c>
      <c r="G609" s="285">
        <f t="shared" si="15"/>
        <v>-3.6799999999999997</v>
      </c>
    </row>
    <row r="610" spans="1:7" s="207" customFormat="1">
      <c r="A610" s="219"/>
      <c r="B610" s="271" t="s">
        <v>225</v>
      </c>
      <c r="C610" s="237">
        <v>1</v>
      </c>
      <c r="D610" s="238">
        <v>0.1</v>
      </c>
      <c r="E610" s="249"/>
      <c r="F610" s="249">
        <v>3.1</v>
      </c>
      <c r="G610" s="285">
        <f t="shared" si="15"/>
        <v>0.31000000000000005</v>
      </c>
    </row>
    <row r="611" spans="1:7" s="207" customFormat="1">
      <c r="A611" s="219"/>
      <c r="B611" s="271" t="s">
        <v>226</v>
      </c>
      <c r="C611" s="237">
        <v>1</v>
      </c>
      <c r="D611" s="238">
        <v>0.81499999999999995</v>
      </c>
      <c r="E611" s="249"/>
      <c r="F611" s="249">
        <v>3.1</v>
      </c>
      <c r="G611" s="285">
        <f t="shared" si="15"/>
        <v>2.5265</v>
      </c>
    </row>
    <row r="612" spans="1:7" s="207" customFormat="1">
      <c r="A612" s="219"/>
      <c r="B612" s="271" t="s">
        <v>265</v>
      </c>
      <c r="C612" s="237">
        <v>1</v>
      </c>
      <c r="D612" s="238">
        <v>1.03</v>
      </c>
      <c r="E612" s="249"/>
      <c r="F612" s="249">
        <v>3.1</v>
      </c>
      <c r="G612" s="285">
        <f t="shared" si="15"/>
        <v>3.1930000000000001</v>
      </c>
    </row>
    <row r="613" spans="1:7" s="207" customFormat="1">
      <c r="A613" s="219"/>
      <c r="B613" s="271" t="s">
        <v>233</v>
      </c>
      <c r="C613" s="237">
        <v>1</v>
      </c>
      <c r="D613" s="238">
        <v>0.27500000000000002</v>
      </c>
      <c r="E613" s="249"/>
      <c r="F613" s="249">
        <v>3.1</v>
      </c>
      <c r="G613" s="285">
        <f t="shared" si="15"/>
        <v>0.85250000000000015</v>
      </c>
    </row>
    <row r="614" spans="1:7" s="207" customFormat="1">
      <c r="A614" s="219"/>
      <c r="B614" s="271" t="s">
        <v>232</v>
      </c>
      <c r="C614" s="237">
        <v>1</v>
      </c>
      <c r="D614" s="238">
        <v>2.2010000000000001</v>
      </c>
      <c r="E614" s="249"/>
      <c r="F614" s="249">
        <v>3.1</v>
      </c>
      <c r="G614" s="286">
        <f t="shared" si="15"/>
        <v>6.8231000000000002</v>
      </c>
    </row>
    <row r="615" spans="1:7" s="207" customFormat="1">
      <c r="A615" s="219"/>
      <c r="B615" s="271" t="s">
        <v>230</v>
      </c>
      <c r="C615" s="237">
        <v>1</v>
      </c>
      <c r="D615" s="238">
        <v>2.681</v>
      </c>
      <c r="E615" s="249"/>
      <c r="F615" s="249">
        <v>3.1</v>
      </c>
      <c r="G615" s="286">
        <f t="shared" si="15"/>
        <v>8.3110999999999997</v>
      </c>
    </row>
    <row r="616" spans="1:7" s="207" customFormat="1">
      <c r="A616" s="219"/>
      <c r="B616" s="225" t="s">
        <v>297</v>
      </c>
      <c r="C616" s="237">
        <v>1</v>
      </c>
      <c r="D616" s="270">
        <v>7.04</v>
      </c>
      <c r="E616" s="249"/>
      <c r="F616" s="249">
        <v>3.4</v>
      </c>
      <c r="G616" s="262">
        <f t="shared" si="15"/>
        <v>23.936</v>
      </c>
    </row>
    <row r="617" spans="1:7" s="207" customFormat="1">
      <c r="A617" s="219"/>
      <c r="B617" s="225"/>
      <c r="C617" s="237"/>
      <c r="D617" s="270"/>
      <c r="E617" s="249"/>
      <c r="F617" s="249"/>
      <c r="G617" s="250"/>
    </row>
    <row r="618" spans="1:7" s="207" customFormat="1" ht="13">
      <c r="A618" s="219"/>
      <c r="B618" s="225"/>
      <c r="C618" s="237"/>
      <c r="D618" s="270"/>
      <c r="E618" s="249"/>
      <c r="F618" s="249"/>
      <c r="G618" s="287">
        <f>SUM(G607:G617)</f>
        <v>50.580200000000005</v>
      </c>
    </row>
    <row r="619" spans="1:7" s="207" customFormat="1" ht="13">
      <c r="A619" s="219"/>
      <c r="B619" s="10"/>
      <c r="C619" s="237"/>
      <c r="D619" s="270"/>
      <c r="E619" s="249"/>
      <c r="F619" s="249"/>
      <c r="G619" s="288"/>
    </row>
    <row r="620" spans="1:7" s="207" customFormat="1" ht="76">
      <c r="A620" s="9">
        <v>58</v>
      </c>
      <c r="B620" s="10" t="s">
        <v>272</v>
      </c>
      <c r="C620" s="237"/>
      <c r="D620" s="270"/>
      <c r="E620" s="249"/>
      <c r="F620" s="249"/>
      <c r="G620" s="288"/>
    </row>
    <row r="621" spans="1:7" s="207" customFormat="1" ht="13">
      <c r="A621" s="219"/>
      <c r="B621" s="10"/>
      <c r="C621" s="237"/>
      <c r="D621" s="270"/>
      <c r="E621" s="249"/>
      <c r="F621" s="249"/>
      <c r="G621" s="288"/>
    </row>
    <row r="622" spans="1:7" s="207" customFormat="1" ht="76">
      <c r="A622" s="219"/>
      <c r="B622" s="10" t="s">
        <v>272</v>
      </c>
      <c r="C622" s="237"/>
      <c r="D622" s="270"/>
      <c r="E622" s="249"/>
      <c r="F622" s="249"/>
      <c r="G622" s="262"/>
    </row>
    <row r="623" spans="1:7" s="207" customFormat="1">
      <c r="A623" s="219"/>
      <c r="B623" s="10"/>
      <c r="C623" s="237"/>
      <c r="D623" s="270"/>
      <c r="E623" s="249"/>
      <c r="F623" s="249"/>
      <c r="G623" s="262"/>
    </row>
    <row r="624" spans="1:7" s="207" customFormat="1">
      <c r="A624" s="219"/>
      <c r="B624" s="225" t="s">
        <v>214</v>
      </c>
      <c r="C624" s="226">
        <v>1</v>
      </c>
      <c r="D624" s="227">
        <f>3.46+0.1+3.01</f>
        <v>6.57</v>
      </c>
      <c r="E624" s="249"/>
      <c r="F624" s="249">
        <v>2.1</v>
      </c>
      <c r="G624" s="285">
        <f>F624*D624*C624</f>
        <v>13.797000000000001</v>
      </c>
    </row>
    <row r="625" spans="1:7" s="207" customFormat="1">
      <c r="A625" s="219"/>
      <c r="B625" s="225" t="s">
        <v>216</v>
      </c>
      <c r="C625" s="237">
        <v>1</v>
      </c>
      <c r="D625" s="238">
        <v>3.8740000000000001</v>
      </c>
      <c r="E625" s="249"/>
      <c r="F625" s="249">
        <v>2.1</v>
      </c>
      <c r="G625" s="286">
        <f>F625*D625*C625</f>
        <v>8.1354000000000006</v>
      </c>
    </row>
    <row r="626" spans="1:7" s="207" customFormat="1">
      <c r="A626" s="219"/>
      <c r="B626" s="271" t="s">
        <v>269</v>
      </c>
      <c r="C626" s="237">
        <v>1</v>
      </c>
      <c r="D626" s="238">
        <v>3.7450000000000001</v>
      </c>
      <c r="E626" s="249"/>
      <c r="F626" s="249">
        <v>2.1</v>
      </c>
      <c r="G626" s="286">
        <f>F626*D626*C626</f>
        <v>7.8645000000000005</v>
      </c>
    </row>
    <row r="627" spans="1:7" s="207" customFormat="1">
      <c r="A627" s="219"/>
      <c r="B627" s="10" t="s">
        <v>267</v>
      </c>
      <c r="C627" s="237">
        <v>1</v>
      </c>
      <c r="D627" s="270">
        <v>2.85</v>
      </c>
      <c r="E627" s="249"/>
      <c r="F627" s="249">
        <v>2.1</v>
      </c>
      <c r="G627" s="262">
        <f>F627*D627*C627</f>
        <v>5.9850000000000003</v>
      </c>
    </row>
    <row r="628" spans="1:7" s="207" customFormat="1">
      <c r="A628" s="219"/>
      <c r="B628" s="271" t="s">
        <v>230</v>
      </c>
      <c r="C628" s="237">
        <v>1</v>
      </c>
      <c r="D628" s="238">
        <v>0.91300000000000003</v>
      </c>
      <c r="E628" s="249"/>
      <c r="F628" s="249">
        <v>3.1</v>
      </c>
      <c r="G628" s="286">
        <f t="shared" ref="G628:G636" si="16">F628*D628*C628</f>
        <v>2.8303000000000003</v>
      </c>
    </row>
    <row r="629" spans="1:7" s="207" customFormat="1">
      <c r="A629" s="219"/>
      <c r="B629" s="271"/>
      <c r="C629" s="237">
        <v>1</v>
      </c>
      <c r="D629" s="238">
        <v>2.681</v>
      </c>
      <c r="E629" s="249"/>
      <c r="F629" s="249">
        <v>3.1</v>
      </c>
      <c r="G629" s="286">
        <f t="shared" si="16"/>
        <v>8.3110999999999997</v>
      </c>
    </row>
    <row r="630" spans="1:7" s="207" customFormat="1">
      <c r="A630" s="219"/>
      <c r="B630" s="271" t="s">
        <v>223</v>
      </c>
      <c r="C630" s="237">
        <v>1</v>
      </c>
      <c r="D630" s="238">
        <v>2.0350000000000001</v>
      </c>
      <c r="E630" s="249"/>
      <c r="F630" s="249">
        <v>3.1</v>
      </c>
      <c r="G630" s="285">
        <f t="shared" si="16"/>
        <v>6.3085000000000004</v>
      </c>
    </row>
    <row r="631" spans="1:7" s="207" customFormat="1">
      <c r="A631" s="219"/>
      <c r="B631" s="271" t="s">
        <v>224</v>
      </c>
      <c r="C631" s="237">
        <v>1</v>
      </c>
      <c r="D631" s="238">
        <v>0.8</v>
      </c>
      <c r="E631" s="249"/>
      <c r="F631" s="249">
        <v>3.1</v>
      </c>
      <c r="G631" s="285">
        <f t="shared" si="16"/>
        <v>2.4800000000000004</v>
      </c>
    </row>
    <row r="632" spans="1:7" s="207" customFormat="1">
      <c r="A632" s="219"/>
      <c r="B632" s="271" t="s">
        <v>104</v>
      </c>
      <c r="C632" s="237">
        <v>-2</v>
      </c>
      <c r="D632" s="238">
        <v>0.8</v>
      </c>
      <c r="E632" s="249"/>
      <c r="F632" s="249">
        <v>2.4</v>
      </c>
      <c r="G632" s="285">
        <f t="shared" si="16"/>
        <v>-3.84</v>
      </c>
    </row>
    <row r="633" spans="1:7" s="207" customFormat="1">
      <c r="A633" s="219"/>
      <c r="B633" s="271" t="s">
        <v>225</v>
      </c>
      <c r="C633" s="237">
        <v>1</v>
      </c>
      <c r="D633" s="238">
        <v>0.2</v>
      </c>
      <c r="E633" s="249"/>
      <c r="F633" s="249">
        <v>3.1</v>
      </c>
      <c r="G633" s="285">
        <f t="shared" si="16"/>
        <v>0.62000000000000011</v>
      </c>
    </row>
    <row r="634" spans="1:7" s="207" customFormat="1" ht="25">
      <c r="A634" s="219"/>
      <c r="B634" s="271" t="s">
        <v>263</v>
      </c>
      <c r="C634" s="237">
        <v>1</v>
      </c>
      <c r="D634" s="238">
        <v>3.645</v>
      </c>
      <c r="E634" s="249"/>
      <c r="F634" s="249">
        <v>3.1</v>
      </c>
      <c r="G634" s="285">
        <f t="shared" si="16"/>
        <v>11.2995</v>
      </c>
    </row>
    <row r="635" spans="1:7" s="207" customFormat="1">
      <c r="A635" s="219"/>
      <c r="B635" s="271"/>
      <c r="C635" s="237">
        <v>1</v>
      </c>
      <c r="D635" s="238">
        <v>1.085</v>
      </c>
      <c r="E635" s="249"/>
      <c r="F635" s="249">
        <v>3.1</v>
      </c>
      <c r="G635" s="285">
        <f t="shared" si="16"/>
        <v>3.3635000000000002</v>
      </c>
    </row>
    <row r="636" spans="1:7" s="207" customFormat="1">
      <c r="A636" s="219"/>
      <c r="B636" s="10"/>
      <c r="C636" s="237">
        <v>1</v>
      </c>
      <c r="D636" s="270">
        <v>7.04</v>
      </c>
      <c r="E636" s="249"/>
      <c r="F636" s="249">
        <v>3.3</v>
      </c>
      <c r="G636" s="262">
        <f t="shared" si="16"/>
        <v>23.231999999999999</v>
      </c>
    </row>
    <row r="637" spans="1:7" s="207" customFormat="1" ht="13">
      <c r="A637" s="219"/>
      <c r="B637" s="10"/>
      <c r="C637" s="237"/>
      <c r="D637" s="270"/>
      <c r="E637" s="249"/>
      <c r="F637" s="249"/>
      <c r="G637" s="287">
        <f>SUM(G624:G636)</f>
        <v>90.386799999999994</v>
      </c>
    </row>
    <row r="638" spans="1:7" s="207" customFormat="1" ht="38">
      <c r="A638" s="9">
        <v>59</v>
      </c>
      <c r="B638" s="10" t="s">
        <v>298</v>
      </c>
      <c r="C638" s="237"/>
      <c r="D638" s="270"/>
      <c r="E638" s="249"/>
      <c r="F638" s="249"/>
      <c r="G638" s="288"/>
    </row>
    <row r="639" spans="1:7" s="207" customFormat="1" ht="13">
      <c r="A639" s="219"/>
      <c r="B639" s="10"/>
      <c r="C639" s="237"/>
      <c r="D639" s="270"/>
      <c r="E639" s="249"/>
      <c r="F639" s="249"/>
      <c r="G639" s="288"/>
    </row>
    <row r="640" spans="1:7" s="207" customFormat="1" ht="13">
      <c r="A640" s="219"/>
      <c r="B640" s="215" t="s">
        <v>299</v>
      </c>
      <c r="C640" s="237"/>
      <c r="D640" s="238"/>
      <c r="E640" s="249"/>
      <c r="F640" s="249"/>
      <c r="G640" s="262"/>
    </row>
    <row r="641" spans="1:7" s="207" customFormat="1" ht="13">
      <c r="A641" s="219"/>
      <c r="B641" s="259" t="s">
        <v>300</v>
      </c>
      <c r="C641" s="237"/>
      <c r="D641" s="240"/>
      <c r="E641" s="237"/>
      <c r="F641" s="237"/>
      <c r="G641" s="241"/>
    </row>
    <row r="642" spans="1:7" s="207" customFormat="1">
      <c r="A642" s="219"/>
      <c r="B642" s="225" t="s">
        <v>214</v>
      </c>
      <c r="C642" s="237">
        <v>1</v>
      </c>
      <c r="D642" s="227">
        <v>3.01</v>
      </c>
      <c r="E642" s="249" t="s">
        <v>257</v>
      </c>
      <c r="F642" s="249">
        <v>3.3</v>
      </c>
      <c r="G642" s="250">
        <f>F642*D642*C642</f>
        <v>9.9329999999999981</v>
      </c>
    </row>
    <row r="643" spans="1:7" s="207" customFormat="1">
      <c r="A643" s="219"/>
      <c r="B643" s="225"/>
      <c r="C643" s="237">
        <v>1</v>
      </c>
      <c r="D643" s="227">
        <v>3.46</v>
      </c>
      <c r="E643" s="249"/>
      <c r="F643" s="249">
        <v>3.3</v>
      </c>
      <c r="G643" s="250">
        <f t="shared" ref="G643:G654" si="17">F643*D643*C643</f>
        <v>11.417999999999999</v>
      </c>
    </row>
    <row r="644" spans="1:7" s="207" customFormat="1">
      <c r="A644" s="219"/>
      <c r="B644" s="271" t="s">
        <v>218</v>
      </c>
      <c r="C644" s="237">
        <v>1</v>
      </c>
      <c r="D644" s="238">
        <v>1.1000000000000001</v>
      </c>
      <c r="E644" s="249"/>
      <c r="F644" s="249">
        <v>3.3</v>
      </c>
      <c r="G644" s="250">
        <f t="shared" si="17"/>
        <v>3.63</v>
      </c>
    </row>
    <row r="645" spans="1:7" s="207" customFormat="1">
      <c r="A645" s="219"/>
      <c r="B645" s="271" t="s">
        <v>219</v>
      </c>
      <c r="C645" s="237">
        <v>1</v>
      </c>
      <c r="D645" s="238">
        <v>1</v>
      </c>
      <c r="E645" s="249"/>
      <c r="F645" s="249">
        <v>3.3</v>
      </c>
      <c r="G645" s="250">
        <f t="shared" si="17"/>
        <v>3.3</v>
      </c>
    </row>
    <row r="646" spans="1:7" s="207" customFormat="1">
      <c r="A646" s="219"/>
      <c r="B646" s="271" t="s">
        <v>220</v>
      </c>
      <c r="C646" s="237">
        <v>1</v>
      </c>
      <c r="D646" s="238">
        <v>1.83</v>
      </c>
      <c r="E646" s="249"/>
      <c r="F646" s="249">
        <v>3.3</v>
      </c>
      <c r="G646" s="250">
        <f t="shared" si="17"/>
        <v>6.0389999999999997</v>
      </c>
    </row>
    <row r="647" spans="1:7" s="207" customFormat="1">
      <c r="A647" s="219"/>
      <c r="B647" s="271" t="s">
        <v>262</v>
      </c>
      <c r="C647" s="237">
        <v>1</v>
      </c>
      <c r="D647" s="238">
        <v>1</v>
      </c>
      <c r="E647" s="249"/>
      <c r="F647" s="249">
        <v>2.4</v>
      </c>
      <c r="G647" s="250">
        <f t="shared" si="17"/>
        <v>2.4</v>
      </c>
    </row>
    <row r="648" spans="1:7" s="207" customFormat="1">
      <c r="A648" s="219"/>
      <c r="B648" s="271" t="s">
        <v>221</v>
      </c>
      <c r="C648" s="237">
        <v>1</v>
      </c>
      <c r="D648" s="238">
        <v>1.7350000000000001</v>
      </c>
      <c r="E648" s="249"/>
      <c r="F648" s="249">
        <v>3.3</v>
      </c>
      <c r="G648" s="250">
        <f t="shared" si="17"/>
        <v>5.7255000000000003</v>
      </c>
    </row>
    <row r="649" spans="1:7" s="207" customFormat="1" ht="25">
      <c r="A649" s="219"/>
      <c r="B649" s="271" t="s">
        <v>263</v>
      </c>
      <c r="C649" s="237">
        <v>1</v>
      </c>
      <c r="D649" s="238">
        <v>3.645</v>
      </c>
      <c r="E649" s="249"/>
      <c r="F649" s="249">
        <v>3.3</v>
      </c>
      <c r="G649" s="250">
        <f t="shared" si="17"/>
        <v>12.028499999999999</v>
      </c>
    </row>
    <row r="650" spans="1:7" s="207" customFormat="1">
      <c r="A650" s="219"/>
      <c r="B650" s="271"/>
      <c r="C650" s="237">
        <v>1</v>
      </c>
      <c r="D650" s="238">
        <v>1.085</v>
      </c>
      <c r="E650" s="249"/>
      <c r="F650" s="249">
        <v>3.3</v>
      </c>
      <c r="G650" s="250">
        <f t="shared" si="17"/>
        <v>3.5804999999999998</v>
      </c>
    </row>
    <row r="651" spans="1:7" s="207" customFormat="1">
      <c r="A651" s="219"/>
      <c r="B651" s="271"/>
      <c r="C651" s="237">
        <v>1</v>
      </c>
      <c r="D651" s="238">
        <v>2.2000000000000002</v>
      </c>
      <c r="E651" s="249"/>
      <c r="F651" s="249">
        <v>3.3</v>
      </c>
      <c r="G651" s="250">
        <f t="shared" si="17"/>
        <v>7.26</v>
      </c>
    </row>
    <row r="652" spans="1:7" s="207" customFormat="1">
      <c r="A652" s="219"/>
      <c r="B652" s="271" t="s">
        <v>223</v>
      </c>
      <c r="C652" s="237">
        <v>1</v>
      </c>
      <c r="D652" s="238">
        <v>2.0350000000000001</v>
      </c>
      <c r="E652" s="249"/>
      <c r="F652" s="249">
        <v>3.3</v>
      </c>
      <c r="G652" s="250">
        <f t="shared" si="17"/>
        <v>6.7155000000000005</v>
      </c>
    </row>
    <row r="653" spans="1:7" s="207" customFormat="1">
      <c r="A653" s="219"/>
      <c r="B653" s="271" t="s">
        <v>224</v>
      </c>
      <c r="C653" s="237">
        <v>1</v>
      </c>
      <c r="D653" s="238">
        <v>0.8</v>
      </c>
      <c r="E653" s="249"/>
      <c r="F653" s="249">
        <v>3.3</v>
      </c>
      <c r="G653" s="250">
        <f t="shared" si="17"/>
        <v>2.64</v>
      </c>
    </row>
    <row r="654" spans="1:7" s="207" customFormat="1">
      <c r="A654" s="219"/>
      <c r="B654" s="271" t="s">
        <v>104</v>
      </c>
      <c r="C654" s="237">
        <v>1</v>
      </c>
      <c r="D654" s="238">
        <v>0.8</v>
      </c>
      <c r="E654" s="249"/>
      <c r="F654" s="249">
        <v>2.4</v>
      </c>
      <c r="G654" s="250">
        <f t="shared" si="17"/>
        <v>1.92</v>
      </c>
    </row>
    <row r="655" spans="1:7" s="207" customFormat="1">
      <c r="A655" s="219"/>
      <c r="B655" s="271" t="s">
        <v>225</v>
      </c>
      <c r="C655" s="237">
        <v>1</v>
      </c>
      <c r="D655" s="238">
        <v>0.2</v>
      </c>
      <c r="E655" s="249"/>
      <c r="F655" s="249">
        <v>3.3</v>
      </c>
      <c r="G655" s="250">
        <f t="shared" ref="G655:G666" si="18">F655*D655*C655</f>
        <v>0.66</v>
      </c>
    </row>
    <row r="656" spans="1:7" s="207" customFormat="1">
      <c r="A656" s="219"/>
      <c r="B656" s="271" t="s">
        <v>226</v>
      </c>
      <c r="C656" s="237">
        <v>1</v>
      </c>
      <c r="D656" s="238">
        <v>1.06</v>
      </c>
      <c r="E656" s="249"/>
      <c r="F656" s="249">
        <v>3.3</v>
      </c>
      <c r="G656" s="250">
        <f t="shared" si="18"/>
        <v>3.4979999999999998</v>
      </c>
    </row>
    <row r="657" spans="1:7" s="207" customFormat="1">
      <c r="A657" s="219"/>
      <c r="B657" s="271" t="s">
        <v>227</v>
      </c>
      <c r="C657" s="210">
        <v>1</v>
      </c>
      <c r="D657" s="238">
        <v>0.2</v>
      </c>
      <c r="E657" s="249"/>
      <c r="F657" s="249">
        <v>3.3</v>
      </c>
      <c r="G657" s="250">
        <f t="shared" si="18"/>
        <v>0.66</v>
      </c>
    </row>
    <row r="658" spans="1:7" s="207" customFormat="1">
      <c r="A658" s="219"/>
      <c r="B658" s="271"/>
      <c r="C658" s="237">
        <v>1</v>
      </c>
      <c r="D658" s="238">
        <v>0.34699999999999998</v>
      </c>
      <c r="E658" s="249"/>
      <c r="F658" s="249">
        <v>3.3</v>
      </c>
      <c r="G658" s="250">
        <f t="shared" si="18"/>
        <v>1.1450999999999998</v>
      </c>
    </row>
    <row r="659" spans="1:7" s="207" customFormat="1">
      <c r="A659" s="219"/>
      <c r="B659" s="271" t="s">
        <v>229</v>
      </c>
      <c r="C659" s="237">
        <v>1</v>
      </c>
      <c r="D659" s="238">
        <v>0.34699999999999998</v>
      </c>
      <c r="E659" s="249"/>
      <c r="F659" s="249">
        <v>3.3</v>
      </c>
      <c r="G659" s="250">
        <f t="shared" si="18"/>
        <v>1.1450999999999998</v>
      </c>
    </row>
    <row r="660" spans="1:7" s="207" customFormat="1">
      <c r="A660" s="219"/>
      <c r="B660" s="271" t="s">
        <v>265</v>
      </c>
      <c r="C660" s="237">
        <v>1</v>
      </c>
      <c r="D660" s="238">
        <v>1.03</v>
      </c>
      <c r="E660" s="249"/>
      <c r="F660" s="249">
        <v>3.3</v>
      </c>
      <c r="G660" s="262">
        <f t="shared" si="18"/>
        <v>3.399</v>
      </c>
    </row>
    <row r="661" spans="1:7" s="207" customFormat="1">
      <c r="A661" s="219"/>
      <c r="B661" s="271" t="s">
        <v>233</v>
      </c>
      <c r="C661" s="237">
        <v>1</v>
      </c>
      <c r="D661" s="238">
        <v>0.27500000000000002</v>
      </c>
      <c r="E661" s="249"/>
      <c r="F661" s="249">
        <v>3.3</v>
      </c>
      <c r="G661" s="262">
        <f t="shared" si="18"/>
        <v>0.90749999999999997</v>
      </c>
    </row>
    <row r="662" spans="1:7" s="207" customFormat="1">
      <c r="A662" s="219"/>
      <c r="B662" s="271" t="s">
        <v>230</v>
      </c>
      <c r="C662" s="237">
        <v>1</v>
      </c>
      <c r="D662" s="238">
        <v>0.91300000000000003</v>
      </c>
      <c r="E662" s="249"/>
      <c r="F662" s="249">
        <v>3.3</v>
      </c>
      <c r="G662" s="262">
        <f t="shared" si="18"/>
        <v>3.0129000000000001</v>
      </c>
    </row>
    <row r="663" spans="1:7" s="207" customFormat="1">
      <c r="A663" s="219"/>
      <c r="B663" s="271"/>
      <c r="C663" s="237">
        <v>1</v>
      </c>
      <c r="D663" s="238">
        <v>2.681</v>
      </c>
      <c r="E663" s="249"/>
      <c r="F663" s="249">
        <v>3.3</v>
      </c>
      <c r="G663" s="262">
        <f t="shared" si="18"/>
        <v>8.8472999999999988</v>
      </c>
    </row>
    <row r="664" spans="1:7" s="207" customFormat="1">
      <c r="A664" s="219"/>
      <c r="B664" s="271" t="s">
        <v>228</v>
      </c>
      <c r="C664" s="237">
        <v>1</v>
      </c>
      <c r="D664" s="238">
        <v>4.069</v>
      </c>
      <c r="E664" s="249"/>
      <c r="F664" s="249">
        <v>3.3</v>
      </c>
      <c r="G664" s="262">
        <f t="shared" si="18"/>
        <v>13.4277</v>
      </c>
    </row>
    <row r="665" spans="1:7" s="207" customFormat="1">
      <c r="A665" s="219"/>
      <c r="B665" s="225" t="s">
        <v>216</v>
      </c>
      <c r="C665" s="237">
        <v>1</v>
      </c>
      <c r="D665" s="238">
        <v>3.8740000000000001</v>
      </c>
      <c r="E665" s="249"/>
      <c r="F665" s="249">
        <v>3.3</v>
      </c>
      <c r="G665" s="242">
        <f t="shared" si="18"/>
        <v>12.7842</v>
      </c>
    </row>
    <row r="666" spans="1:7" s="207" customFormat="1">
      <c r="A666" s="219"/>
      <c r="B666" s="271" t="s">
        <v>217</v>
      </c>
      <c r="C666" s="237">
        <v>1</v>
      </c>
      <c r="D666" s="238">
        <v>1.331</v>
      </c>
      <c r="E666" s="249"/>
      <c r="F666" s="249">
        <v>3.3</v>
      </c>
      <c r="G666" s="242">
        <f t="shared" si="18"/>
        <v>4.3922999999999996</v>
      </c>
    </row>
    <row r="667" spans="1:7" s="207" customFormat="1">
      <c r="A667" s="219"/>
      <c r="B667" s="225"/>
      <c r="C667" s="237"/>
      <c r="D667" s="238"/>
      <c r="E667" s="249"/>
      <c r="F667" s="249"/>
      <c r="G667" s="236"/>
    </row>
    <row r="668" spans="1:7" s="207" customFormat="1" ht="13">
      <c r="A668" s="219"/>
      <c r="B668" s="225"/>
      <c r="C668" s="237"/>
      <c r="D668" s="238"/>
      <c r="E668" s="249"/>
      <c r="F668" s="249"/>
      <c r="G668" s="229">
        <f>SUM(G642:G667)</f>
        <v>130.4691</v>
      </c>
    </row>
    <row r="669" spans="1:7" s="207" customFormat="1" ht="13">
      <c r="A669" s="219"/>
      <c r="B669" s="10"/>
      <c r="C669" s="237"/>
      <c r="D669" s="270"/>
      <c r="E669" s="249"/>
      <c r="F669" s="249"/>
      <c r="G669" s="288"/>
    </row>
    <row r="670" spans="1:7" s="207" customFormat="1" ht="76">
      <c r="A670" s="219">
        <v>60</v>
      </c>
      <c r="B670" s="10" t="s">
        <v>180</v>
      </c>
      <c r="C670" s="237"/>
      <c r="D670" s="270"/>
      <c r="E670" s="249"/>
      <c r="F670" s="249"/>
      <c r="G670" s="250"/>
    </row>
    <row r="671" spans="1:7" s="207" customFormat="1">
      <c r="A671" s="219"/>
      <c r="B671" s="225"/>
      <c r="C671" s="237"/>
      <c r="D671" s="270"/>
      <c r="E671" s="249"/>
      <c r="F671" s="249"/>
      <c r="G671" s="250"/>
    </row>
    <row r="672" spans="1:7" s="207" customFormat="1" ht="13">
      <c r="A672" s="219"/>
      <c r="B672" s="215" t="s">
        <v>181</v>
      </c>
      <c r="C672" s="237"/>
      <c r="D672" s="270"/>
      <c r="E672" s="249"/>
      <c r="F672" s="249"/>
      <c r="G672" s="262"/>
    </row>
    <row r="673" spans="1:7" s="207" customFormat="1">
      <c r="A673" s="219"/>
      <c r="B673" s="225"/>
      <c r="C673" s="237"/>
      <c r="D673" s="270"/>
      <c r="E673" s="249"/>
      <c r="F673" s="249"/>
      <c r="G673" s="262"/>
    </row>
    <row r="674" spans="1:7" s="207" customFormat="1" ht="25">
      <c r="A674" s="219"/>
      <c r="B674" s="271" t="s">
        <v>182</v>
      </c>
      <c r="C674" s="237">
        <v>1</v>
      </c>
      <c r="D674" s="238">
        <v>6.415</v>
      </c>
      <c r="E674" s="235"/>
      <c r="F674" s="249"/>
      <c r="G674" s="250">
        <f>D674*C674</f>
        <v>6.415</v>
      </c>
    </row>
    <row r="675" spans="1:7" s="207" customFormat="1" ht="25">
      <c r="A675" s="219"/>
      <c r="B675" s="271" t="s">
        <v>183</v>
      </c>
      <c r="C675" s="237">
        <v>1</v>
      </c>
      <c r="D675" s="270">
        <v>4.97</v>
      </c>
      <c r="E675" s="249"/>
      <c r="F675" s="249"/>
      <c r="G675" s="250">
        <f>D675*C675</f>
        <v>4.97</v>
      </c>
    </row>
    <row r="676" spans="1:7" s="207" customFormat="1">
      <c r="A676" s="219"/>
      <c r="B676" s="271" t="s">
        <v>184</v>
      </c>
      <c r="C676" s="237">
        <v>1</v>
      </c>
      <c r="D676" s="270">
        <v>7.01</v>
      </c>
      <c r="E676" s="249"/>
      <c r="F676" s="249"/>
      <c r="G676" s="250">
        <f>D676*C676</f>
        <v>7.01</v>
      </c>
    </row>
    <row r="677" spans="1:7" s="207" customFormat="1">
      <c r="A677" s="219"/>
      <c r="B677" s="271" t="s">
        <v>185</v>
      </c>
      <c r="C677" s="237">
        <v>1</v>
      </c>
      <c r="D677" s="270">
        <v>2.67</v>
      </c>
      <c r="E677" s="249"/>
      <c r="F677" s="249"/>
      <c r="G677" s="250">
        <f>D677*C677</f>
        <v>2.67</v>
      </c>
    </row>
    <row r="678" spans="1:7" s="207" customFormat="1" ht="13">
      <c r="A678" s="219"/>
      <c r="B678" s="225" t="s">
        <v>186</v>
      </c>
      <c r="C678" s="237" t="s">
        <v>23</v>
      </c>
      <c r="D678" s="270">
        <v>9</v>
      </c>
      <c r="E678" s="249"/>
      <c r="F678" s="249"/>
      <c r="G678" s="272">
        <f>D678</f>
        <v>9</v>
      </c>
    </row>
    <row r="679" spans="1:7" s="207" customFormat="1" ht="13">
      <c r="A679" s="219"/>
      <c r="B679" s="225"/>
      <c r="C679" s="237"/>
      <c r="D679" s="270"/>
      <c r="E679" s="249"/>
      <c r="F679" s="249"/>
      <c r="G679" s="218"/>
    </row>
    <row r="680" spans="1:7" s="207" customFormat="1" ht="13">
      <c r="A680" s="219"/>
      <c r="B680" s="225"/>
      <c r="C680" s="237"/>
      <c r="D680" s="270"/>
      <c r="E680" s="249"/>
      <c r="F680" s="249"/>
      <c r="G680" s="263">
        <f>SUM(G674:G678)</f>
        <v>30.064999999999998</v>
      </c>
    </row>
    <row r="681" spans="1:7" s="207" customFormat="1" ht="13">
      <c r="A681" s="219"/>
      <c r="B681" s="10"/>
      <c r="C681" s="237"/>
      <c r="D681" s="270"/>
      <c r="E681" s="249"/>
      <c r="F681" s="249"/>
      <c r="G681" s="288"/>
    </row>
    <row r="682" spans="1:7" s="207" customFormat="1" ht="76">
      <c r="A682" s="219">
        <v>61</v>
      </c>
      <c r="B682" s="10" t="s">
        <v>301</v>
      </c>
      <c r="C682" s="237"/>
      <c r="D682" s="238"/>
      <c r="E682" s="249"/>
      <c r="F682" s="249"/>
      <c r="G682" s="236"/>
    </row>
    <row r="683" spans="1:7" s="207" customFormat="1" ht="13">
      <c r="A683" s="219"/>
      <c r="B683" s="215" t="s">
        <v>302</v>
      </c>
      <c r="C683" s="237"/>
      <c r="D683" s="238"/>
      <c r="E683" s="249"/>
      <c r="F683" s="249"/>
      <c r="G683" s="236"/>
    </row>
    <row r="684" spans="1:7" s="207" customFormat="1">
      <c r="A684" s="219"/>
      <c r="B684" s="225" t="s">
        <v>303</v>
      </c>
      <c r="C684" s="237">
        <v>3</v>
      </c>
      <c r="D684" s="238">
        <v>3.2</v>
      </c>
      <c r="E684" s="235"/>
      <c r="F684" s="235"/>
      <c r="G684" s="242">
        <f>D684*C684</f>
        <v>9.6000000000000014</v>
      </c>
    </row>
    <row r="685" spans="1:7" s="207" customFormat="1" ht="25">
      <c r="A685" s="219"/>
      <c r="B685" s="225" t="s">
        <v>304</v>
      </c>
      <c r="C685" s="237">
        <v>2</v>
      </c>
      <c r="D685" s="238">
        <v>3</v>
      </c>
      <c r="E685" s="235"/>
      <c r="F685" s="235"/>
      <c r="G685" s="242">
        <f>D685*C685</f>
        <v>6</v>
      </c>
    </row>
    <row r="686" spans="1:7" s="207" customFormat="1">
      <c r="A686" s="219"/>
      <c r="B686" s="225" t="s">
        <v>305</v>
      </c>
      <c r="C686" s="237">
        <v>3</v>
      </c>
      <c r="D686" s="238">
        <v>3</v>
      </c>
      <c r="E686" s="235"/>
      <c r="F686" s="235"/>
      <c r="G686" s="242">
        <f>D686*C686</f>
        <v>9</v>
      </c>
    </row>
    <row r="687" spans="1:7" s="207" customFormat="1">
      <c r="A687" s="219"/>
      <c r="B687" s="225"/>
      <c r="C687" s="237"/>
      <c r="D687" s="238"/>
      <c r="E687" s="235"/>
      <c r="F687" s="235"/>
      <c r="G687" s="242"/>
    </row>
    <row r="688" spans="1:7" s="207" customFormat="1" ht="13">
      <c r="A688" s="219"/>
      <c r="B688" s="225"/>
      <c r="C688" s="237"/>
      <c r="D688" s="238"/>
      <c r="E688" s="235"/>
      <c r="F688" s="235"/>
      <c r="G688" s="229">
        <f>SUM(G684:G687)</f>
        <v>24.6</v>
      </c>
    </row>
    <row r="689" spans="1:7" s="207" customFormat="1" ht="13">
      <c r="A689" s="219"/>
      <c r="B689" s="10"/>
      <c r="C689" s="237"/>
      <c r="D689" s="270"/>
      <c r="E689" s="249"/>
      <c r="F689" s="249"/>
      <c r="G689" s="288"/>
    </row>
    <row r="690" spans="1:7" s="207" customFormat="1" ht="63.5">
      <c r="A690" s="9">
        <v>62</v>
      </c>
      <c r="B690" s="10" t="s">
        <v>306</v>
      </c>
      <c r="C690" s="237"/>
      <c r="D690" s="270"/>
      <c r="E690" s="249"/>
      <c r="F690" s="249"/>
      <c r="G690" s="288"/>
    </row>
    <row r="691" spans="1:7" s="207" customFormat="1">
      <c r="A691" s="219"/>
      <c r="B691" s="225" t="s">
        <v>307</v>
      </c>
      <c r="C691" s="237"/>
      <c r="D691" s="238"/>
      <c r="E691" s="235"/>
      <c r="F691" s="235"/>
      <c r="G691" s="236"/>
    </row>
    <row r="692" spans="1:7" s="207" customFormat="1">
      <c r="A692" s="219"/>
      <c r="B692" s="239" t="s">
        <v>308</v>
      </c>
      <c r="C692" s="237">
        <v>2</v>
      </c>
      <c r="D692" s="238">
        <v>0.1</v>
      </c>
      <c r="E692" s="235"/>
      <c r="F692" s="235">
        <v>2.4</v>
      </c>
      <c r="G692" s="242">
        <f>F692*C692*D692</f>
        <v>0.48</v>
      </c>
    </row>
    <row r="693" spans="1:7" s="207" customFormat="1">
      <c r="A693" s="219"/>
      <c r="B693" s="225" t="s">
        <v>309</v>
      </c>
      <c r="C693" s="237">
        <v>3</v>
      </c>
      <c r="D693" s="238">
        <v>0.125</v>
      </c>
      <c r="E693" s="235"/>
      <c r="F693" s="235">
        <v>3</v>
      </c>
      <c r="G693" s="242">
        <f>F693*C693*D693</f>
        <v>1.125</v>
      </c>
    </row>
    <row r="694" spans="1:7" s="207" customFormat="1" ht="25">
      <c r="A694" s="219"/>
      <c r="B694" s="225" t="s">
        <v>310</v>
      </c>
      <c r="C694" s="237">
        <v>4</v>
      </c>
      <c r="D694" s="238">
        <v>2</v>
      </c>
      <c r="E694" s="235"/>
      <c r="F694" s="235">
        <v>0.3</v>
      </c>
      <c r="G694" s="242">
        <f>F694*C694*D694</f>
        <v>2.4</v>
      </c>
    </row>
    <row r="695" spans="1:7" s="207" customFormat="1">
      <c r="A695" s="219"/>
      <c r="B695" s="225" t="s">
        <v>311</v>
      </c>
      <c r="C695" s="237">
        <v>8</v>
      </c>
      <c r="D695" s="238">
        <v>0.6</v>
      </c>
      <c r="E695" s="235"/>
      <c r="F695" s="235">
        <v>0.3</v>
      </c>
      <c r="G695" s="242">
        <f>F695*C695*D695</f>
        <v>1.44</v>
      </c>
    </row>
    <row r="696" spans="1:7" s="207" customFormat="1">
      <c r="A696" s="219"/>
      <c r="B696" s="225" t="s">
        <v>312</v>
      </c>
      <c r="C696" s="237">
        <v>8</v>
      </c>
      <c r="D696" s="238">
        <v>1.5</v>
      </c>
      <c r="E696" s="235"/>
      <c r="F696" s="235">
        <v>0.6</v>
      </c>
      <c r="G696" s="242">
        <f>F696*C696*D696</f>
        <v>7.1999999999999993</v>
      </c>
    </row>
    <row r="697" spans="1:7" s="207" customFormat="1">
      <c r="A697" s="219"/>
      <c r="B697" s="225"/>
      <c r="C697" s="237"/>
      <c r="D697" s="238"/>
      <c r="E697" s="235"/>
      <c r="F697" s="235"/>
      <c r="G697" s="242"/>
    </row>
    <row r="698" spans="1:7" s="207" customFormat="1">
      <c r="A698" s="219"/>
      <c r="B698" s="225"/>
      <c r="C698" s="237"/>
      <c r="D698" s="238"/>
      <c r="E698" s="235"/>
      <c r="F698" s="235"/>
      <c r="G698" s="242">
        <f>F698*C698*D698</f>
        <v>0</v>
      </c>
    </row>
    <row r="699" spans="1:7" s="207" customFormat="1" ht="13">
      <c r="A699" s="219"/>
      <c r="B699" s="225" t="s">
        <v>91</v>
      </c>
      <c r="C699" s="237"/>
      <c r="D699" s="238"/>
      <c r="E699" s="235"/>
      <c r="F699" s="235"/>
      <c r="G699" s="229">
        <f>SUM(G692:G698)</f>
        <v>12.645</v>
      </c>
    </row>
    <row r="700" spans="1:7" s="207" customFormat="1" ht="13">
      <c r="A700" s="219"/>
      <c r="B700" s="10"/>
      <c r="C700" s="237"/>
      <c r="D700" s="270"/>
      <c r="E700" s="249"/>
      <c r="F700" s="249"/>
      <c r="G700" s="288"/>
    </row>
    <row r="701" spans="1:7" s="207" customFormat="1" ht="13">
      <c r="A701" s="219"/>
      <c r="B701" s="10"/>
      <c r="C701" s="237"/>
      <c r="D701" s="270"/>
      <c r="E701" s="249"/>
      <c r="F701" s="249"/>
      <c r="G701" s="288"/>
    </row>
    <row r="702" spans="1:7" s="207" customFormat="1" ht="409.5">
      <c r="A702" s="219">
        <v>63</v>
      </c>
      <c r="B702" s="90" t="s">
        <v>82</v>
      </c>
      <c r="C702" s="237"/>
      <c r="D702" s="238"/>
      <c r="E702" s="235"/>
      <c r="F702" s="245"/>
      <c r="G702" s="243"/>
    </row>
    <row r="703" spans="1:7" s="207" customFormat="1" ht="13">
      <c r="A703" s="219"/>
      <c r="B703" s="215" t="s">
        <v>313</v>
      </c>
      <c r="C703" s="226"/>
      <c r="D703" s="238"/>
      <c r="E703" s="235"/>
      <c r="F703" s="235"/>
      <c r="G703" s="246"/>
    </row>
    <row r="704" spans="1:7" s="207" customFormat="1">
      <c r="A704" s="219"/>
      <c r="B704" s="225" t="s">
        <v>314</v>
      </c>
      <c r="C704" s="226">
        <v>1</v>
      </c>
      <c r="D704" s="238">
        <v>4.93</v>
      </c>
      <c r="E704" s="235"/>
      <c r="F704" s="235">
        <f>(2.42+3)/2</f>
        <v>2.71</v>
      </c>
      <c r="G704" s="243">
        <f>F704*D704*C704</f>
        <v>13.360299999999999</v>
      </c>
    </row>
    <row r="705" spans="1:10" s="207" customFormat="1">
      <c r="A705" s="219"/>
      <c r="B705" s="225" t="s">
        <v>315</v>
      </c>
      <c r="C705" s="226">
        <v>2</v>
      </c>
      <c r="D705" s="238">
        <v>4.93</v>
      </c>
      <c r="E705" s="235"/>
      <c r="F705" s="235">
        <v>0.6</v>
      </c>
      <c r="G705" s="243">
        <f>F705*D705*C705</f>
        <v>5.9159999999999995</v>
      </c>
    </row>
    <row r="706" spans="1:10" s="207" customFormat="1">
      <c r="A706" s="219"/>
      <c r="B706" s="225"/>
      <c r="C706" s="226">
        <v>1</v>
      </c>
      <c r="D706" s="238">
        <v>2.42</v>
      </c>
      <c r="E706" s="235"/>
      <c r="F706" s="235">
        <v>0.1</v>
      </c>
      <c r="G706" s="243">
        <f>F706*D706*C706</f>
        <v>0.24199999999999999</v>
      </c>
    </row>
    <row r="707" spans="1:10" s="207" customFormat="1">
      <c r="A707" s="219"/>
      <c r="B707" s="225"/>
      <c r="C707" s="226">
        <v>1</v>
      </c>
      <c r="D707" s="238">
        <v>1.45</v>
      </c>
      <c r="E707" s="235"/>
      <c r="F707" s="235">
        <v>0.1</v>
      </c>
      <c r="G707" s="243">
        <f>F707*D707*C707</f>
        <v>0.14499999999999999</v>
      </c>
    </row>
    <row r="708" spans="1:10" s="207" customFormat="1">
      <c r="A708" s="219"/>
      <c r="B708" s="225"/>
      <c r="C708" s="226"/>
      <c r="D708" s="238"/>
      <c r="E708" s="235"/>
      <c r="F708" s="235"/>
      <c r="G708" s="243"/>
    </row>
    <row r="709" spans="1:10" s="207" customFormat="1" ht="13">
      <c r="A709" s="219"/>
      <c r="B709" s="225"/>
      <c r="C709" s="226"/>
      <c r="D709" s="238"/>
      <c r="E709" s="235"/>
      <c r="F709" s="235"/>
      <c r="G709" s="246">
        <f>SUM(G704:G708)</f>
        <v>19.6633</v>
      </c>
    </row>
    <row r="710" spans="1:10" s="207" customFormat="1" ht="13">
      <c r="A710" s="219"/>
      <c r="B710" s="225"/>
      <c r="C710" s="226"/>
      <c r="D710" s="238"/>
      <c r="E710" s="235"/>
      <c r="F710" s="235"/>
      <c r="G710" s="246"/>
    </row>
    <row r="711" spans="1:10" s="207" customFormat="1" ht="25.5">
      <c r="A711" s="9">
        <v>64</v>
      </c>
      <c r="B711" s="90" t="s">
        <v>83</v>
      </c>
      <c r="C711" s="1" t="s">
        <v>35</v>
      </c>
      <c r="D711" s="234">
        <v>1</v>
      </c>
      <c r="E711" s="249"/>
      <c r="F711" s="249"/>
      <c r="G711" s="288">
        <v>1</v>
      </c>
    </row>
    <row r="712" spans="1:10" s="207" customFormat="1" ht="13">
      <c r="A712" s="219"/>
      <c r="B712" s="10"/>
      <c r="C712" s="237"/>
      <c r="D712" s="270"/>
      <c r="E712" s="249"/>
      <c r="F712" s="249"/>
      <c r="G712" s="288"/>
    </row>
    <row r="713" spans="1:10" s="207" customFormat="1" ht="13">
      <c r="A713" s="219"/>
      <c r="B713" s="10"/>
      <c r="C713" s="237"/>
      <c r="D713" s="270"/>
      <c r="E713" s="249"/>
      <c r="F713" s="249"/>
      <c r="G713" s="288">
        <f>SUM(G711:G712)</f>
        <v>1</v>
      </c>
    </row>
    <row r="714" spans="1:10" s="207" customFormat="1" ht="13">
      <c r="A714" s="219"/>
      <c r="B714" s="10"/>
      <c r="C714" s="237"/>
      <c r="D714" s="270"/>
      <c r="E714" s="249"/>
      <c r="F714" s="249"/>
      <c r="G714" s="288"/>
    </row>
    <row r="715" spans="1:10" s="207" customFormat="1" ht="87.5">
      <c r="A715" s="219">
        <v>65</v>
      </c>
      <c r="B715" s="10" t="s">
        <v>316</v>
      </c>
      <c r="C715" s="237"/>
      <c r="D715" s="270"/>
      <c r="E715" s="249"/>
      <c r="F715" s="249"/>
      <c r="G715" s="288"/>
    </row>
    <row r="716" spans="1:10" s="207" customFormat="1" ht="13">
      <c r="A716" s="219"/>
      <c r="B716" s="10"/>
      <c r="C716" s="237"/>
      <c r="D716" s="270"/>
      <c r="E716" s="249"/>
      <c r="F716" s="249"/>
      <c r="G716" s="288"/>
    </row>
    <row r="717" spans="1:10" s="207" customFormat="1" ht="13">
      <c r="A717" s="214"/>
      <c r="B717" s="225" t="s">
        <v>167</v>
      </c>
      <c r="C717" s="251">
        <v>1</v>
      </c>
      <c r="D717" s="238">
        <v>3.6</v>
      </c>
      <c r="E717" s="249">
        <v>0.8</v>
      </c>
      <c r="F717" s="249"/>
      <c r="G717" s="250">
        <f>E717*D717</f>
        <v>2.8800000000000003</v>
      </c>
      <c r="J717" s="207" t="s">
        <v>317</v>
      </c>
    </row>
    <row r="718" spans="1:10" s="207" customFormat="1" ht="13">
      <c r="A718" s="214"/>
      <c r="B718" s="225"/>
      <c r="C718" s="251">
        <v>1</v>
      </c>
      <c r="D718" s="238">
        <v>4.2</v>
      </c>
      <c r="E718" s="249">
        <v>0.8</v>
      </c>
      <c r="F718" s="249"/>
      <c r="G718" s="250">
        <f>E718*D718</f>
        <v>3.3600000000000003</v>
      </c>
    </row>
    <row r="719" spans="1:10" s="207" customFormat="1" ht="13">
      <c r="A719" s="214"/>
      <c r="B719" s="225" t="s">
        <v>318</v>
      </c>
      <c r="C719" s="251">
        <v>1</v>
      </c>
      <c r="D719" s="238">
        <v>3.87</v>
      </c>
      <c r="E719" s="249"/>
      <c r="F719" s="249">
        <v>0.9</v>
      </c>
      <c r="G719" s="250">
        <f>D719*C719*F719</f>
        <v>3.4830000000000001</v>
      </c>
    </row>
    <row r="720" spans="1:10" s="207" customFormat="1" ht="13">
      <c r="A720" s="214"/>
      <c r="B720" s="225"/>
      <c r="C720" s="251">
        <v>1</v>
      </c>
      <c r="D720" s="238">
        <v>2.87</v>
      </c>
      <c r="E720" s="249"/>
      <c r="F720" s="249">
        <v>0.9</v>
      </c>
      <c r="G720" s="250">
        <f>D720*C720*F720</f>
        <v>2.5830000000000002</v>
      </c>
    </row>
    <row r="721" spans="1:7" s="207" customFormat="1" ht="13">
      <c r="A721" s="214"/>
      <c r="B721" s="225"/>
      <c r="C721" s="251">
        <v>1</v>
      </c>
      <c r="D721" s="238">
        <v>1.33</v>
      </c>
      <c r="E721" s="249"/>
      <c r="F721" s="249">
        <v>0.9</v>
      </c>
      <c r="G721" s="250">
        <f>D721*C721*F721</f>
        <v>1.1970000000000001</v>
      </c>
    </row>
    <row r="722" spans="1:7">
      <c r="A722" s="219"/>
      <c r="B722" s="225" t="s">
        <v>319</v>
      </c>
      <c r="C722" s="251">
        <v>-2</v>
      </c>
      <c r="D722" s="238">
        <v>2.85</v>
      </c>
      <c r="E722" s="249"/>
      <c r="F722" s="249">
        <v>0.6</v>
      </c>
      <c r="G722" s="250">
        <f>D722*C722*F722</f>
        <v>-3.42</v>
      </c>
    </row>
    <row r="723" spans="1:7">
      <c r="A723" s="219"/>
      <c r="B723" s="225" t="s">
        <v>320</v>
      </c>
      <c r="C723" s="251">
        <v>1</v>
      </c>
      <c r="D723" s="238">
        <v>3.6</v>
      </c>
      <c r="E723" s="249"/>
      <c r="F723" s="249">
        <v>0.15</v>
      </c>
      <c r="G723" s="250">
        <f>F723*D723*C723</f>
        <v>0.54</v>
      </c>
    </row>
    <row r="724" spans="1:7">
      <c r="A724" s="219"/>
      <c r="B724" s="225"/>
      <c r="C724" s="251">
        <v>1</v>
      </c>
      <c r="D724" s="238">
        <v>4.2</v>
      </c>
      <c r="E724" s="249"/>
      <c r="F724" s="249">
        <v>0.15</v>
      </c>
      <c r="G724" s="250">
        <f>F724*D724*C724</f>
        <v>0.63</v>
      </c>
    </row>
    <row r="725" spans="1:7">
      <c r="A725" s="219"/>
      <c r="B725" s="225" t="s">
        <v>321</v>
      </c>
      <c r="C725" s="251">
        <v>4</v>
      </c>
      <c r="D725" s="238">
        <v>1.2749999999999999</v>
      </c>
      <c r="E725" s="249">
        <v>0.3</v>
      </c>
      <c r="F725" s="249"/>
      <c r="G725" s="250">
        <f>E725*D725*C725</f>
        <v>1.5299999999999998</v>
      </c>
    </row>
    <row r="726" spans="1:7">
      <c r="A726" s="219"/>
      <c r="B726" s="225"/>
      <c r="C726" s="251">
        <v>4</v>
      </c>
      <c r="D726" s="238">
        <v>1.2749999999999999</v>
      </c>
      <c r="E726" s="249">
        <v>0.17</v>
      </c>
      <c r="F726" s="249"/>
      <c r="G726" s="250">
        <f>E726*D726*C726</f>
        <v>0.86699999999999999</v>
      </c>
    </row>
    <row r="727" spans="1:7">
      <c r="A727" s="219"/>
      <c r="B727" s="225"/>
      <c r="C727" s="251"/>
      <c r="D727" s="238"/>
      <c r="E727" s="249"/>
      <c r="F727" s="249"/>
      <c r="G727" s="250"/>
    </row>
    <row r="728" spans="1:7" ht="13">
      <c r="A728" s="219"/>
      <c r="B728" s="225"/>
      <c r="C728" s="251"/>
      <c r="D728" s="238"/>
      <c r="E728" s="249"/>
      <c r="F728" s="249"/>
      <c r="G728" s="263"/>
    </row>
    <row r="729" spans="1:7" ht="13">
      <c r="A729" s="219"/>
      <c r="B729" s="239"/>
      <c r="C729" s="237"/>
      <c r="D729" s="240"/>
      <c r="E729" s="237"/>
      <c r="F729" s="237"/>
      <c r="G729" s="293">
        <f>SUM(G717:G728)</f>
        <v>13.650000000000002</v>
      </c>
    </row>
    <row r="730" spans="1:7">
      <c r="A730" s="219"/>
      <c r="B730" s="239"/>
      <c r="C730" s="237"/>
      <c r="D730" s="240"/>
      <c r="E730" s="237"/>
      <c r="F730" s="237"/>
      <c r="G730" s="241"/>
    </row>
    <row r="731" spans="1:7">
      <c r="A731" s="219"/>
      <c r="B731" s="239"/>
      <c r="C731" s="237"/>
      <c r="D731" s="240"/>
      <c r="E731" s="237"/>
      <c r="F731" s="237"/>
      <c r="G731" s="241"/>
    </row>
    <row r="732" spans="1:7">
      <c r="A732" s="219"/>
      <c r="B732" s="239"/>
      <c r="C732" s="237"/>
      <c r="D732" s="240"/>
      <c r="E732" s="237"/>
      <c r="F732" s="237"/>
      <c r="G732" s="241"/>
    </row>
    <row r="733" spans="1:7">
      <c r="A733" s="219"/>
      <c r="B733" s="239"/>
      <c r="C733" s="237"/>
      <c r="D733" s="240"/>
      <c r="E733" s="237"/>
      <c r="F733" s="237"/>
      <c r="G733" s="241"/>
    </row>
    <row r="734" spans="1:7">
      <c r="A734" s="219"/>
      <c r="B734" s="239"/>
      <c r="C734" s="237"/>
      <c r="D734" s="240"/>
      <c r="E734" s="237"/>
      <c r="F734" s="237"/>
      <c r="G734" s="241"/>
    </row>
    <row r="735" spans="1:7">
      <c r="A735" s="219"/>
      <c r="B735" s="239"/>
      <c r="C735" s="237"/>
      <c r="D735" s="240"/>
      <c r="E735" s="237"/>
      <c r="F735" s="237"/>
      <c r="G735" s="241"/>
    </row>
    <row r="736" spans="1:7">
      <c r="A736" s="219"/>
      <c r="B736" s="239"/>
      <c r="C736" s="237"/>
      <c r="D736" s="240"/>
      <c r="E736" s="237"/>
      <c r="F736" s="237"/>
      <c r="G736" s="241"/>
    </row>
    <row r="737" spans="1:7">
      <c r="A737" s="219"/>
      <c r="B737" s="239"/>
      <c r="C737" s="237"/>
      <c r="D737" s="240"/>
      <c r="E737" s="237"/>
      <c r="F737" s="237"/>
      <c r="G737" s="241"/>
    </row>
    <row r="738" spans="1:7">
      <c r="A738" s="219"/>
      <c r="B738" s="225"/>
      <c r="C738" s="237"/>
      <c r="D738" s="238"/>
      <c r="E738" s="237"/>
      <c r="F738" s="237"/>
      <c r="G738" s="262"/>
    </row>
    <row r="739" spans="1:7">
      <c r="A739" s="219"/>
      <c r="B739" s="225"/>
      <c r="C739" s="237"/>
      <c r="D739" s="238"/>
      <c r="E739" s="237"/>
      <c r="F739" s="237"/>
      <c r="G739" s="262"/>
    </row>
    <row r="740" spans="1:7">
      <c r="A740" s="219"/>
      <c r="B740" s="225"/>
      <c r="C740" s="237"/>
      <c r="D740" s="238"/>
      <c r="E740" s="237"/>
      <c r="F740" s="237"/>
      <c r="G740" s="262"/>
    </row>
    <row r="741" spans="1:7">
      <c r="A741" s="219"/>
      <c r="B741" s="225"/>
      <c r="C741" s="237"/>
      <c r="D741" s="238"/>
      <c r="E741" s="237"/>
      <c r="F741" s="237"/>
      <c r="G741" s="262"/>
    </row>
    <row r="742" spans="1:7">
      <c r="A742" s="219"/>
      <c r="B742" s="225"/>
      <c r="C742" s="237"/>
      <c r="D742" s="238"/>
      <c r="E742" s="237"/>
      <c r="F742" s="237"/>
      <c r="G742" s="262"/>
    </row>
  </sheetData>
  <conditionalFormatting sqref="B69:B78">
    <cfRule type="cellIs" dxfId="21" priority="35" stopIfTrue="1" operator="equal">
      <formula>0</formula>
    </cfRule>
  </conditionalFormatting>
  <conditionalFormatting sqref="B80:B87">
    <cfRule type="cellIs" dxfId="20" priority="33" stopIfTrue="1" operator="equal">
      <formula>0</formula>
    </cfRule>
  </conditionalFormatting>
  <conditionalFormatting sqref="B90">
    <cfRule type="cellIs" dxfId="19" priority="34" stopIfTrue="1" operator="equal">
      <formula>0</formula>
    </cfRule>
  </conditionalFormatting>
  <conditionalFormatting sqref="B240:B243">
    <cfRule type="cellIs" dxfId="18" priority="3" stopIfTrue="1" operator="equal">
      <formula>0</formula>
    </cfRule>
  </conditionalFormatting>
  <conditionalFormatting sqref="B336:B373 B375:B376 B387">
    <cfRule type="cellIs" dxfId="17" priority="32" stopIfTrue="1" operator="equal">
      <formula>0</formula>
    </cfRule>
  </conditionalFormatting>
  <conditionalFormatting sqref="B397:B427">
    <cfRule type="cellIs" dxfId="16" priority="31" stopIfTrue="1" operator="equal">
      <formula>0</formula>
    </cfRule>
  </conditionalFormatting>
  <conditionalFormatting sqref="B429:B430">
    <cfRule type="cellIs" dxfId="15" priority="1" stopIfTrue="1" operator="equal">
      <formula>0</formula>
    </cfRule>
  </conditionalFormatting>
  <conditionalFormatting sqref="B436:B437">
    <cfRule type="cellIs" dxfId="14" priority="28" stopIfTrue="1" operator="equal">
      <formula>0</formula>
    </cfRule>
  </conditionalFormatting>
  <conditionalFormatting sqref="B439:B441">
    <cfRule type="cellIs" dxfId="13" priority="30" stopIfTrue="1" operator="equal">
      <formula>0</formula>
    </cfRule>
  </conditionalFormatting>
  <conditionalFormatting sqref="B450:B465">
    <cfRule type="cellIs" dxfId="12" priority="25" stopIfTrue="1" operator="equal">
      <formula>0</formula>
    </cfRule>
  </conditionalFormatting>
  <conditionalFormatting sqref="B467:B471">
    <cfRule type="cellIs" dxfId="11" priority="26" stopIfTrue="1" operator="equal">
      <formula>0</formula>
    </cfRule>
  </conditionalFormatting>
  <conditionalFormatting sqref="B477">
    <cfRule type="cellIs" dxfId="10" priority="24" stopIfTrue="1" operator="equal">
      <formula>0</formula>
    </cfRule>
  </conditionalFormatting>
  <conditionalFormatting sqref="B479:B486">
    <cfRule type="cellIs" dxfId="9" priority="23" stopIfTrue="1" operator="equal">
      <formula>0</formula>
    </cfRule>
  </conditionalFormatting>
  <conditionalFormatting sqref="B492">
    <cfRule type="cellIs" dxfId="8" priority="22" stopIfTrue="1" operator="equal">
      <formula>0</formula>
    </cfRule>
  </conditionalFormatting>
  <conditionalFormatting sqref="B502:B524">
    <cfRule type="cellIs" dxfId="7" priority="18" stopIfTrue="1" operator="equal">
      <formula>0</formula>
    </cfRule>
  </conditionalFormatting>
  <conditionalFormatting sqref="B526">
    <cfRule type="cellIs" dxfId="6" priority="20" stopIfTrue="1" operator="equal">
      <formula>0</formula>
    </cfRule>
  </conditionalFormatting>
  <conditionalFormatting sqref="B607:B615">
    <cfRule type="cellIs" dxfId="5" priority="12" stopIfTrue="1" operator="equal">
      <formula>0</formula>
    </cfRule>
  </conditionalFormatting>
  <conditionalFormatting sqref="B626">
    <cfRule type="cellIs" dxfId="4" priority="10" stopIfTrue="1" operator="equal">
      <formula>0</formula>
    </cfRule>
  </conditionalFormatting>
  <conditionalFormatting sqref="B628:B635">
    <cfRule type="cellIs" dxfId="3" priority="9" stopIfTrue="1" operator="equal">
      <formula>0</formula>
    </cfRule>
  </conditionalFormatting>
  <conditionalFormatting sqref="B644:B664">
    <cfRule type="cellIs" dxfId="2" priority="5" stopIfTrue="1" operator="equal">
      <formula>0</formula>
    </cfRule>
  </conditionalFormatting>
  <conditionalFormatting sqref="B666">
    <cfRule type="cellIs" dxfId="1" priority="7" stopIfTrue="1" operator="equal">
      <formula>0</formula>
    </cfRule>
  </conditionalFormatting>
  <conditionalFormatting sqref="B674:B677">
    <cfRule type="cellIs" dxfId="0" priority="4" stopIfTrue="1" operator="equal">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3"/>
  <sheetViews>
    <sheetView view="pageBreakPreview" topLeftCell="C1" zoomScale="90" zoomScaleNormal="87" zoomScaleSheetLayoutView="90" workbookViewId="0">
      <pane ySplit="3" topLeftCell="A4" activePane="bottomLeft" state="frozen"/>
      <selection pane="bottomLeft" activeCell="K6" sqref="K6"/>
    </sheetView>
  </sheetViews>
  <sheetFormatPr defaultColWidth="9.1796875" defaultRowHeight="13"/>
  <cols>
    <col min="1" max="1" width="7" style="299" customWidth="1"/>
    <col min="2" max="2" width="88.54296875" style="300" customWidth="1"/>
    <col min="3" max="3" width="8.1796875" style="299" customWidth="1"/>
    <col min="4" max="4" width="9.54296875" style="301" customWidth="1"/>
    <col min="5" max="5" width="12.81640625" style="302" customWidth="1"/>
    <col min="6" max="6" width="18.453125" style="321" bestFit="1" customWidth="1"/>
    <col min="7" max="7" width="16.81640625" style="321" hidden="1" customWidth="1"/>
    <col min="8" max="8" width="20.7265625" style="321" hidden="1" customWidth="1"/>
    <col min="9" max="9" width="16.26953125" style="303" customWidth="1"/>
    <col min="10" max="10" width="18.26953125" style="303" customWidth="1"/>
    <col min="11" max="11" width="24.453125" style="304" customWidth="1"/>
    <col min="12" max="12" width="11.54296875" style="84" customWidth="1"/>
    <col min="13" max="16384" width="9.1796875" style="84"/>
  </cols>
  <sheetData>
    <row r="1" spans="1:11" s="294" customFormat="1">
      <c r="A1" s="471" t="s">
        <v>10</v>
      </c>
      <c r="B1" s="472"/>
      <c r="C1" s="472"/>
      <c r="D1" s="472"/>
      <c r="E1" s="472"/>
      <c r="F1" s="472"/>
      <c r="G1" s="472"/>
      <c r="H1" s="472"/>
      <c r="I1" s="472"/>
      <c r="J1" s="472"/>
      <c r="K1" s="473"/>
    </row>
    <row r="2" spans="1:11" s="294" customFormat="1">
      <c r="A2" s="474"/>
      <c r="B2" s="475"/>
      <c r="C2" s="475"/>
      <c r="D2" s="475"/>
      <c r="E2" s="475"/>
      <c r="F2" s="475"/>
      <c r="G2" s="475"/>
      <c r="H2" s="475"/>
      <c r="I2" s="475"/>
      <c r="J2" s="475"/>
      <c r="K2" s="476"/>
    </row>
    <row r="3" spans="1:11" s="295" customFormat="1" ht="29">
      <c r="A3" s="351" t="s">
        <v>11</v>
      </c>
      <c r="B3" s="352" t="s">
        <v>12</v>
      </c>
      <c r="C3" s="351" t="s">
        <v>13</v>
      </c>
      <c r="D3" s="353" t="s">
        <v>14</v>
      </c>
      <c r="E3" s="354" t="s">
        <v>15</v>
      </c>
      <c r="F3" s="354" t="s">
        <v>16</v>
      </c>
      <c r="G3" s="354" t="s">
        <v>463</v>
      </c>
      <c r="H3" s="354" t="s">
        <v>464</v>
      </c>
      <c r="I3" s="354" t="s">
        <v>542</v>
      </c>
      <c r="J3" s="354" t="s">
        <v>543</v>
      </c>
      <c r="K3" s="354" t="s">
        <v>17</v>
      </c>
    </row>
    <row r="4" spans="1:11">
      <c r="A4" s="196"/>
      <c r="B4" s="184"/>
      <c r="C4" s="196"/>
      <c r="D4" s="305"/>
      <c r="E4" s="186"/>
      <c r="F4" s="198"/>
      <c r="G4" s="198"/>
      <c r="H4" s="194">
        <f t="shared" ref="H4:H11" si="0">G4*E4</f>
        <v>0</v>
      </c>
      <c r="I4" s="198"/>
      <c r="J4" s="198"/>
      <c r="K4" s="322"/>
    </row>
    <row r="5" spans="1:11">
      <c r="A5" s="196"/>
      <c r="B5" s="174"/>
      <c r="C5" s="196"/>
      <c r="D5" s="305"/>
      <c r="E5" s="195"/>
      <c r="F5" s="195"/>
      <c r="G5" s="186"/>
      <c r="H5" s="194">
        <f t="shared" si="0"/>
        <v>0</v>
      </c>
      <c r="I5" s="186"/>
      <c r="J5" s="186"/>
      <c r="K5" s="306"/>
    </row>
    <row r="6" spans="1:11" s="298" customFormat="1" ht="24" customHeight="1">
      <c r="A6" s="307"/>
      <c r="B6" s="308" t="s">
        <v>481</v>
      </c>
      <c r="C6" s="309"/>
      <c r="D6" s="310"/>
      <c r="E6" s="311"/>
      <c r="F6" s="311"/>
      <c r="G6" s="346"/>
      <c r="H6" s="346"/>
      <c r="I6" s="311"/>
      <c r="J6" s="311"/>
      <c r="K6" s="323"/>
    </row>
    <row r="7" spans="1:11" s="296" customFormat="1" ht="26">
      <c r="A7" s="189">
        <v>1</v>
      </c>
      <c r="B7" s="174" t="s">
        <v>84</v>
      </c>
      <c r="C7" s="196" t="s">
        <v>32</v>
      </c>
      <c r="D7" s="305">
        <v>11</v>
      </c>
      <c r="E7" s="186">
        <v>8408</v>
      </c>
      <c r="F7" s="195">
        <f>E7*D7</f>
        <v>92488</v>
      </c>
      <c r="G7" s="186">
        <v>11.0016</v>
      </c>
      <c r="H7" s="194">
        <f t="shared" si="0"/>
        <v>92501.452799999999</v>
      </c>
      <c r="I7" s="454">
        <f>'C&amp;I M.B Sheet'!G7</f>
        <v>10.44</v>
      </c>
      <c r="J7" s="349">
        <f>I7*E7</f>
        <v>87779.51999999999</v>
      </c>
      <c r="K7" s="324"/>
    </row>
    <row r="8" spans="1:11" s="297" customFormat="1" ht="16" customHeight="1">
      <c r="A8" s="196">
        <v>2</v>
      </c>
      <c r="B8" s="312" t="s">
        <v>85</v>
      </c>
      <c r="C8" s="196" t="s">
        <v>32</v>
      </c>
      <c r="D8" s="305">
        <v>22</v>
      </c>
      <c r="E8" s="186">
        <v>4133</v>
      </c>
      <c r="F8" s="195">
        <f>E8*D8</f>
        <v>90926</v>
      </c>
      <c r="G8" s="186">
        <v>22</v>
      </c>
      <c r="H8" s="194">
        <f t="shared" si="0"/>
        <v>90926</v>
      </c>
      <c r="I8" s="454">
        <f>'C&amp;I M.B Sheet'!G9</f>
        <v>21.9861</v>
      </c>
      <c r="J8" s="349">
        <f>I8*E8</f>
        <v>90868.551300000006</v>
      </c>
      <c r="K8" s="325"/>
    </row>
    <row r="9" spans="1:11" s="297" customFormat="1" ht="29.15" customHeight="1">
      <c r="A9" s="196">
        <v>3</v>
      </c>
      <c r="B9" s="312" t="s">
        <v>479</v>
      </c>
      <c r="C9" s="196" t="s">
        <v>55</v>
      </c>
      <c r="D9" s="305">
        <v>8</v>
      </c>
      <c r="E9" s="186">
        <v>5150</v>
      </c>
      <c r="F9" s="195">
        <f>E9*D9</f>
        <v>41200</v>
      </c>
      <c r="G9" s="186">
        <v>8</v>
      </c>
      <c r="H9" s="194">
        <f t="shared" si="0"/>
        <v>41200</v>
      </c>
      <c r="I9" s="349">
        <f>'C&amp;I M.B Sheet'!G13</f>
        <v>10</v>
      </c>
      <c r="J9" s="349">
        <f>I9*E9</f>
        <v>51500</v>
      </c>
      <c r="K9" s="325"/>
    </row>
    <row r="10" spans="1:11" ht="26">
      <c r="A10" s="196">
        <v>4</v>
      </c>
      <c r="B10" s="174" t="s">
        <v>86</v>
      </c>
      <c r="C10" s="196" t="s">
        <v>55</v>
      </c>
      <c r="D10" s="305">
        <v>67.599999999999994</v>
      </c>
      <c r="E10" s="186">
        <v>2045</v>
      </c>
      <c r="F10" s="195">
        <f t="shared" ref="F10:F11" si="1">E10*D10</f>
        <v>138242</v>
      </c>
      <c r="G10" s="186">
        <v>67.599999999999994</v>
      </c>
      <c r="H10" s="194">
        <f t="shared" si="0"/>
        <v>138242</v>
      </c>
      <c r="I10" s="454">
        <f>'C&amp;I M.B Sheet'!G16</f>
        <v>67.600000000000009</v>
      </c>
      <c r="J10" s="349">
        <f>I10*E10</f>
        <v>138242.00000000003</v>
      </c>
      <c r="K10" s="326"/>
    </row>
    <row r="11" spans="1:11" ht="26">
      <c r="A11" s="196">
        <v>5</v>
      </c>
      <c r="B11" s="174" t="s">
        <v>87</v>
      </c>
      <c r="C11" s="196" t="s">
        <v>55</v>
      </c>
      <c r="D11" s="305">
        <v>20.88</v>
      </c>
      <c r="E11" s="186">
        <v>4350</v>
      </c>
      <c r="F11" s="195">
        <f t="shared" si="1"/>
        <v>90828</v>
      </c>
      <c r="G11" s="186">
        <f>'[1]C&amp;I M.B Sheet'!G491</f>
        <v>20.877000000000002</v>
      </c>
      <c r="H11" s="194">
        <f t="shared" si="0"/>
        <v>90814.950000000012</v>
      </c>
      <c r="I11" s="454">
        <f>'C&amp;I M.B Sheet'!G22</f>
        <v>7.4399999999999995</v>
      </c>
      <c r="J11" s="349">
        <f>I11*E11</f>
        <v>32363.999999999996</v>
      </c>
      <c r="K11" s="326"/>
    </row>
    <row r="12" spans="1:11">
      <c r="A12" s="313"/>
      <c r="B12" s="314"/>
      <c r="C12" s="313"/>
      <c r="D12" s="315"/>
      <c r="E12" s="316"/>
      <c r="F12" s="316"/>
      <c r="G12" s="316"/>
      <c r="H12" s="316"/>
      <c r="I12" s="350"/>
      <c r="J12" s="350"/>
      <c r="K12" s="327"/>
    </row>
    <row r="13" spans="1:11" ht="21">
      <c r="A13" s="317"/>
      <c r="B13" s="318" t="s">
        <v>88</v>
      </c>
      <c r="C13" s="317"/>
      <c r="D13" s="319"/>
      <c r="E13" s="320"/>
      <c r="F13" s="320">
        <f>SUM(F7:F12)</f>
        <v>453684</v>
      </c>
      <c r="G13" s="347"/>
      <c r="H13" s="320">
        <f>SUM(H7:H12)</f>
        <v>453684.40279999998</v>
      </c>
      <c r="I13" s="328"/>
      <c r="J13" s="320">
        <f>SUM(J7:J12)</f>
        <v>400754.07130000007</v>
      </c>
      <c r="K13" s="329"/>
    </row>
  </sheetData>
  <mergeCells count="1">
    <mergeCell ref="A1:K2"/>
  </mergeCells>
  <printOptions gridLines="1"/>
  <pageMargins left="0.70866141732283505" right="0.70866141732283505" top="0.74803149606299202" bottom="0.74803149606299202" header="0.31496062992126" footer="0.31496062992126"/>
  <pageSetup paperSize="9" scale="32" pageOrder="overThenDown"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G32"/>
  <sheetViews>
    <sheetView view="pageBreakPreview" zoomScale="110" zoomScaleNormal="100" zoomScaleSheetLayoutView="110" workbookViewId="0">
      <pane ySplit="3" topLeftCell="A22" activePane="bottomLeft" state="frozen"/>
      <selection pane="bottomLeft" activeCell="B32" sqref="B32"/>
    </sheetView>
  </sheetViews>
  <sheetFormatPr defaultColWidth="8.81640625" defaultRowHeight="13"/>
  <cols>
    <col min="1" max="1" width="7.1796875" style="84" customWidth="1"/>
    <col min="2" max="2" width="88.1796875" style="84" customWidth="1"/>
    <col min="3" max="3" width="7.453125" style="180" customWidth="1"/>
    <col min="4" max="4" width="7.453125" style="377" customWidth="1"/>
    <col min="5" max="5" width="9.54296875" style="380" customWidth="1"/>
    <col min="6" max="6" width="9.453125" style="84" customWidth="1"/>
    <col min="7" max="7" width="12.81640625" style="84" customWidth="1"/>
    <col min="8" max="16384" width="8.81640625" style="84"/>
  </cols>
  <sheetData>
    <row r="1" spans="1:7" s="80" customFormat="1" ht="23.5">
      <c r="A1" s="477" t="s">
        <v>322</v>
      </c>
      <c r="B1" s="477"/>
      <c r="C1" s="478"/>
      <c r="D1" s="479"/>
      <c r="E1" s="477"/>
      <c r="F1" s="477"/>
      <c r="G1" s="477"/>
    </row>
    <row r="2" spans="1:7" s="80" customFormat="1" ht="18.5">
      <c r="A2" s="480" t="s">
        <v>323</v>
      </c>
      <c r="B2" s="480"/>
      <c r="C2" s="481"/>
      <c r="D2" s="482"/>
      <c r="E2" s="480"/>
      <c r="F2" s="480"/>
      <c r="G2" s="480"/>
    </row>
    <row r="3" spans="1:7" s="80" customFormat="1" ht="14.5">
      <c r="A3" s="181" t="s">
        <v>324</v>
      </c>
      <c r="B3" s="181" t="s">
        <v>325</v>
      </c>
      <c r="C3" s="182" t="s">
        <v>238</v>
      </c>
      <c r="D3" s="367" t="s">
        <v>89</v>
      </c>
      <c r="E3" s="367" t="s">
        <v>326</v>
      </c>
      <c r="F3" s="183" t="s">
        <v>90</v>
      </c>
      <c r="G3" s="178" t="s">
        <v>327</v>
      </c>
    </row>
    <row r="4" spans="1:7" s="80" customFormat="1" ht="14.5">
      <c r="A4" s="483" t="s">
        <v>330</v>
      </c>
      <c r="B4" s="483"/>
      <c r="C4" s="484"/>
      <c r="D4" s="485"/>
      <c r="E4" s="483"/>
      <c r="F4" s="483"/>
      <c r="G4" s="483"/>
    </row>
    <row r="5" spans="1:7" s="80" customFormat="1" ht="14.5">
      <c r="A5" s="199"/>
      <c r="B5" s="199"/>
      <c r="C5" s="200"/>
      <c r="D5" s="374"/>
      <c r="E5" s="374"/>
      <c r="F5" s="199"/>
      <c r="G5" s="199"/>
    </row>
    <row r="6" spans="1:7" s="80" customFormat="1" ht="37.5">
      <c r="A6" s="9">
        <v>1</v>
      </c>
      <c r="B6" s="10" t="s">
        <v>84</v>
      </c>
      <c r="C6" s="200">
        <v>1</v>
      </c>
      <c r="D6" s="374">
        <v>11.6</v>
      </c>
      <c r="E6" s="374">
        <v>0.9</v>
      </c>
      <c r="F6" s="199"/>
      <c r="G6" s="199">
        <f>E6*D6*C6</f>
        <v>10.44</v>
      </c>
    </row>
    <row r="7" spans="1:7" s="80" customFormat="1" ht="14.5">
      <c r="A7" s="192"/>
      <c r="B7" s="190" t="s">
        <v>467</v>
      </c>
      <c r="C7" s="193"/>
      <c r="D7" s="371"/>
      <c r="E7" s="369"/>
      <c r="F7" s="187"/>
      <c r="G7" s="188">
        <f>SUM(G6)</f>
        <v>10.44</v>
      </c>
    </row>
    <row r="8" spans="1:7" s="80" customFormat="1" ht="14.5">
      <c r="A8" s="9"/>
      <c r="B8" s="10"/>
      <c r="C8" s="200"/>
      <c r="D8" s="374"/>
      <c r="E8" s="374"/>
      <c r="F8" s="199"/>
      <c r="G8" s="199"/>
    </row>
    <row r="9" spans="1:7" s="80" customFormat="1" ht="25">
      <c r="A9" s="11">
        <v>2</v>
      </c>
      <c r="B9" s="14" t="s">
        <v>331</v>
      </c>
      <c r="C9" s="200">
        <v>1</v>
      </c>
      <c r="D9" s="367">
        <v>9.18</v>
      </c>
      <c r="E9" s="367">
        <v>2.395</v>
      </c>
      <c r="F9" s="199"/>
      <c r="G9" s="199">
        <f>E9*D9*C9</f>
        <v>21.9861</v>
      </c>
    </row>
    <row r="10" spans="1:7" s="80" customFormat="1" ht="14.5">
      <c r="A10" s="192"/>
      <c r="B10" s="190" t="s">
        <v>467</v>
      </c>
      <c r="C10" s="193"/>
      <c r="D10" s="371"/>
      <c r="E10" s="369"/>
      <c r="F10" s="187"/>
      <c r="G10" s="188"/>
    </row>
    <row r="11" spans="1:7" s="80" customFormat="1" ht="14.5">
      <c r="A11" s="11"/>
      <c r="B11" s="14"/>
      <c r="C11" s="200"/>
      <c r="D11" s="367"/>
      <c r="E11" s="367"/>
      <c r="F11" s="199"/>
      <c r="G11" s="199"/>
    </row>
    <row r="12" spans="1:7" s="80" customFormat="1" ht="14.5">
      <c r="A12" s="11">
        <v>3</v>
      </c>
      <c r="B12" s="14" t="s">
        <v>332</v>
      </c>
      <c r="C12" s="200"/>
      <c r="D12" s="374"/>
      <c r="E12" s="374"/>
      <c r="F12" s="199"/>
      <c r="G12" s="199"/>
    </row>
    <row r="13" spans="1:7" s="80" customFormat="1" ht="14.5">
      <c r="A13" s="192"/>
      <c r="B13" s="190" t="s">
        <v>467</v>
      </c>
      <c r="C13" s="193">
        <v>1</v>
      </c>
      <c r="D13" s="371">
        <f>2.6+4.4+3</f>
        <v>10</v>
      </c>
      <c r="E13" s="369"/>
      <c r="F13" s="187"/>
      <c r="G13" s="188">
        <f>D13</f>
        <v>10</v>
      </c>
    </row>
    <row r="14" spans="1:7" s="80" customFormat="1" ht="14.5">
      <c r="A14" s="11"/>
      <c r="B14" s="14"/>
      <c r="C14" s="200"/>
      <c r="D14" s="374"/>
      <c r="E14" s="374"/>
      <c r="F14" s="199"/>
      <c r="G14" s="199"/>
    </row>
    <row r="15" spans="1:7" s="80" customFormat="1" ht="14.5">
      <c r="A15" s="11">
        <v>4</v>
      </c>
      <c r="B15" s="10" t="s">
        <v>333</v>
      </c>
      <c r="C15" s="200">
        <v>26</v>
      </c>
      <c r="D15" s="374">
        <v>2.6</v>
      </c>
      <c r="E15" s="374"/>
      <c r="F15" s="199"/>
      <c r="G15" s="199">
        <f>D15*C15</f>
        <v>67.600000000000009</v>
      </c>
    </row>
    <row r="16" spans="1:7" s="80" customFormat="1" ht="14.5">
      <c r="A16" s="192"/>
      <c r="B16" s="190" t="s">
        <v>467</v>
      </c>
      <c r="C16" s="193"/>
      <c r="D16" s="371"/>
      <c r="E16" s="369"/>
      <c r="F16" s="187"/>
      <c r="G16" s="188">
        <f>SUM(G15)</f>
        <v>67.600000000000009</v>
      </c>
    </row>
    <row r="17" spans="1:7" s="80" customFormat="1" ht="14.5">
      <c r="A17" s="11"/>
      <c r="B17" s="10"/>
      <c r="C17" s="200"/>
      <c r="D17" s="374"/>
      <c r="E17" s="374"/>
      <c r="F17" s="199"/>
      <c r="G17" s="199"/>
    </row>
    <row r="18" spans="1:7" s="80" customFormat="1" ht="25">
      <c r="A18" s="11">
        <v>5</v>
      </c>
      <c r="B18" s="10" t="s">
        <v>334</v>
      </c>
      <c r="C18" s="200"/>
      <c r="D18" s="374"/>
      <c r="E18" s="374"/>
      <c r="F18" s="199"/>
      <c r="G18" s="199"/>
    </row>
    <row r="19" spans="1:7" s="80" customFormat="1" ht="14.5">
      <c r="A19" s="201">
        <v>5.01</v>
      </c>
      <c r="B19" s="185" t="s">
        <v>335</v>
      </c>
      <c r="C19" s="177">
        <v>1</v>
      </c>
      <c r="D19" s="372">
        <v>1.8</v>
      </c>
      <c r="E19" s="368"/>
      <c r="F19" s="175"/>
      <c r="G19" s="176">
        <f>D19*C19</f>
        <v>1.8</v>
      </c>
    </row>
    <row r="20" spans="1:7" s="80" customFormat="1" ht="14.5">
      <c r="A20" s="201">
        <v>5.0199999999999996</v>
      </c>
      <c r="B20" s="185" t="s">
        <v>336</v>
      </c>
      <c r="C20" s="177">
        <v>1</v>
      </c>
      <c r="D20" s="372">
        <v>5.64</v>
      </c>
      <c r="E20" s="368"/>
      <c r="F20" s="175"/>
      <c r="G20" s="176">
        <f>D20*C20</f>
        <v>5.64</v>
      </c>
    </row>
    <row r="21" spans="1:7" s="80" customFormat="1" ht="14.5">
      <c r="A21" s="201"/>
      <c r="B21" s="202"/>
      <c r="C21" s="203"/>
      <c r="D21" s="375"/>
      <c r="E21" s="375"/>
      <c r="F21" s="201"/>
      <c r="G21" s="176"/>
    </row>
    <row r="22" spans="1:7" s="80" customFormat="1" ht="14.5">
      <c r="A22" s="204"/>
      <c r="B22" s="190" t="s">
        <v>467</v>
      </c>
      <c r="C22" s="205"/>
      <c r="D22" s="376"/>
      <c r="E22" s="369"/>
      <c r="F22" s="187"/>
      <c r="G22" s="188">
        <f>SUM(G19:G21)</f>
        <v>7.4399999999999995</v>
      </c>
    </row>
    <row r="23" spans="1:7" s="80" customFormat="1" ht="14.5">
      <c r="A23" s="189"/>
      <c r="B23" s="81"/>
      <c r="C23" s="81"/>
      <c r="D23" s="370"/>
      <c r="E23" s="378"/>
      <c r="F23" s="81"/>
      <c r="G23" s="81"/>
    </row>
    <row r="24" spans="1:7" s="80" customFormat="1" ht="14.5">
      <c r="A24" s="189"/>
      <c r="B24" s="81"/>
      <c r="C24" s="81"/>
      <c r="D24" s="370"/>
      <c r="E24" s="378"/>
      <c r="F24" s="81"/>
      <c r="G24" s="81"/>
    </row>
    <row r="25" spans="1:7" s="80" customFormat="1" ht="14.5">
      <c r="A25" s="192"/>
      <c r="B25" s="190"/>
      <c r="C25" s="193"/>
      <c r="D25" s="371"/>
      <c r="E25" s="369"/>
      <c r="F25" s="187"/>
      <c r="G25" s="188"/>
    </row>
    <row r="26" spans="1:7">
      <c r="A26" s="179"/>
      <c r="B26" s="179"/>
      <c r="C26" s="197"/>
      <c r="D26" s="373"/>
      <c r="E26" s="379"/>
      <c r="F26" s="179"/>
      <c r="G26" s="179"/>
    </row>
    <row r="27" spans="1:7">
      <c r="A27" s="179"/>
      <c r="B27" s="179"/>
      <c r="C27" s="197"/>
      <c r="D27" s="373"/>
      <c r="E27" s="379"/>
      <c r="F27" s="179"/>
      <c r="G27" s="179"/>
    </row>
    <row r="28" spans="1:7">
      <c r="A28" s="179"/>
      <c r="B28" s="179"/>
      <c r="C28" s="197"/>
      <c r="D28" s="373"/>
      <c r="E28" s="379"/>
      <c r="F28" s="179"/>
      <c r="G28" s="179"/>
    </row>
    <row r="29" spans="1:7">
      <c r="A29" s="179"/>
      <c r="B29" s="179"/>
      <c r="C29" s="197"/>
      <c r="D29" s="373"/>
      <c r="E29" s="379"/>
      <c r="F29" s="179"/>
      <c r="G29" s="179"/>
    </row>
    <row r="30" spans="1:7">
      <c r="A30" s="179"/>
      <c r="B30" s="179"/>
      <c r="C30" s="197"/>
      <c r="D30" s="373"/>
      <c r="E30" s="379"/>
      <c r="F30" s="179"/>
      <c r="G30" s="179"/>
    </row>
    <row r="31" spans="1:7">
      <c r="A31" s="179"/>
      <c r="B31" s="179"/>
      <c r="C31" s="197"/>
      <c r="D31" s="373"/>
      <c r="E31" s="379"/>
      <c r="F31" s="179"/>
      <c r="G31" s="179"/>
    </row>
    <row r="32" spans="1:7">
      <c r="A32" s="179"/>
      <c r="B32" s="179"/>
      <c r="C32" s="197"/>
      <c r="D32" s="373"/>
      <c r="E32" s="379"/>
      <c r="F32" s="179"/>
      <c r="G32" s="179"/>
    </row>
  </sheetData>
  <mergeCells count="3">
    <mergeCell ref="A1:G1"/>
    <mergeCell ref="A2:G2"/>
    <mergeCell ref="A4:G4"/>
  </mergeCells>
  <pageMargins left="0.75" right="0.75" top="1" bottom="1" header="0.5" footer="0.5"/>
  <pageSetup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7"/>
  <sheetViews>
    <sheetView view="pageBreakPreview" topLeftCell="A4" zoomScale="90" zoomScaleNormal="100" zoomScaleSheetLayoutView="90" workbookViewId="0">
      <selection activeCell="B23" sqref="B23"/>
    </sheetView>
  </sheetViews>
  <sheetFormatPr defaultColWidth="9.1796875" defaultRowHeight="12.5"/>
  <cols>
    <col min="1" max="1" width="11.54296875" style="150" customWidth="1"/>
    <col min="2" max="2" width="47.1796875" style="150" customWidth="1"/>
    <col min="3" max="3" width="9.81640625" style="150" customWidth="1"/>
    <col min="4" max="4" width="15" style="150" customWidth="1"/>
    <col min="5" max="5" width="12.54296875" style="150" customWidth="1"/>
    <col min="6" max="6" width="15.1796875" style="150" customWidth="1"/>
    <col min="7" max="7" width="15.81640625" style="150" customWidth="1"/>
    <col min="8" max="8" width="16.54296875" style="150" customWidth="1"/>
    <col min="9" max="16384" width="9.1796875" style="150"/>
  </cols>
  <sheetData>
    <row r="1" spans="1:6" ht="40" customHeight="1">
      <c r="A1" s="493" t="s">
        <v>338</v>
      </c>
      <c r="B1" s="493"/>
      <c r="C1" s="493"/>
      <c r="D1" s="493"/>
      <c r="E1" s="355"/>
      <c r="F1" s="355"/>
    </row>
    <row r="2" spans="1:6" ht="29.5" customHeight="1">
      <c r="A2" s="151" t="s">
        <v>339</v>
      </c>
      <c r="B2" s="151" t="s">
        <v>325</v>
      </c>
      <c r="C2" s="152"/>
      <c r="D2" s="153" t="s">
        <v>340</v>
      </c>
      <c r="E2" s="348" t="s">
        <v>540</v>
      </c>
      <c r="F2" s="348" t="s">
        <v>465</v>
      </c>
    </row>
    <row r="3" spans="1:6" ht="13.5" customHeight="1">
      <c r="A3" s="154" t="s">
        <v>341</v>
      </c>
      <c r="B3" s="155" t="s">
        <v>342</v>
      </c>
      <c r="C3" s="156"/>
      <c r="D3" s="156"/>
      <c r="E3" s="157"/>
      <c r="F3" s="160"/>
    </row>
    <row r="4" spans="1:6" ht="13.5" customHeight="1">
      <c r="A4" s="158"/>
      <c r="B4" s="159"/>
      <c r="C4" s="159"/>
      <c r="D4" s="159"/>
      <c r="E4" s="160"/>
      <c r="F4" s="160"/>
    </row>
    <row r="5" spans="1:6" ht="35.15" customHeight="1">
      <c r="A5" s="541" t="s">
        <v>488</v>
      </c>
      <c r="B5" s="54" t="s">
        <v>539</v>
      </c>
      <c r="C5" s="542"/>
      <c r="D5" s="540">
        <f>ELECTRICAL!F28</f>
        <v>522824</v>
      </c>
      <c r="E5" s="540">
        <f>ELECTRICAL!H28</f>
        <v>506924</v>
      </c>
      <c r="F5" s="540">
        <f>E5</f>
        <v>506924</v>
      </c>
    </row>
    <row r="6" spans="1:6" ht="14" thickBot="1">
      <c r="A6" s="391"/>
      <c r="B6" s="392"/>
      <c r="C6" s="393"/>
      <c r="D6" s="394"/>
      <c r="E6" s="395"/>
      <c r="F6" s="395"/>
    </row>
    <row r="7" spans="1:6" ht="13.5">
      <c r="A7" s="161"/>
      <c r="B7" s="162"/>
      <c r="C7" s="163"/>
      <c r="D7" s="164"/>
      <c r="E7" s="160"/>
      <c r="F7" s="160"/>
    </row>
    <row r="8" spans="1:6" ht="13.5">
      <c r="A8" s="165" t="s">
        <v>345</v>
      </c>
      <c r="B8" s="155" t="s">
        <v>346</v>
      </c>
      <c r="C8" s="166"/>
      <c r="D8" s="167"/>
      <c r="E8" s="160"/>
      <c r="F8" s="160"/>
    </row>
    <row r="9" spans="1:6" ht="13.5">
      <c r="A9" s="539" t="s">
        <v>489</v>
      </c>
      <c r="B9" s="543" t="s">
        <v>541</v>
      </c>
      <c r="C9" s="539"/>
      <c r="D9" s="540">
        <f>'PHE &amp;FF'!F13</f>
        <v>27000</v>
      </c>
      <c r="E9" s="540">
        <f>'PHE &amp;FF'!H13</f>
        <v>13000</v>
      </c>
      <c r="F9" s="540">
        <f>E9</f>
        <v>13000</v>
      </c>
    </row>
    <row r="10" spans="1:6" ht="13.5">
      <c r="A10" s="396"/>
      <c r="B10" s="397"/>
      <c r="C10" s="397"/>
      <c r="D10" s="398"/>
      <c r="E10" s="398"/>
      <c r="F10" s="398"/>
    </row>
    <row r="11" spans="1:6" ht="14" thickBot="1">
      <c r="A11" s="400"/>
      <c r="B11" s="401"/>
      <c r="C11" s="402"/>
      <c r="D11" s="403"/>
      <c r="E11" s="395"/>
      <c r="F11" s="395"/>
    </row>
    <row r="12" spans="1:6" ht="13.5">
      <c r="A12" s="358"/>
      <c r="B12" s="359" t="s">
        <v>348</v>
      </c>
      <c r="C12" s="360" t="s">
        <v>343</v>
      </c>
      <c r="D12" s="404">
        <f>D5+D9</f>
        <v>549824</v>
      </c>
      <c r="E12" s="404">
        <f>E5+E9</f>
        <v>519924</v>
      </c>
      <c r="F12" s="399">
        <f>F9+F5</f>
        <v>519924</v>
      </c>
    </row>
    <row r="13" spans="1:6" ht="13.5">
      <c r="A13" s="361"/>
      <c r="B13" s="362"/>
      <c r="C13" s="363"/>
      <c r="D13" s="364"/>
      <c r="E13" s="365"/>
      <c r="F13" s="365"/>
    </row>
    <row r="14" spans="1:6" ht="13.5">
      <c r="A14" s="159"/>
      <c r="B14" s="154"/>
      <c r="C14" s="156"/>
      <c r="D14" s="154"/>
      <c r="E14" s="160"/>
      <c r="F14" s="160"/>
    </row>
    <row r="15" spans="1:6" ht="13.5">
      <c r="A15" s="159"/>
      <c r="B15" s="154"/>
      <c r="C15" s="156"/>
      <c r="D15" s="154"/>
      <c r="E15" s="160"/>
      <c r="F15" s="160"/>
    </row>
    <row r="16" spans="1:6" ht="13.5">
      <c r="A16" s="159"/>
      <c r="B16" s="154"/>
      <c r="C16" s="156"/>
      <c r="D16" s="154"/>
      <c r="E16" s="160"/>
      <c r="F16" s="160"/>
    </row>
    <row r="17" spans="1:6" ht="29.15" customHeight="1">
      <c r="A17" s="168"/>
      <c r="B17" s="397" t="s">
        <v>349</v>
      </c>
      <c r="C17" s="169"/>
      <c r="D17" s="544">
        <f>D12</f>
        <v>549824</v>
      </c>
      <c r="E17" s="545">
        <f>+E12</f>
        <v>519924</v>
      </c>
      <c r="F17" s="405">
        <f>F12</f>
        <v>519924</v>
      </c>
    </row>
    <row r="18" spans="1:6" ht="13.5">
      <c r="A18" s="82"/>
      <c r="B18" s="494"/>
      <c r="C18" s="494"/>
      <c r="D18" s="494"/>
    </row>
    <row r="19" spans="1:6" ht="13.5">
      <c r="A19" s="170"/>
      <c r="B19" s="171"/>
      <c r="C19" s="170"/>
      <c r="D19" s="172"/>
    </row>
    <row r="20" spans="1:6" ht="13.5">
      <c r="A20" s="170"/>
      <c r="B20" s="170"/>
      <c r="C20" s="170"/>
      <c r="D20" s="170"/>
    </row>
    <row r="21" spans="1:6" ht="13.5">
      <c r="A21" s="170"/>
      <c r="B21" s="170"/>
      <c r="C21" s="170"/>
      <c r="D21" s="170"/>
    </row>
    <row r="22" spans="1:6" ht="13.5">
      <c r="A22" s="173"/>
      <c r="B22" s="171"/>
      <c r="C22" s="171"/>
      <c r="D22" s="171"/>
    </row>
    <row r="23" spans="1:6" ht="13.5">
      <c r="A23" s="173"/>
      <c r="B23" s="171"/>
      <c r="C23" s="171"/>
      <c r="D23" s="171"/>
    </row>
    <row r="24" spans="1:6" ht="13.5">
      <c r="A24" s="173"/>
      <c r="B24" s="171"/>
      <c r="C24" s="171"/>
      <c r="D24" s="171"/>
    </row>
    <row r="25" spans="1:6" ht="13.5">
      <c r="A25" s="173"/>
      <c r="B25" s="171"/>
      <c r="C25" s="171"/>
      <c r="D25" s="171"/>
    </row>
    <row r="26" spans="1:6" ht="13.5">
      <c r="A26" s="173"/>
      <c r="B26" s="171"/>
      <c r="C26" s="171"/>
      <c r="D26" s="171"/>
    </row>
    <row r="27" spans="1:6" ht="13.5">
      <c r="A27" s="173"/>
      <c r="B27" s="171"/>
      <c r="C27" s="171"/>
      <c r="D27" s="171"/>
    </row>
  </sheetData>
  <mergeCells count="2">
    <mergeCell ref="A1:D1"/>
    <mergeCell ref="B18:D18"/>
  </mergeCells>
  <pageMargins left="0.7" right="0.7" top="0.75" bottom="0.75" header="0.3" footer="0.3"/>
  <pageSetup scale="56" orientation="portrait" r:id="rId1"/>
  <colBreaks count="1" manualBreakCount="1">
    <brk id="6" max="3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9"/>
  <sheetViews>
    <sheetView view="pageBreakPreview" zoomScale="90" zoomScaleNormal="70" zoomScaleSheetLayoutView="90" workbookViewId="0">
      <pane ySplit="7" topLeftCell="A23" activePane="bottomLeft" state="frozen"/>
      <selection pane="bottomLeft" activeCell="H13" sqref="H13"/>
    </sheetView>
  </sheetViews>
  <sheetFormatPr defaultColWidth="9.1796875" defaultRowHeight="12.5"/>
  <cols>
    <col min="1" max="1" width="7.54296875" style="114" customWidth="1"/>
    <col min="2" max="2" width="86.81640625" style="115" customWidth="1"/>
    <col min="3" max="3" width="8.54296875" style="116" customWidth="1"/>
    <col min="4" max="4" width="10.1796875" style="117" customWidth="1"/>
    <col min="5" max="5" width="16" style="117" customWidth="1"/>
    <col min="6" max="6" width="18.1796875" style="118" bestFit="1" customWidth="1"/>
    <col min="7" max="7" width="9.1796875" style="56"/>
    <col min="8" max="8" width="17.54296875" style="56" customWidth="1"/>
    <col min="9" max="11" width="9.1796875" style="56"/>
    <col min="12" max="12" width="12.453125" style="56" bestFit="1" customWidth="1"/>
    <col min="13" max="16384" width="9.1796875" style="56"/>
  </cols>
  <sheetData>
    <row r="1" spans="1:8" s="111" customFormat="1" ht="15.75" customHeight="1">
      <c r="A1" s="495" t="s">
        <v>350</v>
      </c>
      <c r="B1" s="495"/>
      <c r="C1" s="495"/>
      <c r="D1" s="495"/>
      <c r="E1" s="495"/>
      <c r="F1" s="495"/>
      <c r="G1" s="495"/>
      <c r="H1" s="496"/>
    </row>
    <row r="2" spans="1:8" s="111" customFormat="1" ht="15.75" customHeight="1">
      <c r="A2" s="495"/>
      <c r="B2" s="495"/>
      <c r="C2" s="495"/>
      <c r="D2" s="495"/>
      <c r="E2" s="495"/>
      <c r="F2" s="495"/>
      <c r="G2" s="495"/>
      <c r="H2" s="496"/>
    </row>
    <row r="3" spans="1:8" s="111" customFormat="1" ht="15.75" customHeight="1">
      <c r="A3" s="495"/>
      <c r="B3" s="495"/>
      <c r="C3" s="495"/>
      <c r="D3" s="495"/>
      <c r="E3" s="495"/>
      <c r="F3" s="495"/>
      <c r="G3" s="495"/>
      <c r="H3" s="496"/>
    </row>
    <row r="4" spans="1:8" s="111" customFormat="1" ht="15.75" customHeight="1">
      <c r="A4" s="497"/>
      <c r="B4" s="497"/>
      <c r="C4" s="497"/>
      <c r="D4" s="497"/>
      <c r="E4" s="497"/>
      <c r="F4" s="497"/>
      <c r="G4" s="497"/>
      <c r="H4" s="498"/>
    </row>
    <row r="5" spans="1:8" s="111" customFormat="1" ht="25.5" customHeight="1">
      <c r="A5" s="503" t="s">
        <v>351</v>
      </c>
      <c r="B5" s="504" t="s">
        <v>325</v>
      </c>
      <c r="C5" s="505" t="s">
        <v>352</v>
      </c>
      <c r="D5" s="506" t="s">
        <v>353</v>
      </c>
      <c r="E5" s="501" t="s">
        <v>354</v>
      </c>
      <c r="F5" s="501" t="s">
        <v>355</v>
      </c>
      <c r="G5" s="499" t="s">
        <v>537</v>
      </c>
      <c r="H5" s="499" t="s">
        <v>538</v>
      </c>
    </row>
    <row r="6" spans="1:8" s="112" customFormat="1" ht="25.5" customHeight="1">
      <c r="A6" s="503"/>
      <c r="B6" s="504"/>
      <c r="C6" s="505"/>
      <c r="D6" s="506"/>
      <c r="E6" s="502"/>
      <c r="F6" s="502"/>
      <c r="G6" s="500"/>
      <c r="H6" s="500"/>
    </row>
    <row r="7" spans="1:8" s="113" customFormat="1" ht="30">
      <c r="A7" s="119" t="s">
        <v>356</v>
      </c>
      <c r="B7" s="119" t="s">
        <v>357</v>
      </c>
      <c r="C7" s="120"/>
      <c r="D7" s="120"/>
      <c r="E7" s="120"/>
      <c r="F7" s="121"/>
      <c r="G7" s="123"/>
      <c r="H7" s="123"/>
    </row>
    <row r="8" spans="1:8">
      <c r="A8" s="125"/>
      <c r="B8" s="126"/>
      <c r="C8" s="127"/>
      <c r="D8" s="128"/>
      <c r="E8" s="128"/>
      <c r="F8" s="124"/>
      <c r="G8" s="442"/>
      <c r="H8" s="442"/>
    </row>
    <row r="9" spans="1:8" ht="39" customHeight="1">
      <c r="A9" s="129"/>
      <c r="B9" s="130" t="s">
        <v>482</v>
      </c>
      <c r="C9" s="129"/>
      <c r="D9" s="131"/>
      <c r="E9" s="132"/>
      <c r="F9" s="133"/>
      <c r="G9" s="133"/>
      <c r="H9" s="133"/>
    </row>
    <row r="10" spans="1:8" ht="14">
      <c r="A10" s="134">
        <v>4</v>
      </c>
      <c r="B10" s="135" t="s">
        <v>483</v>
      </c>
      <c r="C10" s="136" t="s">
        <v>238</v>
      </c>
      <c r="D10" s="137">
        <v>1</v>
      </c>
      <c r="E10" s="63">
        <v>15000</v>
      </c>
      <c r="F10" s="138">
        <f>E10*D10</f>
        <v>15000</v>
      </c>
      <c r="G10" s="442">
        <f>'MB ELELCTRICAL'!I4</f>
        <v>1</v>
      </c>
      <c r="H10" s="442">
        <f>G10*E10</f>
        <v>15000</v>
      </c>
    </row>
    <row r="11" spans="1:8" ht="14">
      <c r="A11" s="134">
        <v>5</v>
      </c>
      <c r="B11" s="135" t="s">
        <v>484</v>
      </c>
      <c r="C11" s="136" t="s">
        <v>238</v>
      </c>
      <c r="D11" s="137">
        <v>1</v>
      </c>
      <c r="E11" s="63">
        <v>3000</v>
      </c>
      <c r="F11" s="138">
        <f t="shared" ref="F11:F26" si="0">E11*D11</f>
        <v>3000</v>
      </c>
      <c r="G11" s="442">
        <f>'MB ELELCTRICAL'!I5</f>
        <v>1</v>
      </c>
      <c r="H11" s="442">
        <f>G11*E11</f>
        <v>3000</v>
      </c>
    </row>
    <row r="12" spans="1:8" ht="14">
      <c r="A12" s="134">
        <v>6</v>
      </c>
      <c r="B12" s="135" t="s">
        <v>485</v>
      </c>
      <c r="C12" s="136" t="s">
        <v>238</v>
      </c>
      <c r="D12" s="137">
        <v>1</v>
      </c>
      <c r="E12" s="63">
        <v>5900</v>
      </c>
      <c r="F12" s="138">
        <f t="shared" si="0"/>
        <v>5900</v>
      </c>
      <c r="G12" s="442">
        <f>'MB ELELCTRICAL'!I6</f>
        <v>1</v>
      </c>
      <c r="H12" s="442">
        <f>G12*E12</f>
        <v>5900</v>
      </c>
    </row>
    <row r="13" spans="1:8" ht="14">
      <c r="A13" s="134">
        <v>8</v>
      </c>
      <c r="B13" s="135" t="s">
        <v>362</v>
      </c>
      <c r="C13" s="136" t="s">
        <v>238</v>
      </c>
      <c r="D13" s="137">
        <v>2</v>
      </c>
      <c r="E13" s="139">
        <v>8000</v>
      </c>
      <c r="F13" s="138">
        <f t="shared" si="0"/>
        <v>16000</v>
      </c>
      <c r="G13" s="442">
        <f>'MB ELELCTRICAL'!I7</f>
        <v>2</v>
      </c>
      <c r="H13" s="442">
        <f>G13*E13</f>
        <v>16000</v>
      </c>
    </row>
    <row r="14" spans="1:8" ht="14">
      <c r="A14" s="134"/>
      <c r="B14" s="135"/>
      <c r="C14" s="136"/>
      <c r="D14" s="137"/>
      <c r="E14" s="139"/>
      <c r="F14" s="138">
        <f t="shared" si="0"/>
        <v>0</v>
      </c>
      <c r="G14" s="442"/>
      <c r="H14" s="442"/>
    </row>
    <row r="15" spans="1:8" ht="62.5">
      <c r="A15" s="26" t="s">
        <v>3</v>
      </c>
      <c r="B15" s="108" t="s">
        <v>363</v>
      </c>
      <c r="C15" s="140"/>
      <c r="D15" s="141">
        <v>15</v>
      </c>
      <c r="E15" s="142">
        <v>4500</v>
      </c>
      <c r="F15" s="138">
        <f t="shared" si="0"/>
        <v>67500</v>
      </c>
      <c r="G15" s="442">
        <f>'MB ELELCTRICAL'!I25</f>
        <v>15</v>
      </c>
      <c r="H15" s="442">
        <f>G15*E15</f>
        <v>67500</v>
      </c>
    </row>
    <row r="16" spans="1:8" ht="14">
      <c r="A16" s="143"/>
      <c r="B16" s="126"/>
      <c r="C16" s="127"/>
      <c r="D16" s="124"/>
      <c r="E16" s="122"/>
      <c r="F16" s="138">
        <f t="shared" si="0"/>
        <v>0</v>
      </c>
      <c r="G16" s="442"/>
      <c r="H16" s="442"/>
    </row>
    <row r="17" spans="1:8" ht="62.5">
      <c r="A17" s="26" t="s">
        <v>360</v>
      </c>
      <c r="B17" s="108" t="s">
        <v>364</v>
      </c>
      <c r="C17" s="127"/>
      <c r="D17" s="124">
        <v>7</v>
      </c>
      <c r="E17" s="122">
        <v>4000</v>
      </c>
      <c r="F17" s="138">
        <f t="shared" si="0"/>
        <v>28000</v>
      </c>
      <c r="G17" s="442">
        <f>'MB ELELCTRICAL'!I34</f>
        <v>7</v>
      </c>
      <c r="H17" s="442">
        <f>G17*E17</f>
        <v>28000</v>
      </c>
    </row>
    <row r="18" spans="1:8" ht="14">
      <c r="A18" s="143"/>
      <c r="B18" s="126"/>
      <c r="C18" s="127"/>
      <c r="D18" s="124"/>
      <c r="E18" s="122"/>
      <c r="F18" s="138">
        <f t="shared" si="0"/>
        <v>0</v>
      </c>
      <c r="G18" s="442"/>
      <c r="H18" s="442"/>
    </row>
    <row r="19" spans="1:8" ht="62.5">
      <c r="A19" s="26" t="s">
        <v>6</v>
      </c>
      <c r="B19" s="108" t="s">
        <v>365</v>
      </c>
      <c r="C19" s="127"/>
      <c r="D19" s="124">
        <v>6</v>
      </c>
      <c r="E19" s="122">
        <v>3000</v>
      </c>
      <c r="F19" s="138">
        <f t="shared" si="0"/>
        <v>18000</v>
      </c>
      <c r="G19" s="442">
        <f>'MB ELELCTRICAL'!I44</f>
        <v>6</v>
      </c>
      <c r="H19" s="442">
        <f>G19*E19</f>
        <v>18000</v>
      </c>
    </row>
    <row r="20" spans="1:8" ht="14">
      <c r="A20" s="143"/>
      <c r="B20" s="126"/>
      <c r="C20" s="127"/>
      <c r="D20" s="124"/>
      <c r="E20" s="122"/>
      <c r="F20" s="138">
        <f t="shared" si="0"/>
        <v>0</v>
      </c>
      <c r="G20" s="442"/>
      <c r="H20" s="442"/>
    </row>
    <row r="21" spans="1:8" ht="62.5">
      <c r="A21" s="26" t="s">
        <v>361</v>
      </c>
      <c r="B21" s="108" t="s">
        <v>366</v>
      </c>
      <c r="C21" s="127"/>
      <c r="D21" s="124">
        <v>6</v>
      </c>
      <c r="E21" s="122">
        <v>2300</v>
      </c>
      <c r="F21" s="138">
        <f t="shared" si="0"/>
        <v>13800</v>
      </c>
      <c r="G21" s="442">
        <f>'MB ELELCTRICAL'!I56</f>
        <v>0</v>
      </c>
      <c r="H21" s="442">
        <v>0</v>
      </c>
    </row>
    <row r="22" spans="1:8" ht="14">
      <c r="A22" s="143"/>
      <c r="B22" s="126"/>
      <c r="C22" s="127"/>
      <c r="D22" s="124"/>
      <c r="E22" s="122"/>
      <c r="F22" s="138">
        <f t="shared" si="0"/>
        <v>0</v>
      </c>
      <c r="G22" s="442"/>
      <c r="H22" s="442"/>
    </row>
    <row r="23" spans="1:8" ht="54">
      <c r="A23" s="103" t="s">
        <v>45</v>
      </c>
      <c r="B23" s="99" t="s">
        <v>367</v>
      </c>
      <c r="C23" s="127"/>
      <c r="D23" s="124">
        <v>336.79999999999995</v>
      </c>
      <c r="E23" s="122">
        <v>210</v>
      </c>
      <c r="F23" s="138">
        <f t="shared" si="0"/>
        <v>70727.999999999985</v>
      </c>
      <c r="G23" s="442">
        <f>'MB ELELCTRICAL'!I93</f>
        <v>326.79999999999995</v>
      </c>
      <c r="H23" s="451">
        <f>G23*E23</f>
        <v>68627.999999999985</v>
      </c>
    </row>
    <row r="24" spans="1:8" ht="14">
      <c r="A24" s="143"/>
      <c r="B24" s="126"/>
      <c r="C24" s="127"/>
      <c r="D24" s="124"/>
      <c r="E24" s="122"/>
      <c r="F24" s="138">
        <f t="shared" si="0"/>
        <v>0</v>
      </c>
      <c r="G24" s="442"/>
      <c r="H24" s="442"/>
    </row>
    <row r="25" spans="1:8" ht="14">
      <c r="A25" s="103" t="s">
        <v>7</v>
      </c>
      <c r="B25" s="144" t="s">
        <v>368</v>
      </c>
      <c r="C25" s="127"/>
      <c r="D25" s="124">
        <v>1</v>
      </c>
      <c r="E25" s="122">
        <v>1800</v>
      </c>
      <c r="F25" s="138">
        <f t="shared" si="0"/>
        <v>1800</v>
      </c>
      <c r="G25" s="442">
        <f>'MB ELELCTRICAL'!I96</f>
        <v>1</v>
      </c>
      <c r="H25" s="451">
        <f>G25*E25</f>
        <v>1800</v>
      </c>
    </row>
    <row r="26" spans="1:8" ht="14">
      <c r="A26" s="103" t="s">
        <v>47</v>
      </c>
      <c r="B26" s="144" t="s">
        <v>536</v>
      </c>
      <c r="C26" s="127"/>
      <c r="D26" s="128">
        <v>1</v>
      </c>
      <c r="E26" s="122">
        <v>283096</v>
      </c>
      <c r="F26" s="138">
        <f t="shared" si="0"/>
        <v>283096</v>
      </c>
      <c r="G26" s="442">
        <v>1</v>
      </c>
      <c r="H26" s="451">
        <f>G26*E26</f>
        <v>283096</v>
      </c>
    </row>
    <row r="27" spans="1:8" ht="13">
      <c r="A27" s="143"/>
      <c r="B27" s="126"/>
      <c r="C27" s="127"/>
      <c r="D27" s="128"/>
      <c r="E27" s="128"/>
      <c r="F27" s="124"/>
      <c r="G27" s="442"/>
      <c r="H27" s="442"/>
    </row>
    <row r="28" spans="1:8" ht="15.5">
      <c r="A28" s="55"/>
      <c r="B28" s="145" t="s">
        <v>27</v>
      </c>
      <c r="C28" s="146"/>
      <c r="D28" s="147"/>
      <c r="E28" s="147"/>
      <c r="F28" s="148">
        <f>SUM(F10:F27)</f>
        <v>522824</v>
      </c>
      <c r="G28" s="149"/>
      <c r="H28" s="148">
        <f>SUM(H10:H27)</f>
        <v>506924</v>
      </c>
    </row>
    <row r="29" spans="1:8">
      <c r="A29" s="125"/>
      <c r="B29" s="126"/>
      <c r="C29" s="127"/>
      <c r="D29" s="128"/>
      <c r="E29" s="128"/>
      <c r="F29" s="124"/>
      <c r="G29" s="442"/>
      <c r="H29" s="442"/>
    </row>
  </sheetData>
  <mergeCells count="9">
    <mergeCell ref="A1:H4"/>
    <mergeCell ref="G5:G6"/>
    <mergeCell ref="H5:H6"/>
    <mergeCell ref="F5:F6"/>
    <mergeCell ref="A5:A6"/>
    <mergeCell ref="B5:B6"/>
    <mergeCell ref="C5:C6"/>
    <mergeCell ref="D5:D6"/>
    <mergeCell ref="E5:E6"/>
  </mergeCells>
  <pageMargins left="0.7" right="0.7" top="0.75" bottom="0.75" header="0.3" footer="0.3"/>
  <pageSetup scale="3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I97"/>
  <sheetViews>
    <sheetView view="pageBreakPreview" zoomScale="80" zoomScaleNormal="100" workbookViewId="0">
      <pane ySplit="1" topLeftCell="A41" activePane="bottomLeft" state="frozen"/>
      <selection pane="bottomLeft" activeCell="G57" sqref="G57"/>
    </sheetView>
  </sheetViews>
  <sheetFormatPr defaultColWidth="68.81640625" defaultRowHeight="12.5"/>
  <cols>
    <col min="1" max="1" width="8.1796875" style="86" customWidth="1"/>
    <col min="2" max="2" width="12.54296875" style="85" customWidth="1"/>
    <col min="3" max="3" width="69.81640625" style="85" customWidth="1"/>
    <col min="4" max="4" width="6" style="85" customWidth="1"/>
    <col min="5" max="5" width="6.453125" style="86" customWidth="1"/>
    <col min="6" max="6" width="5.54296875" style="85" customWidth="1"/>
    <col min="7" max="7" width="5.453125" style="85" customWidth="1"/>
    <col min="8" max="8" width="5.54296875" style="85" customWidth="1"/>
    <col min="9" max="9" width="10.453125" style="85" customWidth="1"/>
    <col min="10" max="16384" width="68.81640625" style="85"/>
  </cols>
  <sheetData>
    <row r="1" spans="1:9" ht="15.5">
      <c r="A1" s="87" t="s">
        <v>369</v>
      </c>
      <c r="B1" s="87" t="s">
        <v>370</v>
      </c>
      <c r="C1" s="87" t="s">
        <v>325</v>
      </c>
      <c r="D1" s="87" t="s">
        <v>352</v>
      </c>
      <c r="E1" s="88" t="s">
        <v>371</v>
      </c>
      <c r="F1" s="88" t="s">
        <v>89</v>
      </c>
      <c r="G1" s="88" t="s">
        <v>6</v>
      </c>
      <c r="H1" s="88" t="s">
        <v>90</v>
      </c>
      <c r="I1" s="88" t="s">
        <v>91</v>
      </c>
    </row>
    <row r="2" spans="1:9">
      <c r="A2" s="12">
        <v>206</v>
      </c>
      <c r="B2" s="90"/>
      <c r="C2" s="90"/>
      <c r="D2" s="101"/>
      <c r="E2" s="12"/>
      <c r="F2" s="90"/>
      <c r="G2" s="90"/>
      <c r="H2" s="90"/>
      <c r="I2" s="90"/>
    </row>
    <row r="3" spans="1:9" ht="13">
      <c r="A3" s="12">
        <v>206</v>
      </c>
      <c r="B3" s="389" t="s">
        <v>486</v>
      </c>
      <c r="C3" s="105" t="s">
        <v>381</v>
      </c>
      <c r="D3" s="106"/>
      <c r="E3" s="107"/>
      <c r="F3" s="104"/>
      <c r="G3" s="104"/>
      <c r="H3" s="104"/>
      <c r="I3" s="104"/>
    </row>
    <row r="4" spans="1:9">
      <c r="A4" s="390" t="s">
        <v>487</v>
      </c>
      <c r="B4" s="90"/>
      <c r="C4" s="108" t="s">
        <v>483</v>
      </c>
      <c r="D4" s="101" t="s">
        <v>383</v>
      </c>
      <c r="E4" s="12">
        <v>1</v>
      </c>
      <c r="F4" s="90"/>
      <c r="G4" s="90"/>
      <c r="H4" s="90"/>
      <c r="I4" s="90">
        <f t="shared" ref="I4:I7" si="0">E4</f>
        <v>1</v>
      </c>
    </row>
    <row r="5" spans="1:9">
      <c r="A5" s="390" t="s">
        <v>76</v>
      </c>
      <c r="B5" s="90"/>
      <c r="C5" s="108" t="s">
        <v>484</v>
      </c>
      <c r="D5" s="101" t="s">
        <v>383</v>
      </c>
      <c r="E5" s="12">
        <v>1</v>
      </c>
      <c r="F5" s="90"/>
      <c r="G5" s="90"/>
      <c r="H5" s="90"/>
      <c r="I5" s="90">
        <f t="shared" si="0"/>
        <v>1</v>
      </c>
    </row>
    <row r="6" spans="1:9">
      <c r="A6" s="390" t="s">
        <v>328</v>
      </c>
      <c r="B6" s="90"/>
      <c r="C6" s="108" t="s">
        <v>485</v>
      </c>
      <c r="D6" s="101" t="s">
        <v>383</v>
      </c>
      <c r="E6" s="12">
        <v>1</v>
      </c>
      <c r="F6" s="90"/>
      <c r="G6" s="90"/>
      <c r="H6" s="90"/>
      <c r="I6" s="90">
        <f t="shared" si="0"/>
        <v>1</v>
      </c>
    </row>
    <row r="7" spans="1:9">
      <c r="A7" s="390" t="s">
        <v>329</v>
      </c>
      <c r="B7" s="90"/>
      <c r="C7" s="108" t="s">
        <v>362</v>
      </c>
      <c r="D7" s="101" t="s">
        <v>383</v>
      </c>
      <c r="E7" s="12">
        <v>2</v>
      </c>
      <c r="F7" s="90"/>
      <c r="G7" s="90"/>
      <c r="H7" s="90"/>
      <c r="I7" s="90">
        <f t="shared" si="0"/>
        <v>2</v>
      </c>
    </row>
    <row r="8" spans="1:9" ht="13">
      <c r="A8" s="12"/>
      <c r="B8" s="90"/>
      <c r="C8" s="388"/>
      <c r="D8" s="101"/>
      <c r="E8" s="12"/>
      <c r="F8" s="90"/>
      <c r="G8" s="90"/>
      <c r="H8" s="90"/>
      <c r="I8" s="90"/>
    </row>
    <row r="9" spans="1:9" ht="75">
      <c r="A9" s="12">
        <v>208</v>
      </c>
      <c r="B9" s="90" t="s">
        <v>3</v>
      </c>
      <c r="C9" s="108" t="s">
        <v>363</v>
      </c>
      <c r="D9" s="101"/>
      <c r="E9" s="12"/>
      <c r="F9" s="90"/>
      <c r="G9" s="90"/>
      <c r="H9" s="90"/>
      <c r="I9" s="90"/>
    </row>
    <row r="10" spans="1:9">
      <c r="A10" s="12">
        <v>210</v>
      </c>
      <c r="B10" s="90"/>
      <c r="C10" s="90" t="s">
        <v>382</v>
      </c>
      <c r="D10" s="101" t="s">
        <v>383</v>
      </c>
      <c r="E10" s="12">
        <v>1</v>
      </c>
      <c r="F10" s="90"/>
      <c r="G10" s="90"/>
      <c r="H10" s="90"/>
      <c r="I10" s="90">
        <f t="shared" ref="I10:I24" si="1">E10</f>
        <v>1</v>
      </c>
    </row>
    <row r="11" spans="1:9">
      <c r="A11" s="12">
        <v>211</v>
      </c>
      <c r="B11" s="90"/>
      <c r="C11" s="90" t="s">
        <v>384</v>
      </c>
      <c r="D11" s="101" t="s">
        <v>383</v>
      </c>
      <c r="E11" s="12">
        <v>1</v>
      </c>
      <c r="F11" s="90"/>
      <c r="G11" s="90"/>
      <c r="H11" s="90"/>
      <c r="I11" s="90">
        <f t="shared" si="1"/>
        <v>1</v>
      </c>
    </row>
    <row r="12" spans="1:9">
      <c r="A12" s="12">
        <v>212</v>
      </c>
      <c r="B12" s="90"/>
      <c r="C12" s="90" t="s">
        <v>385</v>
      </c>
      <c r="D12" s="101" t="s">
        <v>383</v>
      </c>
      <c r="E12" s="12">
        <v>1</v>
      </c>
      <c r="F12" s="90"/>
      <c r="G12" s="90"/>
      <c r="H12" s="90"/>
      <c r="I12" s="90">
        <f t="shared" si="1"/>
        <v>1</v>
      </c>
    </row>
    <row r="13" spans="1:9">
      <c r="A13" s="12">
        <v>213</v>
      </c>
      <c r="B13" s="90"/>
      <c r="C13" s="90" t="s">
        <v>386</v>
      </c>
      <c r="D13" s="101" t="s">
        <v>383</v>
      </c>
      <c r="E13" s="12">
        <v>1</v>
      </c>
      <c r="F13" s="90"/>
      <c r="G13" s="90"/>
      <c r="H13" s="90"/>
      <c r="I13" s="90">
        <f t="shared" si="1"/>
        <v>1</v>
      </c>
    </row>
    <row r="14" spans="1:9">
      <c r="A14" s="12">
        <v>214</v>
      </c>
      <c r="B14" s="90"/>
      <c r="C14" s="90" t="s">
        <v>387</v>
      </c>
      <c r="D14" s="101" t="s">
        <v>383</v>
      </c>
      <c r="E14" s="12">
        <v>1</v>
      </c>
      <c r="F14" s="90"/>
      <c r="G14" s="90"/>
      <c r="H14" s="90"/>
      <c r="I14" s="90">
        <f t="shared" si="1"/>
        <v>1</v>
      </c>
    </row>
    <row r="15" spans="1:9">
      <c r="A15" s="12">
        <v>215</v>
      </c>
      <c r="B15" s="90"/>
      <c r="C15" s="90" t="s">
        <v>388</v>
      </c>
      <c r="D15" s="101" t="s">
        <v>383</v>
      </c>
      <c r="E15" s="12">
        <v>1</v>
      </c>
      <c r="F15" s="90"/>
      <c r="G15" s="90"/>
      <c r="H15" s="90"/>
      <c r="I15" s="90">
        <f t="shared" si="1"/>
        <v>1</v>
      </c>
    </row>
    <row r="16" spans="1:9">
      <c r="A16" s="12">
        <v>216</v>
      </c>
      <c r="B16" s="90"/>
      <c r="C16" s="90" t="s">
        <v>389</v>
      </c>
      <c r="D16" s="101" t="s">
        <v>383</v>
      </c>
      <c r="E16" s="12">
        <v>1</v>
      </c>
      <c r="F16" s="90"/>
      <c r="G16" s="90"/>
      <c r="H16" s="90"/>
      <c r="I16" s="90">
        <f t="shared" si="1"/>
        <v>1</v>
      </c>
    </row>
    <row r="17" spans="1:9">
      <c r="A17" s="12">
        <v>217</v>
      </c>
      <c r="B17" s="90"/>
      <c r="C17" s="90" t="s">
        <v>390</v>
      </c>
      <c r="D17" s="101" t="s">
        <v>383</v>
      </c>
      <c r="E17" s="12">
        <v>1</v>
      </c>
      <c r="F17" s="90"/>
      <c r="G17" s="90"/>
      <c r="H17" s="90"/>
      <c r="I17" s="90">
        <f t="shared" si="1"/>
        <v>1</v>
      </c>
    </row>
    <row r="18" spans="1:9">
      <c r="A18" s="12">
        <v>218</v>
      </c>
      <c r="B18" s="90"/>
      <c r="C18" s="90" t="s">
        <v>391</v>
      </c>
      <c r="D18" s="101" t="s">
        <v>383</v>
      </c>
      <c r="E18" s="12">
        <v>1</v>
      </c>
      <c r="F18" s="90"/>
      <c r="G18" s="90"/>
      <c r="H18" s="90"/>
      <c r="I18" s="90">
        <f t="shared" si="1"/>
        <v>1</v>
      </c>
    </row>
    <row r="19" spans="1:9">
      <c r="A19" s="12">
        <v>219</v>
      </c>
      <c r="B19" s="90"/>
      <c r="C19" s="90" t="s">
        <v>392</v>
      </c>
      <c r="D19" s="101" t="s">
        <v>383</v>
      </c>
      <c r="E19" s="12">
        <v>1</v>
      </c>
      <c r="F19" s="90"/>
      <c r="G19" s="90"/>
      <c r="H19" s="90"/>
      <c r="I19" s="90">
        <f t="shared" si="1"/>
        <v>1</v>
      </c>
    </row>
    <row r="20" spans="1:9">
      <c r="A20" s="12">
        <v>221</v>
      </c>
      <c r="B20" s="90"/>
      <c r="C20" s="90" t="s">
        <v>393</v>
      </c>
      <c r="D20" s="101" t="s">
        <v>383</v>
      </c>
      <c r="E20" s="12">
        <v>1</v>
      </c>
      <c r="F20" s="90"/>
      <c r="G20" s="90"/>
      <c r="H20" s="90"/>
      <c r="I20" s="90">
        <f t="shared" si="1"/>
        <v>1</v>
      </c>
    </row>
    <row r="21" spans="1:9">
      <c r="A21" s="12">
        <v>222</v>
      </c>
      <c r="B21" s="90"/>
      <c r="C21" s="90" t="s">
        <v>394</v>
      </c>
      <c r="D21" s="101" t="s">
        <v>383</v>
      </c>
      <c r="E21" s="12">
        <v>1</v>
      </c>
      <c r="F21" s="90"/>
      <c r="G21" s="90"/>
      <c r="H21" s="90"/>
      <c r="I21" s="90">
        <f t="shared" si="1"/>
        <v>1</v>
      </c>
    </row>
    <row r="22" spans="1:9">
      <c r="A22" s="12">
        <v>223</v>
      </c>
      <c r="B22" s="90"/>
      <c r="C22" s="90" t="s">
        <v>395</v>
      </c>
      <c r="D22" s="101" t="s">
        <v>383</v>
      </c>
      <c r="E22" s="12">
        <v>1</v>
      </c>
      <c r="F22" s="90"/>
      <c r="G22" s="90"/>
      <c r="H22" s="90"/>
      <c r="I22" s="90">
        <f t="shared" si="1"/>
        <v>1</v>
      </c>
    </row>
    <row r="23" spans="1:9">
      <c r="A23" s="12">
        <v>224</v>
      </c>
      <c r="B23" s="90"/>
      <c r="C23" s="90" t="s">
        <v>396</v>
      </c>
      <c r="D23" s="101" t="s">
        <v>383</v>
      </c>
      <c r="E23" s="12">
        <v>1</v>
      </c>
      <c r="F23" s="90"/>
      <c r="G23" s="90"/>
      <c r="H23" s="90"/>
      <c r="I23" s="90">
        <f t="shared" si="1"/>
        <v>1</v>
      </c>
    </row>
    <row r="24" spans="1:9">
      <c r="A24" s="12">
        <v>225</v>
      </c>
      <c r="B24" s="90"/>
      <c r="C24" s="90" t="s">
        <v>397</v>
      </c>
      <c r="D24" s="101" t="s">
        <v>383</v>
      </c>
      <c r="E24" s="12">
        <v>1</v>
      </c>
      <c r="F24" s="90"/>
      <c r="G24" s="90"/>
      <c r="H24" s="90"/>
      <c r="I24" s="90">
        <f t="shared" si="1"/>
        <v>1</v>
      </c>
    </row>
    <row r="25" spans="1:9" ht="13.5">
      <c r="A25" s="16"/>
      <c r="B25" s="92"/>
      <c r="C25" s="100" t="s">
        <v>467</v>
      </c>
      <c r="D25" s="92"/>
      <c r="E25" s="16"/>
      <c r="F25" s="93"/>
      <c r="G25" s="93"/>
      <c r="H25" s="93"/>
      <c r="I25" s="96">
        <f>SUM(I10:I24)</f>
        <v>15</v>
      </c>
    </row>
    <row r="26" spans="1:9" ht="87.5">
      <c r="A26" s="12"/>
      <c r="B26" s="90" t="s">
        <v>360</v>
      </c>
      <c r="C26" s="108" t="s">
        <v>364</v>
      </c>
      <c r="D26" s="101"/>
      <c r="E26" s="12"/>
      <c r="F26" s="90"/>
      <c r="G26" s="90"/>
      <c r="H26" s="90"/>
      <c r="I26" s="90"/>
    </row>
    <row r="27" spans="1:9" ht="13">
      <c r="A27" s="12"/>
      <c r="B27" s="90"/>
      <c r="C27" s="98" t="s">
        <v>398</v>
      </c>
      <c r="D27" s="101"/>
      <c r="E27" s="12"/>
      <c r="F27" s="90"/>
      <c r="G27" s="90"/>
      <c r="H27" s="90"/>
      <c r="I27" s="90"/>
    </row>
    <row r="28" spans="1:9" ht="13">
      <c r="A28" s="12"/>
      <c r="B28" s="90"/>
      <c r="C28" s="98" t="s">
        <v>399</v>
      </c>
      <c r="D28" s="101"/>
      <c r="E28" s="12">
        <v>1</v>
      </c>
      <c r="F28" s="90"/>
      <c r="G28" s="90"/>
      <c r="H28" s="90"/>
      <c r="I28" s="97">
        <f>E28</f>
        <v>1</v>
      </c>
    </row>
    <row r="29" spans="1:9" ht="13">
      <c r="A29" s="12"/>
      <c r="B29" s="90"/>
      <c r="C29" s="98" t="s">
        <v>400</v>
      </c>
      <c r="D29" s="101"/>
      <c r="E29" s="12">
        <v>2</v>
      </c>
      <c r="F29" s="90"/>
      <c r="G29" s="90"/>
      <c r="H29" s="90"/>
      <c r="I29" s="97">
        <f>E29</f>
        <v>2</v>
      </c>
    </row>
    <row r="30" spans="1:9" ht="13">
      <c r="A30" s="12"/>
      <c r="B30" s="90"/>
      <c r="C30" s="98" t="s">
        <v>401</v>
      </c>
      <c r="D30" s="101"/>
      <c r="E30" s="12">
        <v>2</v>
      </c>
      <c r="F30" s="90"/>
      <c r="G30" s="90"/>
      <c r="H30" s="90"/>
      <c r="I30" s="97">
        <f>E30</f>
        <v>2</v>
      </c>
    </row>
    <row r="31" spans="1:9" ht="13">
      <c r="A31" s="12"/>
      <c r="B31" s="90"/>
      <c r="C31" s="98" t="s">
        <v>402</v>
      </c>
      <c r="D31" s="101"/>
      <c r="E31" s="12">
        <v>1</v>
      </c>
      <c r="F31" s="90"/>
      <c r="G31" s="90"/>
      <c r="H31" s="90"/>
      <c r="I31" s="97">
        <f>E31</f>
        <v>1</v>
      </c>
    </row>
    <row r="32" spans="1:9" ht="13">
      <c r="A32" s="12"/>
      <c r="B32" s="90"/>
      <c r="C32" s="98" t="s">
        <v>403</v>
      </c>
      <c r="D32" s="101"/>
      <c r="E32" s="12">
        <v>1</v>
      </c>
      <c r="F32" s="90"/>
      <c r="G32" s="90"/>
      <c r="H32" s="90"/>
      <c r="I32" s="97">
        <f>E32</f>
        <v>1</v>
      </c>
    </row>
    <row r="33" spans="1:9" ht="13">
      <c r="A33" s="12"/>
      <c r="B33" s="90"/>
      <c r="C33" s="98"/>
      <c r="D33" s="101"/>
      <c r="E33" s="12"/>
      <c r="F33" s="90"/>
      <c r="G33" s="90"/>
      <c r="H33" s="90"/>
      <c r="I33" s="90"/>
    </row>
    <row r="34" spans="1:9" ht="13.5">
      <c r="A34" s="16"/>
      <c r="B34" s="92"/>
      <c r="C34" s="100" t="s">
        <v>467</v>
      </c>
      <c r="D34" s="92"/>
      <c r="E34" s="16"/>
      <c r="F34" s="93"/>
      <c r="G34" s="93"/>
      <c r="H34" s="93"/>
      <c r="I34" s="96">
        <f>SUM(I28:I33)</f>
        <v>7</v>
      </c>
    </row>
    <row r="35" spans="1:9" ht="75">
      <c r="A35" s="12"/>
      <c r="B35" s="90" t="s">
        <v>6</v>
      </c>
      <c r="C35" s="108" t="s">
        <v>365</v>
      </c>
      <c r="D35" s="101" t="s">
        <v>371</v>
      </c>
      <c r="E35" s="12"/>
      <c r="F35" s="90"/>
      <c r="G35" s="90"/>
      <c r="H35" s="90"/>
      <c r="I35" s="97"/>
    </row>
    <row r="36" spans="1:9">
      <c r="A36" s="12"/>
      <c r="B36" s="90"/>
      <c r="C36" s="90"/>
      <c r="D36" s="101"/>
      <c r="E36" s="12"/>
      <c r="F36" s="90"/>
      <c r="G36" s="90"/>
      <c r="H36" s="90"/>
      <c r="I36" s="95"/>
    </row>
    <row r="37" spans="1:9" ht="13">
      <c r="A37" s="12">
        <v>226</v>
      </c>
      <c r="B37" s="90"/>
      <c r="C37" s="98" t="s">
        <v>404</v>
      </c>
      <c r="D37" s="101"/>
      <c r="E37" s="12"/>
      <c r="F37" s="90"/>
      <c r="G37" s="90"/>
      <c r="H37" s="90"/>
      <c r="I37" s="90"/>
    </row>
    <row r="38" spans="1:9">
      <c r="A38" s="12">
        <v>228</v>
      </c>
      <c r="B38" s="90"/>
      <c r="C38" s="90" t="s">
        <v>405</v>
      </c>
      <c r="D38" s="101" t="s">
        <v>383</v>
      </c>
      <c r="E38" s="12">
        <v>1</v>
      </c>
      <c r="F38" s="90"/>
      <c r="G38" s="90"/>
      <c r="H38" s="90"/>
      <c r="I38" s="90">
        <f t="shared" ref="I38:I43" si="2">E38</f>
        <v>1</v>
      </c>
    </row>
    <row r="39" spans="1:9">
      <c r="A39" s="12">
        <v>229</v>
      </c>
      <c r="B39" s="90"/>
      <c r="C39" s="90" t="s">
        <v>406</v>
      </c>
      <c r="D39" s="101" t="s">
        <v>383</v>
      </c>
      <c r="E39" s="12">
        <v>1</v>
      </c>
      <c r="F39" s="90"/>
      <c r="G39" s="90"/>
      <c r="H39" s="90"/>
      <c r="I39" s="90">
        <f t="shared" si="2"/>
        <v>1</v>
      </c>
    </row>
    <row r="40" spans="1:9">
      <c r="A40" s="12">
        <v>230</v>
      </c>
      <c r="B40" s="90"/>
      <c r="C40" s="90" t="s">
        <v>407</v>
      </c>
      <c r="D40" s="101" t="s">
        <v>383</v>
      </c>
      <c r="E40" s="12">
        <v>1</v>
      </c>
      <c r="F40" s="90"/>
      <c r="G40" s="90"/>
      <c r="H40" s="90"/>
      <c r="I40" s="90">
        <f t="shared" si="2"/>
        <v>1</v>
      </c>
    </row>
    <row r="41" spans="1:9">
      <c r="A41" s="12">
        <v>231</v>
      </c>
      <c r="B41" s="90"/>
      <c r="C41" s="90" t="s">
        <v>408</v>
      </c>
      <c r="D41" s="101" t="s">
        <v>383</v>
      </c>
      <c r="E41" s="12">
        <v>1</v>
      </c>
      <c r="F41" s="90"/>
      <c r="G41" s="90"/>
      <c r="H41" s="90"/>
      <c r="I41" s="90">
        <f t="shared" si="2"/>
        <v>1</v>
      </c>
    </row>
    <row r="42" spans="1:9">
      <c r="A42" s="12">
        <v>232</v>
      </c>
      <c r="B42" s="90"/>
      <c r="C42" s="90" t="s">
        <v>409</v>
      </c>
      <c r="D42" s="101" t="s">
        <v>383</v>
      </c>
      <c r="E42" s="12">
        <v>1</v>
      </c>
      <c r="F42" s="90"/>
      <c r="G42" s="90"/>
      <c r="H42" s="90"/>
      <c r="I42" s="90">
        <f t="shared" si="2"/>
        <v>1</v>
      </c>
    </row>
    <row r="43" spans="1:9">
      <c r="A43" s="12">
        <v>233</v>
      </c>
      <c r="B43" s="90"/>
      <c r="C43" s="90" t="s">
        <v>410</v>
      </c>
      <c r="D43" s="101" t="s">
        <v>383</v>
      </c>
      <c r="E43" s="12">
        <v>1</v>
      </c>
      <c r="F43" s="90"/>
      <c r="G43" s="90"/>
      <c r="H43" s="90"/>
      <c r="I43" s="90">
        <f t="shared" si="2"/>
        <v>1</v>
      </c>
    </row>
    <row r="44" spans="1:9" ht="13.5">
      <c r="A44" s="16"/>
      <c r="B44" s="92"/>
      <c r="C44" s="100" t="s">
        <v>467</v>
      </c>
      <c r="D44" s="92"/>
      <c r="E44" s="16"/>
      <c r="F44" s="93"/>
      <c r="G44" s="93"/>
      <c r="H44" s="93"/>
      <c r="I44" s="96">
        <f>SUM(I38:I43)</f>
        <v>6</v>
      </c>
    </row>
    <row r="45" spans="1:9">
      <c r="A45" s="12"/>
      <c r="B45" s="90"/>
      <c r="C45" s="90"/>
      <c r="D45" s="101"/>
      <c r="E45" s="12"/>
      <c r="F45" s="90"/>
      <c r="G45" s="90"/>
      <c r="H45" s="90"/>
      <c r="I45" s="90"/>
    </row>
    <row r="46" spans="1:9" ht="75">
      <c r="A46" s="12"/>
      <c r="B46" s="90" t="s">
        <v>361</v>
      </c>
      <c r="C46" s="108" t="s">
        <v>366</v>
      </c>
      <c r="D46" s="101"/>
      <c r="E46" s="12"/>
      <c r="F46" s="90"/>
      <c r="G46" s="90"/>
      <c r="H46" s="90"/>
      <c r="I46" s="90"/>
    </row>
    <row r="47" spans="1:9">
      <c r="A47" s="12"/>
      <c r="B47" s="90"/>
      <c r="C47" s="90"/>
      <c r="D47" s="101"/>
      <c r="E47" s="12"/>
      <c r="F47" s="90"/>
      <c r="G47" s="90"/>
      <c r="H47" s="90"/>
      <c r="I47" s="90"/>
    </row>
    <row r="48" spans="1:9" ht="13">
      <c r="A48" s="12">
        <v>236</v>
      </c>
      <c r="B48" s="90"/>
      <c r="C48" s="98" t="s">
        <v>398</v>
      </c>
      <c r="D48" s="101"/>
      <c r="E48" s="12"/>
      <c r="F48" s="90"/>
      <c r="G48" s="90"/>
      <c r="H48" s="90"/>
      <c r="I48" s="90"/>
    </row>
    <row r="49" spans="1:9">
      <c r="A49" s="12">
        <v>238</v>
      </c>
      <c r="B49" s="90"/>
      <c r="C49" s="90" t="s">
        <v>411</v>
      </c>
      <c r="D49" s="101" t="s">
        <v>383</v>
      </c>
      <c r="E49" s="12">
        <v>0</v>
      </c>
      <c r="F49" s="90"/>
      <c r="G49" s="90"/>
      <c r="H49" s="90"/>
      <c r="I49" s="90"/>
    </row>
    <row r="50" spans="1:9">
      <c r="A50" s="12">
        <v>239</v>
      </c>
      <c r="B50" s="90"/>
      <c r="C50" s="90" t="s">
        <v>412</v>
      </c>
      <c r="D50" s="101" t="s">
        <v>383</v>
      </c>
      <c r="E50" s="12"/>
      <c r="F50" s="90"/>
      <c r="G50" s="90"/>
      <c r="H50" s="90"/>
      <c r="I50" s="90"/>
    </row>
    <row r="51" spans="1:9">
      <c r="A51" s="12">
        <v>240</v>
      </c>
      <c r="B51" s="90"/>
      <c r="C51" s="90" t="s">
        <v>413</v>
      </c>
      <c r="D51" s="101" t="s">
        <v>383</v>
      </c>
      <c r="E51" s="12"/>
      <c r="F51" s="90"/>
      <c r="G51" s="90"/>
      <c r="H51" s="90"/>
      <c r="I51" s="90"/>
    </row>
    <row r="52" spans="1:9">
      <c r="A52" s="12">
        <v>241</v>
      </c>
      <c r="B52" s="90"/>
      <c r="C52" s="90" t="s">
        <v>414</v>
      </c>
      <c r="D52" s="101" t="s">
        <v>383</v>
      </c>
      <c r="E52" s="12"/>
      <c r="F52" s="90"/>
      <c r="G52" s="90"/>
      <c r="H52" s="90"/>
      <c r="I52" s="90"/>
    </row>
    <row r="53" spans="1:9">
      <c r="A53" s="12">
        <v>242</v>
      </c>
      <c r="B53" s="90"/>
      <c r="C53" s="90" t="s">
        <v>415</v>
      </c>
      <c r="D53" s="101" t="s">
        <v>383</v>
      </c>
      <c r="E53" s="12"/>
      <c r="F53" s="90"/>
      <c r="G53" s="90"/>
      <c r="H53" s="90"/>
      <c r="I53" s="90"/>
    </row>
    <row r="54" spans="1:9">
      <c r="A54" s="12">
        <v>243</v>
      </c>
      <c r="B54" s="90"/>
      <c r="C54" s="90" t="s">
        <v>416</v>
      </c>
      <c r="D54" s="101" t="s">
        <v>383</v>
      </c>
      <c r="E54" s="12"/>
      <c r="F54" s="90"/>
      <c r="G54" s="90"/>
      <c r="H54" s="90"/>
      <c r="I54" s="90"/>
    </row>
    <row r="55" spans="1:9">
      <c r="A55" s="12">
        <v>245</v>
      </c>
      <c r="B55" s="90"/>
      <c r="C55" s="90"/>
      <c r="D55" s="101" t="s">
        <v>383</v>
      </c>
      <c r="E55" s="12"/>
      <c r="F55" s="90"/>
      <c r="G55" s="90"/>
      <c r="H55" s="90"/>
      <c r="I55" s="90"/>
    </row>
    <row r="56" spans="1:9" ht="13.5">
      <c r="A56" s="16"/>
      <c r="B56" s="92"/>
      <c r="C56" s="100" t="s">
        <v>467</v>
      </c>
      <c r="D56" s="92"/>
      <c r="E56" s="16"/>
      <c r="F56" s="93"/>
      <c r="G56" s="93"/>
      <c r="H56" s="93"/>
      <c r="I56" s="96">
        <v>0</v>
      </c>
    </row>
    <row r="57" spans="1:9" ht="13.5">
      <c r="A57" s="12"/>
      <c r="B57" s="3"/>
      <c r="C57" s="91"/>
      <c r="D57" s="3"/>
      <c r="E57" s="12"/>
      <c r="F57" s="90"/>
      <c r="G57" s="90"/>
      <c r="H57" s="90"/>
      <c r="I57" s="98"/>
    </row>
    <row r="58" spans="1:9" ht="67.5">
      <c r="A58" s="12">
        <v>247</v>
      </c>
      <c r="B58" s="53" t="s">
        <v>45</v>
      </c>
      <c r="C58" s="99" t="s">
        <v>367</v>
      </c>
      <c r="D58" s="3"/>
      <c r="E58" s="12"/>
      <c r="F58" s="90"/>
      <c r="G58" s="90"/>
      <c r="H58" s="90"/>
      <c r="I58" s="90"/>
    </row>
    <row r="59" spans="1:9" ht="13.5">
      <c r="A59" s="12">
        <v>248</v>
      </c>
      <c r="B59" s="53">
        <v>1</v>
      </c>
      <c r="C59" s="102" t="s">
        <v>417</v>
      </c>
      <c r="D59" s="3" t="s">
        <v>359</v>
      </c>
      <c r="E59" s="12"/>
      <c r="F59" s="90"/>
      <c r="G59" s="90"/>
      <c r="H59" s="90"/>
      <c r="I59" s="90"/>
    </row>
    <row r="60" spans="1:9" ht="13.5">
      <c r="A60" s="12">
        <v>249</v>
      </c>
      <c r="B60" s="53"/>
      <c r="C60" s="94" t="s">
        <v>418</v>
      </c>
      <c r="D60" s="3" t="s">
        <v>359</v>
      </c>
      <c r="E60" s="12"/>
      <c r="F60" s="90"/>
      <c r="G60" s="90"/>
      <c r="H60" s="90"/>
      <c r="I60" s="90"/>
    </row>
    <row r="61" spans="1:9" ht="13.5">
      <c r="A61" s="12">
        <v>250</v>
      </c>
      <c r="B61" s="53"/>
      <c r="C61" s="99" t="s">
        <v>379</v>
      </c>
      <c r="D61" s="3" t="s">
        <v>359</v>
      </c>
      <c r="E61" s="12"/>
      <c r="F61" s="90">
        <f>4+1.5</f>
        <v>5.5</v>
      </c>
      <c r="G61" s="90"/>
      <c r="H61" s="90"/>
      <c r="I61" s="90">
        <f t="shared" ref="I61:I73" si="3">F61</f>
        <v>5.5</v>
      </c>
    </row>
    <row r="62" spans="1:9" ht="13.5">
      <c r="A62" s="12">
        <v>251</v>
      </c>
      <c r="B62" s="53"/>
      <c r="C62" s="99" t="s">
        <v>380</v>
      </c>
      <c r="D62" s="3" t="s">
        <v>359</v>
      </c>
      <c r="E62" s="12"/>
      <c r="F62" s="90">
        <f>4.5+0.9</f>
        <v>5.4</v>
      </c>
      <c r="G62" s="90"/>
      <c r="H62" s="90"/>
      <c r="I62" s="90">
        <f t="shared" si="3"/>
        <v>5.4</v>
      </c>
    </row>
    <row r="63" spans="1:9" ht="13.5">
      <c r="A63" s="12">
        <v>252</v>
      </c>
      <c r="B63" s="53"/>
      <c r="C63" s="99" t="s">
        <v>468</v>
      </c>
      <c r="D63" s="3" t="s">
        <v>359</v>
      </c>
      <c r="E63" s="12"/>
      <c r="F63" s="90">
        <f>2.5</f>
        <v>2.5</v>
      </c>
      <c r="G63" s="90"/>
      <c r="H63" s="90"/>
      <c r="I63" s="90">
        <f t="shared" si="3"/>
        <v>2.5</v>
      </c>
    </row>
    <row r="64" spans="1:9" ht="13.5">
      <c r="A64" s="12">
        <v>253</v>
      </c>
      <c r="B64" s="53"/>
      <c r="C64" s="99" t="s">
        <v>469</v>
      </c>
      <c r="D64" s="3" t="s">
        <v>359</v>
      </c>
      <c r="E64" s="12"/>
      <c r="F64" s="90">
        <f>4.9</f>
        <v>4.9000000000000004</v>
      </c>
      <c r="G64" s="90"/>
      <c r="H64" s="90"/>
      <c r="I64" s="90">
        <f t="shared" si="3"/>
        <v>4.9000000000000004</v>
      </c>
    </row>
    <row r="65" spans="1:9" ht="13.5">
      <c r="A65" s="12">
        <v>254</v>
      </c>
      <c r="B65" s="53"/>
      <c r="C65" s="99" t="s">
        <v>470</v>
      </c>
      <c r="D65" s="3" t="s">
        <v>359</v>
      </c>
      <c r="E65" s="12"/>
      <c r="F65" s="385">
        <v>7.4</v>
      </c>
      <c r="G65" s="90"/>
      <c r="H65" s="90"/>
      <c r="I65" s="385">
        <v>7.4</v>
      </c>
    </row>
    <row r="66" spans="1:9" ht="13.5">
      <c r="A66" s="12">
        <v>255</v>
      </c>
      <c r="B66" s="53"/>
      <c r="C66" s="99" t="s">
        <v>471</v>
      </c>
      <c r="D66" s="3" t="s">
        <v>359</v>
      </c>
      <c r="E66" s="12"/>
      <c r="F66" s="90">
        <f>0.8+4.8+0.9</f>
        <v>6.5</v>
      </c>
      <c r="G66" s="90"/>
      <c r="H66" s="90"/>
      <c r="I66" s="90">
        <f t="shared" si="3"/>
        <v>6.5</v>
      </c>
    </row>
    <row r="67" spans="1:9" ht="13.5">
      <c r="A67" s="12">
        <v>256</v>
      </c>
      <c r="B67" s="53"/>
      <c r="C67" s="99" t="s">
        <v>472</v>
      </c>
      <c r="D67" s="3" t="s">
        <v>359</v>
      </c>
      <c r="E67" s="12"/>
      <c r="F67" s="90">
        <f>5.6</f>
        <v>5.6</v>
      </c>
      <c r="G67" s="90"/>
      <c r="H67" s="90"/>
      <c r="I67" s="90">
        <f t="shared" si="3"/>
        <v>5.6</v>
      </c>
    </row>
    <row r="68" spans="1:9" ht="13.5">
      <c r="A68" s="12">
        <v>257</v>
      </c>
      <c r="B68" s="53"/>
      <c r="C68" s="99" t="s">
        <v>473</v>
      </c>
      <c r="D68" s="3" t="s">
        <v>359</v>
      </c>
      <c r="E68" s="12"/>
      <c r="F68" s="90">
        <f>1.3</f>
        <v>1.3</v>
      </c>
      <c r="G68" s="90"/>
      <c r="H68" s="90"/>
      <c r="I68" s="90">
        <f t="shared" si="3"/>
        <v>1.3</v>
      </c>
    </row>
    <row r="69" spans="1:9" ht="13.5">
      <c r="A69" s="12">
        <v>258</v>
      </c>
      <c r="B69" s="53"/>
      <c r="C69" s="99" t="s">
        <v>474</v>
      </c>
      <c r="D69" s="3" t="s">
        <v>359</v>
      </c>
      <c r="E69" s="12"/>
      <c r="F69" s="90">
        <f>2.8</f>
        <v>2.8</v>
      </c>
      <c r="G69" s="90"/>
      <c r="H69" s="90"/>
      <c r="I69" s="90">
        <f t="shared" si="3"/>
        <v>2.8</v>
      </c>
    </row>
    <row r="70" spans="1:9" ht="13.5">
      <c r="A70" s="12">
        <v>259</v>
      </c>
      <c r="B70" s="53"/>
      <c r="C70" s="99" t="s">
        <v>475</v>
      </c>
      <c r="D70" s="3" t="s">
        <v>359</v>
      </c>
      <c r="E70" s="12"/>
      <c r="F70" s="90">
        <f>5+0.9</f>
        <v>5.9</v>
      </c>
      <c r="G70" s="90"/>
      <c r="H70" s="90"/>
      <c r="I70" s="90">
        <f t="shared" si="3"/>
        <v>5.9</v>
      </c>
    </row>
    <row r="71" spans="1:9" ht="13.5">
      <c r="A71" s="12">
        <v>260</v>
      </c>
      <c r="B71" s="53"/>
      <c r="C71" s="99" t="s">
        <v>476</v>
      </c>
      <c r="D71" s="3" t="s">
        <v>359</v>
      </c>
      <c r="E71" s="12"/>
      <c r="F71" s="385">
        <v>7.5</v>
      </c>
      <c r="G71" s="90"/>
      <c r="H71" s="90"/>
      <c r="I71" s="385">
        <f t="shared" si="3"/>
        <v>7.5</v>
      </c>
    </row>
    <row r="72" spans="1:9" ht="13.5">
      <c r="A72" s="12">
        <v>261</v>
      </c>
      <c r="B72" s="53"/>
      <c r="C72" s="99" t="s">
        <v>477</v>
      </c>
      <c r="D72" s="3" t="s">
        <v>359</v>
      </c>
      <c r="E72" s="12"/>
      <c r="F72" s="90">
        <f>6.8</f>
        <v>6.8</v>
      </c>
      <c r="G72" s="90"/>
      <c r="H72" s="90"/>
      <c r="I72" s="90">
        <f t="shared" si="3"/>
        <v>6.8</v>
      </c>
    </row>
    <row r="73" spans="1:9" ht="13.5">
      <c r="A73" s="12">
        <v>262</v>
      </c>
      <c r="B73" s="53"/>
      <c r="C73" s="99" t="s">
        <v>478</v>
      </c>
      <c r="D73" s="3" t="s">
        <v>359</v>
      </c>
      <c r="E73" s="12"/>
      <c r="F73" s="90">
        <f>3.6</f>
        <v>3.6</v>
      </c>
      <c r="G73" s="90"/>
      <c r="H73" s="90"/>
      <c r="I73" s="90">
        <f t="shared" si="3"/>
        <v>3.6</v>
      </c>
    </row>
    <row r="74" spans="1:9" ht="13.5">
      <c r="A74" s="12">
        <v>263</v>
      </c>
      <c r="B74" s="53"/>
      <c r="C74" s="99"/>
      <c r="D74" s="3" t="s">
        <v>359</v>
      </c>
      <c r="E74" s="12"/>
      <c r="F74" s="90"/>
      <c r="G74" s="90"/>
      <c r="H74" s="90"/>
      <c r="I74" s="90"/>
    </row>
    <row r="75" spans="1:9" ht="13.5">
      <c r="A75" s="12">
        <v>264</v>
      </c>
      <c r="B75" s="53"/>
      <c r="C75" s="83" t="s">
        <v>419</v>
      </c>
      <c r="D75" s="3" t="s">
        <v>359</v>
      </c>
      <c r="E75" s="12"/>
      <c r="F75" s="90"/>
      <c r="G75" s="90"/>
      <c r="H75" s="90"/>
      <c r="I75" s="90"/>
    </row>
    <row r="76" spans="1:9" ht="13.5">
      <c r="A76" s="12">
        <v>265</v>
      </c>
      <c r="B76" s="53"/>
      <c r="C76" s="99" t="s">
        <v>372</v>
      </c>
      <c r="D76" s="89" t="s">
        <v>359</v>
      </c>
      <c r="E76" s="12"/>
      <c r="F76" s="90">
        <f>3+10+9+3</f>
        <v>25</v>
      </c>
      <c r="G76" s="90"/>
      <c r="H76" s="90"/>
      <c r="I76" s="90">
        <f t="shared" ref="I76:I85" si="4">F76</f>
        <v>25</v>
      </c>
    </row>
    <row r="77" spans="1:9" ht="13.5">
      <c r="A77" s="12">
        <v>266</v>
      </c>
      <c r="B77" s="53"/>
      <c r="C77" s="99" t="s">
        <v>373</v>
      </c>
      <c r="D77" s="89" t="s">
        <v>359</v>
      </c>
      <c r="E77" s="12"/>
      <c r="F77" s="90">
        <f>3+10+9+3</f>
        <v>25</v>
      </c>
      <c r="G77" s="90"/>
      <c r="H77" s="90"/>
      <c r="I77" s="90">
        <f t="shared" si="4"/>
        <v>25</v>
      </c>
    </row>
    <row r="78" spans="1:9" ht="13.5">
      <c r="A78" s="12">
        <v>267</v>
      </c>
      <c r="B78" s="53"/>
      <c r="C78" s="99" t="s">
        <v>374</v>
      </c>
      <c r="D78" s="89" t="s">
        <v>359</v>
      </c>
      <c r="E78" s="12"/>
      <c r="F78" s="90">
        <f>10+7.5</f>
        <v>17.5</v>
      </c>
      <c r="G78" s="90"/>
      <c r="H78" s="90"/>
      <c r="I78" s="90">
        <f t="shared" si="4"/>
        <v>17.5</v>
      </c>
    </row>
    <row r="79" spans="1:9" ht="13.5">
      <c r="A79" s="12">
        <v>268</v>
      </c>
      <c r="B79" s="53"/>
      <c r="C79" s="99" t="s">
        <v>375</v>
      </c>
      <c r="D79" s="89" t="s">
        <v>359</v>
      </c>
      <c r="E79" s="12"/>
      <c r="F79" s="385">
        <v>20</v>
      </c>
      <c r="G79" s="90"/>
      <c r="H79" s="90"/>
      <c r="I79" s="90">
        <v>20</v>
      </c>
    </row>
    <row r="80" spans="1:9" ht="13.5">
      <c r="A80" s="12">
        <v>269</v>
      </c>
      <c r="B80" s="53"/>
      <c r="C80" s="99" t="s">
        <v>376</v>
      </c>
      <c r="D80" s="89" t="s">
        <v>359</v>
      </c>
      <c r="E80" s="12"/>
      <c r="F80" s="385">
        <v>20</v>
      </c>
      <c r="G80" s="90"/>
      <c r="H80" s="90"/>
      <c r="I80" s="90">
        <v>20</v>
      </c>
    </row>
    <row r="81" spans="1:9" ht="13.5">
      <c r="A81" s="12">
        <v>270</v>
      </c>
      <c r="B81" s="53"/>
      <c r="C81" s="99" t="s">
        <v>420</v>
      </c>
      <c r="D81" s="89" t="s">
        <v>359</v>
      </c>
      <c r="E81" s="12"/>
      <c r="F81" s="90">
        <f>3+10+2+3</f>
        <v>18</v>
      </c>
      <c r="G81" s="90"/>
      <c r="H81" s="90"/>
      <c r="I81" s="90">
        <f t="shared" si="4"/>
        <v>18</v>
      </c>
    </row>
    <row r="82" spans="1:9" ht="13.5">
      <c r="A82" s="12">
        <v>271</v>
      </c>
      <c r="B82" s="53"/>
      <c r="C82" s="99" t="s">
        <v>421</v>
      </c>
      <c r="D82" s="89" t="s">
        <v>359</v>
      </c>
      <c r="E82" s="12"/>
      <c r="F82" s="90">
        <f>2+10+2+0.9+0.9+3</f>
        <v>18.8</v>
      </c>
      <c r="G82" s="90"/>
      <c r="H82" s="90"/>
      <c r="I82" s="90">
        <f t="shared" si="4"/>
        <v>18.8</v>
      </c>
    </row>
    <row r="83" spans="1:9" ht="13.5">
      <c r="A83" s="12">
        <v>272</v>
      </c>
      <c r="B83" s="53"/>
      <c r="C83" s="99" t="s">
        <v>377</v>
      </c>
      <c r="D83" s="89" t="s">
        <v>359</v>
      </c>
      <c r="E83" s="12"/>
      <c r="F83" s="385">
        <v>17</v>
      </c>
      <c r="G83" s="90"/>
      <c r="H83" s="90"/>
      <c r="I83" s="90">
        <f t="shared" si="4"/>
        <v>17</v>
      </c>
    </row>
    <row r="84" spans="1:9" ht="13.5">
      <c r="A84" s="12">
        <v>273</v>
      </c>
      <c r="B84" s="53"/>
      <c r="C84" s="99" t="s">
        <v>422</v>
      </c>
      <c r="D84" s="89" t="s">
        <v>359</v>
      </c>
      <c r="E84" s="12"/>
      <c r="F84" s="90">
        <f>4+2+4</f>
        <v>10</v>
      </c>
      <c r="G84" s="90"/>
      <c r="H84" s="90"/>
      <c r="I84" s="90">
        <f t="shared" si="4"/>
        <v>10</v>
      </c>
    </row>
    <row r="85" spans="1:9" ht="13.5">
      <c r="A85" s="12">
        <v>274</v>
      </c>
      <c r="B85" s="53"/>
      <c r="C85" s="99" t="s">
        <v>378</v>
      </c>
      <c r="D85" s="89" t="s">
        <v>359</v>
      </c>
      <c r="E85" s="12"/>
      <c r="F85" s="385">
        <v>13</v>
      </c>
      <c r="G85" s="90"/>
      <c r="H85" s="90"/>
      <c r="I85" s="90">
        <f t="shared" si="4"/>
        <v>13</v>
      </c>
    </row>
    <row r="86" spans="1:9" ht="13.5">
      <c r="A86" s="12">
        <v>275</v>
      </c>
      <c r="B86" s="53"/>
      <c r="C86" s="99"/>
      <c r="D86" s="89" t="s">
        <v>359</v>
      </c>
      <c r="E86" s="12"/>
      <c r="F86" s="90"/>
      <c r="G86" s="90"/>
      <c r="H86" s="90"/>
      <c r="I86" s="90"/>
    </row>
    <row r="87" spans="1:9" ht="13.5">
      <c r="A87" s="12">
        <v>276</v>
      </c>
      <c r="B87" s="53"/>
      <c r="C87" s="98" t="s">
        <v>423</v>
      </c>
      <c r="D87" s="89" t="s">
        <v>359</v>
      </c>
      <c r="E87" s="12"/>
      <c r="F87" s="90"/>
      <c r="G87" s="90"/>
      <c r="H87" s="90"/>
      <c r="I87" s="90"/>
    </row>
    <row r="88" spans="1:9" ht="13.5">
      <c r="A88" s="12">
        <v>277</v>
      </c>
      <c r="B88" s="53"/>
      <c r="C88" s="99" t="s">
        <v>424</v>
      </c>
      <c r="D88" s="89" t="s">
        <v>359</v>
      </c>
      <c r="E88" s="12"/>
      <c r="F88" s="90">
        <f>10.5+1+1+2.4+3</f>
        <v>17.899999999999999</v>
      </c>
      <c r="G88" s="90"/>
      <c r="H88" s="90"/>
      <c r="I88" s="90">
        <f>F88</f>
        <v>17.899999999999999</v>
      </c>
    </row>
    <row r="89" spans="1:9" ht="13.5">
      <c r="A89" s="12">
        <v>278</v>
      </c>
      <c r="B89" s="53"/>
      <c r="C89" s="99" t="s">
        <v>425</v>
      </c>
      <c r="D89" s="89" t="s">
        <v>359</v>
      </c>
      <c r="E89" s="12"/>
      <c r="F89" s="90">
        <f>10.6+1+1+0.5+9.3</f>
        <v>22.4</v>
      </c>
      <c r="G89" s="90"/>
      <c r="H89" s="90"/>
      <c r="I89" s="90">
        <f>F89</f>
        <v>22.4</v>
      </c>
    </row>
    <row r="90" spans="1:9" ht="13.5">
      <c r="A90" s="12">
        <v>279</v>
      </c>
      <c r="B90" s="53"/>
      <c r="C90" s="99" t="s">
        <v>426</v>
      </c>
      <c r="D90" s="89" t="s">
        <v>359</v>
      </c>
      <c r="E90" s="12"/>
      <c r="F90" s="90">
        <f>6+9.4</f>
        <v>15.4</v>
      </c>
      <c r="G90" s="90"/>
      <c r="H90" s="90"/>
      <c r="I90" s="90">
        <f>F90</f>
        <v>15.4</v>
      </c>
    </row>
    <row r="91" spans="1:9" ht="13.5">
      <c r="A91" s="12">
        <v>280</v>
      </c>
      <c r="B91" s="53"/>
      <c r="C91" s="99" t="s">
        <v>427</v>
      </c>
      <c r="D91" s="89" t="s">
        <v>359</v>
      </c>
      <c r="E91" s="12"/>
      <c r="F91" s="90">
        <f>7.4+10+1.2</f>
        <v>18.599999999999998</v>
      </c>
      <c r="G91" s="90"/>
      <c r="H91" s="90"/>
      <c r="I91" s="90">
        <f>F91</f>
        <v>18.599999999999998</v>
      </c>
    </row>
    <row r="92" spans="1:9" ht="13.5">
      <c r="A92" s="12">
        <v>281</v>
      </c>
      <c r="B92" s="53"/>
      <c r="C92" s="99" t="s">
        <v>428</v>
      </c>
      <c r="D92" s="89" t="s">
        <v>359</v>
      </c>
      <c r="E92" s="12"/>
      <c r="F92" s="90">
        <f>2.5</f>
        <v>2.5</v>
      </c>
      <c r="G92" s="90"/>
      <c r="H92" s="90"/>
      <c r="I92" s="90">
        <f>F92</f>
        <v>2.5</v>
      </c>
    </row>
    <row r="93" spans="1:9" ht="13.5">
      <c r="A93" s="16"/>
      <c r="B93" s="92"/>
      <c r="C93" s="100" t="s">
        <v>467</v>
      </c>
      <c r="D93" s="92"/>
      <c r="E93" s="16"/>
      <c r="F93" s="93"/>
      <c r="G93" s="93"/>
      <c r="H93" s="93"/>
      <c r="I93" s="96">
        <f>SUM(I61:I92)</f>
        <v>326.79999999999995</v>
      </c>
    </row>
    <row r="94" spans="1:9" ht="13.5">
      <c r="A94" s="12">
        <v>283</v>
      </c>
      <c r="B94" s="53"/>
      <c r="C94" s="102"/>
      <c r="D94" s="3"/>
      <c r="E94" s="12"/>
      <c r="F94" s="90"/>
      <c r="G94" s="90"/>
      <c r="H94" s="90"/>
      <c r="I94" s="90"/>
    </row>
    <row r="95" spans="1:9" ht="34.5" customHeight="1">
      <c r="A95" s="12"/>
      <c r="B95" s="53" t="s">
        <v>7</v>
      </c>
      <c r="C95" s="109" t="s">
        <v>368</v>
      </c>
      <c r="D95" s="3"/>
      <c r="E95" s="12"/>
      <c r="F95" s="90"/>
      <c r="G95" s="90"/>
      <c r="H95" s="90"/>
      <c r="I95" s="97"/>
    </row>
    <row r="96" spans="1:9" ht="13">
      <c r="A96" s="12">
        <v>284</v>
      </c>
      <c r="B96" s="101"/>
      <c r="C96" s="110" t="s">
        <v>429</v>
      </c>
      <c r="D96" s="101" t="s">
        <v>371</v>
      </c>
      <c r="E96" s="12"/>
      <c r="F96" s="90">
        <v>1</v>
      </c>
      <c r="G96" s="90"/>
      <c r="H96" s="90"/>
      <c r="I96" s="98">
        <f>F96</f>
        <v>1</v>
      </c>
    </row>
    <row r="97" spans="1:9" ht="13.5">
      <c r="A97" s="16"/>
      <c r="B97" s="92"/>
      <c r="C97" s="100" t="s">
        <v>467</v>
      </c>
      <c r="D97" s="92"/>
      <c r="E97" s="16"/>
      <c r="F97" s="93"/>
      <c r="G97" s="93"/>
      <c r="H97" s="93"/>
      <c r="I97" s="96"/>
    </row>
  </sheetData>
  <pageMargins left="0.7" right="0.7" top="0.75" bottom="0.75" header="0.3" footer="0.3"/>
  <pageSetup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bbc83bb-f4ba-4c36-bab3-5589d9d2bde5" xsi:nil="true"/>
    <lcf76f155ced4ddcb4097134ff3c332f xmlns="f8ff5d5a-8ee0-4304-8e65-845a62f84fb6">
      <Terms xmlns="http://schemas.microsoft.com/office/infopath/2007/PartnerControls"/>
    </lcf76f155ced4ddcb4097134ff3c332f>
    <_ip_UnifiedCompliancePolicyUIAction xmlns="http://schemas.microsoft.com/sharepoint/v3" xsi:nil="true"/>
    <_Flow_SignoffStatus xmlns="f8ff5d5a-8ee0-4304-8e65-845a62f84fb6"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D3AC34-F37A-4093-A19D-13A03DFABBB2}">
  <ds:schemaRefs/>
</ds:datastoreItem>
</file>

<file path=customXml/itemProps2.xml><?xml version="1.0" encoding="utf-8"?>
<ds:datastoreItem xmlns:ds="http://schemas.openxmlformats.org/officeDocument/2006/customXml" ds:itemID="{FA2FD238-EF24-4EC3-994F-223D69156D18}"/>
</file>

<file path=customXml/itemProps3.xml><?xml version="1.0" encoding="utf-8"?>
<ds:datastoreItem xmlns:ds="http://schemas.openxmlformats.org/officeDocument/2006/customXml" ds:itemID="{43C97228-DA07-4EA0-83CD-B7EBAAD46F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Abstract</vt:lpstr>
      <vt:lpstr> Summary RAB-02</vt:lpstr>
      <vt:lpstr>Sheet1</vt:lpstr>
      <vt:lpstr>MB </vt:lpstr>
      <vt:lpstr>C&amp;I BOQ </vt:lpstr>
      <vt:lpstr>C&amp;I M.B Sheet</vt:lpstr>
      <vt:lpstr>MEP SUMMARY</vt:lpstr>
      <vt:lpstr>ELECTRICAL</vt:lpstr>
      <vt:lpstr>MB ELELCTRICAL</vt:lpstr>
      <vt:lpstr>Basic Price variation</vt:lpstr>
      <vt:lpstr>PHE &amp;FF</vt:lpstr>
      <vt:lpstr>MB PHE </vt:lpstr>
      <vt:lpstr>FURNITURE BOQ</vt:lpstr>
      <vt:lpstr>FURNITURE MB </vt:lpstr>
      <vt:lpstr>' Summary RAB-02'!Print_Area</vt:lpstr>
      <vt:lpstr>'C&amp;I BOQ '!Print_Area</vt:lpstr>
      <vt:lpstr>'C&amp;I M.B Sheet'!Print_Area</vt:lpstr>
      <vt:lpstr>ELECTRICAL!Print_Area</vt:lpstr>
      <vt:lpstr>'MB ELELCTRICAL'!Print_Area</vt:lpstr>
      <vt:lpstr>'MB PHE '!Print_Area</vt:lpstr>
      <vt:lpstr>'MEP SUMMARY'!Print_Area</vt:lpstr>
      <vt:lpstr>'PHE &amp;FF'!Print_Area</vt:lpstr>
      <vt:lpstr>'C&amp;I BOQ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Vajid</dc:creator>
  <cp:lastModifiedBy>ADMIN</cp:lastModifiedBy>
  <cp:lastPrinted>2023-12-16T07:21:00Z</cp:lastPrinted>
  <dcterms:created xsi:type="dcterms:W3CDTF">1996-10-14T23:33:00Z</dcterms:created>
  <dcterms:modified xsi:type="dcterms:W3CDTF">2024-08-26T12:48:36Z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0x0101007243B4A6F7A1294F99A3ADE32F27F465</vt:lpwstr>
  </property>
  <property fmtid="{D5CDD505-2E9C-101B-9397-08002B2CF9AE}" pid="3" name="ICV">
    <vt:lpwstr>7A0FC4C447794E238682B5EFEECD0431_13</vt:lpwstr>
  </property>
  <property fmtid="{D5CDD505-2E9C-101B-9397-08002B2CF9AE}" pid="4" name="KSOProductBuildVer">
    <vt:lpwstr>1033-12.2.0.13431</vt:lpwstr>
  </property>
  <property fmtid="{D5CDD505-2E9C-101B-9397-08002B2CF9AE}" pid="5" name="KSOReadingLayout">
    <vt:bool>false</vt:bool>
  </property>
</Properties>
</file>