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13_ncr:1_{61C14C22-E020-4C99-86A8-412404C0F5FA}" xr6:coauthVersionLast="47" xr6:coauthVersionMax="47" xr10:uidLastSave="{00000000-0000-0000-0000-000000000000}"/>
  <bookViews>
    <workbookView xWindow="-98" yWindow="-98" windowWidth="21795" windowHeight="12975" xr2:uid="{00000000-000D-0000-FFFF-FFFF00000000}"/>
  </bookViews>
  <sheets>
    <sheet name="Summary" sheetId="2" r:id="rId1"/>
    <sheet name="RA 3" sheetId="1" r:id="rId2"/>
    <sheet name="RA3 ms" sheetId="3" r:id="rId3"/>
    <sheet name="RA-3 Extra item" sheetId="5" r:id="rId4"/>
    <sheet name="RA-3 EXT MEAS" sheetId="7" r:id="rId5"/>
  </sheets>
  <definedNames>
    <definedName name="_xlnm.Print_Titles" localSheetId="1">'RA 3'!$8:$8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5" l="1"/>
  <c r="I14" i="5"/>
  <c r="I16" i="5"/>
  <c r="I22" i="5"/>
  <c r="K22" i="5" s="1"/>
  <c r="I32" i="5"/>
  <c r="I47" i="5"/>
  <c r="K47" i="5" s="1"/>
  <c r="I62" i="5"/>
  <c r="I63" i="5"/>
  <c r="I65" i="5"/>
  <c r="I66" i="5"/>
  <c r="K66" i="5" s="1"/>
  <c r="I67" i="5"/>
  <c r="K67" i="5" s="1"/>
  <c r="I68" i="5"/>
  <c r="K68" i="5" s="1"/>
  <c r="I70" i="5"/>
  <c r="I71" i="5"/>
  <c r="I72" i="5"/>
  <c r="K74" i="5"/>
  <c r="K75" i="5"/>
  <c r="I76" i="5"/>
  <c r="K76" i="5" s="1"/>
  <c r="I77" i="5"/>
  <c r="K77" i="5" s="1"/>
  <c r="I82" i="5"/>
  <c r="K82" i="5" s="1"/>
  <c r="I83" i="5"/>
  <c r="K83" i="5" s="1"/>
  <c r="I84" i="5"/>
  <c r="K84" i="5" s="1"/>
  <c r="I85" i="5"/>
  <c r="K85" i="5" s="1"/>
  <c r="I86" i="5"/>
  <c r="I87" i="5"/>
  <c r="I88" i="5"/>
  <c r="I89" i="5"/>
  <c r="I90" i="5"/>
  <c r="K90" i="5" s="1"/>
  <c r="I91" i="5"/>
  <c r="K91" i="5" s="1"/>
  <c r="I92" i="5"/>
  <c r="K92" i="5" s="1"/>
  <c r="I93" i="5"/>
  <c r="K93" i="5" s="1"/>
  <c r="K13" i="5"/>
  <c r="K14" i="5"/>
  <c r="K16" i="5"/>
  <c r="K32" i="5"/>
  <c r="K62" i="5"/>
  <c r="K63" i="5"/>
  <c r="K65" i="5"/>
  <c r="K70" i="5"/>
  <c r="K71" i="5"/>
  <c r="K72" i="5"/>
  <c r="K86" i="5"/>
  <c r="K87" i="5"/>
  <c r="K88" i="5"/>
  <c r="K89" i="5"/>
  <c r="K10" i="5"/>
  <c r="I10" i="5"/>
  <c r="H22" i="5" l="1"/>
  <c r="F22" i="5"/>
  <c r="H32" i="5"/>
  <c r="H47" i="5"/>
  <c r="H62" i="5"/>
  <c r="H63" i="5"/>
  <c r="H65" i="5"/>
  <c r="H66" i="5"/>
  <c r="H67" i="5"/>
  <c r="H68" i="5"/>
  <c r="H70" i="5"/>
  <c r="H71" i="5"/>
  <c r="H72" i="5"/>
  <c r="H74" i="5"/>
  <c r="H75" i="5"/>
  <c r="H76" i="5"/>
  <c r="H77" i="5"/>
  <c r="H82" i="5"/>
  <c r="H83" i="5"/>
  <c r="H84" i="5"/>
  <c r="H85" i="5"/>
  <c r="H86" i="5"/>
  <c r="H87" i="5"/>
  <c r="H88" i="5"/>
  <c r="H89" i="5"/>
  <c r="H90" i="5"/>
  <c r="H91" i="5"/>
  <c r="H92" i="5"/>
  <c r="H13" i="5"/>
  <c r="H14" i="5"/>
  <c r="H10" i="5"/>
  <c r="F32" i="5"/>
  <c r="F47" i="5"/>
  <c r="F62" i="5"/>
  <c r="F63" i="5"/>
  <c r="F65" i="5"/>
  <c r="F66" i="5"/>
  <c r="F67" i="5"/>
  <c r="F68" i="5"/>
  <c r="F70" i="5"/>
  <c r="F71" i="5"/>
  <c r="F72" i="5"/>
  <c r="F74" i="5"/>
  <c r="F75" i="5"/>
  <c r="F76" i="5"/>
  <c r="F77" i="5"/>
  <c r="F82" i="5"/>
  <c r="F83" i="5"/>
  <c r="F84" i="5"/>
  <c r="F85" i="5"/>
  <c r="F86" i="5"/>
  <c r="F87" i="5"/>
  <c r="F88" i="5"/>
  <c r="F89" i="5"/>
  <c r="F90" i="5"/>
  <c r="F91" i="5"/>
  <c r="F92" i="5"/>
  <c r="F13" i="5"/>
  <c r="F14" i="5"/>
  <c r="F10" i="5"/>
  <c r="C6" i="2" l="1"/>
  <c r="L32" i="5"/>
  <c r="O818" i="1"/>
  <c r="O819" i="1"/>
  <c r="O820" i="1"/>
  <c r="O821" i="1"/>
  <c r="O822" i="1"/>
  <c r="P822" i="1" s="1"/>
  <c r="O823" i="1"/>
  <c r="O824" i="1"/>
  <c r="O825" i="1"/>
  <c r="O826" i="1"/>
  <c r="O827" i="1"/>
  <c r="O828" i="1"/>
  <c r="O829" i="1"/>
  <c r="O830" i="1"/>
  <c r="O831" i="1"/>
  <c r="P831" i="1" s="1"/>
  <c r="O832" i="1"/>
  <c r="O833" i="1"/>
  <c r="O834" i="1"/>
  <c r="O835" i="1"/>
  <c r="O836" i="1"/>
  <c r="P836" i="1" s="1"/>
  <c r="O837" i="1"/>
  <c r="P837" i="1" s="1"/>
  <c r="O838" i="1"/>
  <c r="O839" i="1"/>
  <c r="O840" i="1"/>
  <c r="O841" i="1"/>
  <c r="O842" i="1"/>
  <c r="O843" i="1"/>
  <c r="O844" i="1"/>
  <c r="O845" i="1"/>
  <c r="V845" i="1" s="1"/>
  <c r="O846" i="1"/>
  <c r="O847" i="1"/>
  <c r="O848" i="1"/>
  <c r="O849" i="1"/>
  <c r="O850" i="1"/>
  <c r="O851" i="1"/>
  <c r="O852" i="1"/>
  <c r="O853" i="1"/>
  <c r="O854" i="1"/>
  <c r="O855" i="1"/>
  <c r="O856" i="1"/>
  <c r="P856" i="1" s="1"/>
  <c r="O857" i="1"/>
  <c r="O858" i="1"/>
  <c r="P858" i="1" s="1"/>
  <c r="O859" i="1"/>
  <c r="O860" i="1"/>
  <c r="P860" i="1" s="1"/>
  <c r="O861" i="1"/>
  <c r="P861" i="1" s="1"/>
  <c r="O862" i="1"/>
  <c r="O863" i="1"/>
  <c r="O864" i="1"/>
  <c r="O865" i="1"/>
  <c r="O866" i="1"/>
  <c r="O867" i="1"/>
  <c r="O868" i="1"/>
  <c r="O869" i="1"/>
  <c r="V869" i="1" s="1"/>
  <c r="O870" i="1"/>
  <c r="P870" i="1" s="1"/>
  <c r="O871" i="1"/>
  <c r="P871" i="1" s="1"/>
  <c r="O872" i="1"/>
  <c r="O873" i="1"/>
  <c r="O874" i="1"/>
  <c r="O875" i="1"/>
  <c r="O817" i="1"/>
  <c r="V818" i="1"/>
  <c r="V820" i="1"/>
  <c r="V824" i="1"/>
  <c r="V826" i="1"/>
  <c r="V827" i="1"/>
  <c r="V829" i="1"/>
  <c r="V830" i="1"/>
  <c r="V832" i="1"/>
  <c r="V836" i="1"/>
  <c r="V838" i="1"/>
  <c r="V839" i="1"/>
  <c r="V841" i="1"/>
  <c r="V842" i="1"/>
  <c r="V843" i="1"/>
  <c r="V844" i="1"/>
  <c r="V846" i="1"/>
  <c r="V848" i="1"/>
  <c r="V850" i="1"/>
  <c r="V851" i="1"/>
  <c r="V853" i="1"/>
  <c r="V854" i="1"/>
  <c r="V855" i="1"/>
  <c r="V856" i="1"/>
  <c r="V860" i="1"/>
  <c r="V862" i="1"/>
  <c r="V863" i="1"/>
  <c r="V865" i="1"/>
  <c r="V866" i="1"/>
  <c r="V868" i="1"/>
  <c r="V870" i="1"/>
  <c r="V871" i="1"/>
  <c r="V872" i="1"/>
  <c r="V874" i="1"/>
  <c r="V875" i="1"/>
  <c r="P826" i="1"/>
  <c r="P838" i="1"/>
  <c r="P841" i="1"/>
  <c r="P842" i="1"/>
  <c r="P844" i="1"/>
  <c r="P845" i="1"/>
  <c r="P851" i="1"/>
  <c r="P36" i="1"/>
  <c r="P37" i="1"/>
  <c r="P55" i="1"/>
  <c r="P72" i="1"/>
  <c r="P91" i="1"/>
  <c r="P96" i="1"/>
  <c r="P124" i="1"/>
  <c r="P125" i="1"/>
  <c r="P126" i="1"/>
  <c r="P127" i="1"/>
  <c r="P140" i="1"/>
  <c r="P148" i="1"/>
  <c r="P149" i="1"/>
  <c r="P150" i="1"/>
  <c r="P151" i="1"/>
  <c r="P163" i="1"/>
  <c r="P164" i="1"/>
  <c r="P174" i="1"/>
  <c r="P186" i="1"/>
  <c r="P188" i="1"/>
  <c r="P189" i="1"/>
  <c r="P209" i="1"/>
  <c r="P211" i="1"/>
  <c r="P212" i="1"/>
  <c r="P213" i="1"/>
  <c r="P225" i="1"/>
  <c r="P233" i="1"/>
  <c r="P234" i="1"/>
  <c r="P235" i="1"/>
  <c r="P247" i="1"/>
  <c r="P248" i="1"/>
  <c r="P249" i="1"/>
  <c r="P257" i="1"/>
  <c r="P269" i="1"/>
  <c r="P270" i="1"/>
  <c r="P271" i="1"/>
  <c r="P272" i="1"/>
  <c r="P273" i="1"/>
  <c r="P293" i="1"/>
  <c r="P294" i="1"/>
  <c r="P295" i="1"/>
  <c r="P296" i="1"/>
  <c r="P309" i="1"/>
  <c r="P311" i="1"/>
  <c r="P317" i="1"/>
  <c r="P318" i="1"/>
  <c r="P330" i="1"/>
  <c r="P331" i="1"/>
  <c r="P332" i="1"/>
  <c r="P333" i="1"/>
  <c r="P353" i="1"/>
  <c r="P354" i="1"/>
  <c r="P355" i="1"/>
  <c r="P356" i="1"/>
  <c r="P357" i="1"/>
  <c r="P367" i="1"/>
  <c r="P368" i="1"/>
  <c r="P369" i="1"/>
  <c r="P373" i="1"/>
  <c r="P385" i="1"/>
  <c r="P386" i="1"/>
  <c r="P389" i="1"/>
  <c r="P390" i="1"/>
  <c r="P402" i="1"/>
  <c r="P404" i="1"/>
  <c r="P405" i="1"/>
  <c r="P415" i="1"/>
  <c r="P416" i="1"/>
  <c r="P417" i="1"/>
  <c r="P418" i="1"/>
  <c r="P437" i="1"/>
  <c r="P446" i="1"/>
  <c r="P450" i="1"/>
  <c r="P452" i="1"/>
  <c r="P461" i="1"/>
  <c r="P462" i="1"/>
  <c r="P463" i="1"/>
  <c r="P470" i="1"/>
  <c r="P471" i="1"/>
  <c r="P473" i="1"/>
  <c r="P474" i="1"/>
  <c r="P475" i="1"/>
  <c r="P476" i="1"/>
  <c r="P487" i="1"/>
  <c r="P488" i="1"/>
  <c r="P489" i="1"/>
  <c r="P497" i="1"/>
  <c r="P498" i="1"/>
  <c r="P499" i="1"/>
  <c r="P500" i="1"/>
  <c r="P510" i="1"/>
  <c r="P511" i="1"/>
  <c r="P512" i="1"/>
  <c r="P513" i="1"/>
  <c r="P523" i="1"/>
  <c r="P524" i="1"/>
  <c r="P525" i="1"/>
  <c r="P534" i="1"/>
  <c r="P535" i="1"/>
  <c r="P536" i="1"/>
  <c r="P537" i="1"/>
  <c r="P546" i="1"/>
  <c r="P547" i="1"/>
  <c r="P548" i="1"/>
  <c r="P549" i="1"/>
  <c r="P558" i="1"/>
  <c r="P560" i="1"/>
  <c r="P561" i="1"/>
  <c r="P570" i="1"/>
  <c r="P571" i="1"/>
  <c r="P572" i="1"/>
  <c r="P573" i="1"/>
  <c r="P582" i="1"/>
  <c r="P583" i="1"/>
  <c r="P585" i="1"/>
  <c r="P594" i="1"/>
  <c r="P595" i="1"/>
  <c r="P596" i="1"/>
  <c r="P597" i="1"/>
  <c r="P607" i="1"/>
  <c r="P608" i="1"/>
  <c r="P609" i="1"/>
  <c r="P618" i="1"/>
  <c r="P619" i="1"/>
  <c r="P620" i="1"/>
  <c r="P621" i="1"/>
  <c r="P630" i="1"/>
  <c r="P631" i="1"/>
  <c r="P632" i="1"/>
  <c r="P633" i="1"/>
  <c r="P644" i="1"/>
  <c r="P657" i="1"/>
  <c r="P668" i="1"/>
  <c r="P678" i="1"/>
  <c r="P679" i="1"/>
  <c r="P680" i="1"/>
  <c r="P681" i="1"/>
  <c r="P690" i="1"/>
  <c r="P691" i="1"/>
  <c r="P692" i="1"/>
  <c r="P693" i="1"/>
  <c r="P702" i="1"/>
  <c r="P703" i="1"/>
  <c r="P704" i="1"/>
  <c r="P705" i="1"/>
  <c r="P714" i="1"/>
  <c r="P715" i="1"/>
  <c r="P716" i="1"/>
  <c r="P717" i="1"/>
  <c r="P726" i="1"/>
  <c r="P727" i="1"/>
  <c r="P728" i="1"/>
  <c r="P729" i="1"/>
  <c r="P738" i="1"/>
  <c r="P739" i="1"/>
  <c r="P740" i="1"/>
  <c r="P741" i="1"/>
  <c r="P753" i="1"/>
  <c r="P762" i="1"/>
  <c r="P763" i="1"/>
  <c r="P764" i="1"/>
  <c r="P774" i="1"/>
  <c r="P775" i="1"/>
  <c r="P776" i="1"/>
  <c r="P777" i="1"/>
  <c r="P786" i="1"/>
  <c r="P787" i="1"/>
  <c r="P788" i="1"/>
  <c r="P789" i="1"/>
  <c r="P800" i="1"/>
  <c r="P801" i="1"/>
  <c r="P812" i="1"/>
  <c r="L269" i="1"/>
  <c r="L543" i="1"/>
  <c r="L554" i="1"/>
  <c r="L753" i="1"/>
  <c r="L802" i="1"/>
  <c r="L82" i="1"/>
  <c r="L83" i="1"/>
  <c r="L84" i="1"/>
  <c r="L85" i="1"/>
  <c r="L87" i="1"/>
  <c r="L89" i="1"/>
  <c r="P89" i="1" s="1"/>
  <c r="L91" i="1"/>
  <c r="L93" i="1"/>
  <c r="L95" i="1"/>
  <c r="L97" i="1"/>
  <c r="L100" i="1"/>
  <c r="L102" i="1"/>
  <c r="L106" i="1"/>
  <c r="L107" i="1"/>
  <c r="L108" i="1"/>
  <c r="L111" i="1"/>
  <c r="L113" i="1"/>
  <c r="L117" i="1"/>
  <c r="L118" i="1"/>
  <c r="L119" i="1"/>
  <c r="L120" i="1"/>
  <c r="L123" i="1"/>
  <c r="L124" i="1"/>
  <c r="L125" i="1"/>
  <c r="L127" i="1"/>
  <c r="L129" i="1"/>
  <c r="L131" i="1"/>
  <c r="L133" i="1"/>
  <c r="L135" i="1"/>
  <c r="L137" i="1"/>
  <c r="L139" i="1"/>
  <c r="P139" i="1" s="1"/>
  <c r="L141" i="1"/>
  <c r="L149" i="1"/>
  <c r="L154" i="1"/>
  <c r="L163" i="1"/>
  <c r="L165" i="1"/>
  <c r="L167" i="1"/>
  <c r="L169" i="1"/>
  <c r="L171" i="1"/>
  <c r="L173" i="1"/>
  <c r="P173" i="1" s="1"/>
  <c r="L176" i="1"/>
  <c r="L178" i="1"/>
  <c r="L180" i="1"/>
  <c r="L182" i="1"/>
  <c r="L184" i="1"/>
  <c r="L186" i="1"/>
  <c r="L188" i="1"/>
  <c r="L190" i="1"/>
  <c r="L192" i="1"/>
  <c r="L195" i="1"/>
  <c r="L197" i="1"/>
  <c r="L200" i="1"/>
  <c r="L202" i="1"/>
  <c r="L204" i="1"/>
  <c r="L206" i="1"/>
  <c r="L208" i="1"/>
  <c r="L210" i="1"/>
  <c r="P210" i="1" s="1"/>
  <c r="L214" i="1"/>
  <c r="L216" i="1"/>
  <c r="L218" i="1"/>
  <c r="L220" i="1"/>
  <c r="L222" i="1"/>
  <c r="L224" i="1"/>
  <c r="P224" i="1" s="1"/>
  <c r="L226" i="1"/>
  <c r="L236" i="1"/>
  <c r="L238" i="1"/>
  <c r="L240" i="1"/>
  <c r="L242" i="1"/>
  <c r="L244" i="1"/>
  <c r="L253" i="1"/>
  <c r="L254" i="1"/>
  <c r="L255" i="1"/>
  <c r="L259" i="1"/>
  <c r="L261" i="1"/>
  <c r="L263" i="1"/>
  <c r="L265" i="1"/>
  <c r="L266" i="1"/>
  <c r="L278" i="1"/>
  <c r="L281" i="1"/>
  <c r="L283" i="1"/>
  <c r="L285" i="1"/>
  <c r="L287" i="1"/>
  <c r="L289" i="1"/>
  <c r="L291" i="1"/>
  <c r="L300" i="1"/>
  <c r="L302" i="1"/>
  <c r="L304" i="1"/>
  <c r="L306" i="1"/>
  <c r="L308" i="1"/>
  <c r="P308" i="1" s="1"/>
  <c r="L310" i="1"/>
  <c r="P310" i="1" s="1"/>
  <c r="L313" i="1"/>
  <c r="L322" i="1"/>
  <c r="L325" i="1"/>
  <c r="L330" i="1"/>
  <c r="L331" i="1"/>
  <c r="L332" i="1"/>
  <c r="L333" i="1"/>
  <c r="L334" i="1"/>
  <c r="L337" i="1"/>
  <c r="L339" i="1"/>
  <c r="L341" i="1"/>
  <c r="L343" i="1"/>
  <c r="L345" i="1"/>
  <c r="L347" i="1"/>
  <c r="L349" i="1"/>
  <c r="L351" i="1"/>
  <c r="L353" i="1"/>
  <c r="L355" i="1"/>
  <c r="L363" i="1"/>
  <c r="L365" i="1"/>
  <c r="L368" i="1"/>
  <c r="L370" i="1"/>
  <c r="L371" i="1"/>
  <c r="L372" i="1"/>
  <c r="L373" i="1"/>
  <c r="L374" i="1"/>
  <c r="L375" i="1"/>
  <c r="L378" i="1"/>
  <c r="L380" i="1"/>
  <c r="L383" i="1"/>
  <c r="L385" i="1"/>
  <c r="L387" i="1"/>
  <c r="L389" i="1"/>
  <c r="L392" i="1"/>
  <c r="P392" i="1" s="1"/>
  <c r="L395" i="1"/>
  <c r="L399" i="1"/>
  <c r="L401" i="1"/>
  <c r="P401" i="1" s="1"/>
  <c r="L403" i="1"/>
  <c r="P403" i="1" s="1"/>
  <c r="L405" i="1"/>
  <c r="L407" i="1"/>
  <c r="L409" i="1"/>
  <c r="L412" i="1"/>
  <c r="L414" i="1"/>
  <c r="L418" i="1"/>
  <c r="L419" i="1"/>
  <c r="L420" i="1"/>
  <c r="L421" i="1"/>
  <c r="L422" i="1"/>
  <c r="L425" i="1"/>
  <c r="L427" i="1"/>
  <c r="L429" i="1"/>
  <c r="L431" i="1"/>
  <c r="L433" i="1"/>
  <c r="L435" i="1"/>
  <c r="L437" i="1"/>
  <c r="L439" i="1"/>
  <c r="L441" i="1"/>
  <c r="L443" i="1"/>
  <c r="L445" i="1"/>
  <c r="P445" i="1" s="1"/>
  <c r="L447" i="1"/>
  <c r="P447" i="1" s="1"/>
  <c r="L449" i="1"/>
  <c r="P449" i="1" s="1"/>
  <c r="L451" i="1"/>
  <c r="L453" i="1"/>
  <c r="L463" i="1"/>
  <c r="L473" i="1"/>
  <c r="L476" i="1"/>
  <c r="L480" i="1"/>
  <c r="L481" i="1"/>
  <c r="L482" i="1"/>
  <c r="L483" i="1"/>
  <c r="L484" i="1"/>
  <c r="L485" i="1"/>
  <c r="P485" i="1" s="1"/>
  <c r="L486" i="1"/>
  <c r="P486" i="1" s="1"/>
  <c r="L487" i="1"/>
  <c r="L488" i="1"/>
  <c r="L489" i="1"/>
  <c r="L490" i="1"/>
  <c r="L491" i="1"/>
  <c r="L493" i="1"/>
  <c r="L495" i="1"/>
  <c r="L497" i="1"/>
  <c r="L499" i="1"/>
  <c r="L501" i="1"/>
  <c r="P501" i="1" s="1"/>
  <c r="L504" i="1"/>
  <c r="L506" i="1"/>
  <c r="L507" i="1"/>
  <c r="L508" i="1"/>
  <c r="L509" i="1"/>
  <c r="L510" i="1"/>
  <c r="L512" i="1"/>
  <c r="L513" i="1"/>
  <c r="L514" i="1"/>
  <c r="L515" i="1"/>
  <c r="L518" i="1"/>
  <c r="L520" i="1"/>
  <c r="L522" i="1"/>
  <c r="P522" i="1" s="1"/>
  <c r="L524" i="1"/>
  <c r="L526" i="1"/>
  <c r="L529" i="1"/>
  <c r="L531" i="1"/>
  <c r="L533" i="1"/>
  <c r="L535" i="1"/>
  <c r="L537" i="1"/>
  <c r="L539" i="1"/>
  <c r="L541" i="1"/>
  <c r="L545" i="1"/>
  <c r="L548" i="1"/>
  <c r="L551" i="1"/>
  <c r="L557" i="1"/>
  <c r="L559" i="1"/>
  <c r="P559" i="1" s="1"/>
  <c r="L563" i="1"/>
  <c r="L565" i="1"/>
  <c r="L567" i="1"/>
  <c r="L569" i="1"/>
  <c r="L571" i="1"/>
  <c r="L574" i="1"/>
  <c r="L575" i="1"/>
  <c r="L577" i="1"/>
  <c r="L579" i="1"/>
  <c r="L581" i="1"/>
  <c r="L584" i="1"/>
  <c r="P584" i="1" s="1"/>
  <c r="L594" i="1"/>
  <c r="L606" i="1"/>
  <c r="P606" i="1" s="1"/>
  <c r="L611" i="1"/>
  <c r="L616" i="1"/>
  <c r="L623" i="1"/>
  <c r="L630" i="1"/>
  <c r="L633" i="1"/>
  <c r="L640" i="1"/>
  <c r="L641" i="1"/>
  <c r="L642" i="1"/>
  <c r="P642" i="1" s="1"/>
  <c r="L643" i="1"/>
  <c r="P643" i="1" s="1"/>
  <c r="L644" i="1"/>
  <c r="L645" i="1"/>
  <c r="P645" i="1" s="1"/>
  <c r="L646" i="1"/>
  <c r="L647" i="1"/>
  <c r="L648" i="1"/>
  <c r="L649" i="1"/>
  <c r="L650" i="1"/>
  <c r="L651" i="1"/>
  <c r="L652" i="1"/>
  <c r="L653" i="1"/>
  <c r="L654" i="1"/>
  <c r="P654" i="1" s="1"/>
  <c r="L655" i="1"/>
  <c r="P655" i="1" s="1"/>
  <c r="L656" i="1"/>
  <c r="P656" i="1" s="1"/>
  <c r="L657" i="1"/>
  <c r="L658" i="1"/>
  <c r="L659" i="1"/>
  <c r="L660" i="1"/>
  <c r="L661" i="1"/>
  <c r="L662" i="1"/>
  <c r="L663" i="1"/>
  <c r="L664" i="1"/>
  <c r="L665" i="1"/>
  <c r="L666" i="1"/>
  <c r="P666" i="1" s="1"/>
  <c r="L667" i="1"/>
  <c r="P667" i="1" s="1"/>
  <c r="L669" i="1"/>
  <c r="P669" i="1" s="1"/>
  <c r="L671" i="1"/>
  <c r="L674" i="1"/>
  <c r="L685" i="1"/>
  <c r="L696" i="1"/>
  <c r="L706" i="1"/>
  <c r="L717" i="1"/>
  <c r="L738" i="1"/>
  <c r="L739" i="1"/>
  <c r="L740" i="1"/>
  <c r="L750" i="1"/>
  <c r="P750" i="1" s="1"/>
  <c r="L751" i="1"/>
  <c r="P751" i="1" s="1"/>
  <c r="L752" i="1"/>
  <c r="P752" i="1" s="1"/>
  <c r="L764" i="1"/>
  <c r="L765" i="1"/>
  <c r="P765" i="1" s="1"/>
  <c r="L776" i="1"/>
  <c r="L777" i="1"/>
  <c r="L785" i="1"/>
  <c r="L787" i="1"/>
  <c r="L789" i="1"/>
  <c r="L791" i="1"/>
  <c r="L810" i="1"/>
  <c r="P810" i="1" s="1"/>
  <c r="L811" i="1"/>
  <c r="P811" i="1" s="1"/>
  <c r="L814" i="1"/>
  <c r="L817" i="1"/>
  <c r="L818" i="1"/>
  <c r="P818" i="1" s="1"/>
  <c r="L819" i="1"/>
  <c r="L820" i="1"/>
  <c r="P820" i="1" s="1"/>
  <c r="L822" i="1"/>
  <c r="L823" i="1"/>
  <c r="L824" i="1"/>
  <c r="L825" i="1"/>
  <c r="L827" i="1"/>
  <c r="P827" i="1" s="1"/>
  <c r="L828" i="1"/>
  <c r="L829" i="1"/>
  <c r="P829" i="1" s="1"/>
  <c r="L830" i="1"/>
  <c r="P830" i="1" s="1"/>
  <c r="L832" i="1"/>
  <c r="L833" i="1"/>
  <c r="L835" i="1"/>
  <c r="L839" i="1"/>
  <c r="P839" i="1" s="1"/>
  <c r="L840" i="1"/>
  <c r="L841" i="1"/>
  <c r="L843" i="1"/>
  <c r="L844" i="1"/>
  <c r="L845" i="1"/>
  <c r="L846" i="1"/>
  <c r="L847" i="1"/>
  <c r="L848" i="1"/>
  <c r="L849" i="1"/>
  <c r="L850" i="1"/>
  <c r="P850" i="1" s="1"/>
  <c r="L852" i="1"/>
  <c r="L853" i="1"/>
  <c r="P853" i="1" s="1"/>
  <c r="L854" i="1"/>
  <c r="P854" i="1" s="1"/>
  <c r="L855" i="1"/>
  <c r="L858" i="1"/>
  <c r="L862" i="1"/>
  <c r="P862" i="1" s="1"/>
  <c r="L863" i="1"/>
  <c r="P863" i="1" s="1"/>
  <c r="L864" i="1"/>
  <c r="L865" i="1"/>
  <c r="P865" i="1" s="1"/>
  <c r="L866" i="1"/>
  <c r="P866" i="1" s="1"/>
  <c r="L867" i="1"/>
  <c r="L868" i="1"/>
  <c r="P868" i="1" s="1"/>
  <c r="L869" i="1"/>
  <c r="L870" i="1"/>
  <c r="L871" i="1"/>
  <c r="L872" i="1"/>
  <c r="L873" i="1"/>
  <c r="L874" i="1"/>
  <c r="P874" i="1" s="1"/>
  <c r="L875" i="1"/>
  <c r="P875" i="1" s="1"/>
  <c r="L81" i="1"/>
  <c r="O187" i="1"/>
  <c r="P187" i="1" s="1"/>
  <c r="O11" i="1"/>
  <c r="O12" i="1"/>
  <c r="O13" i="1"/>
  <c r="O14" i="1"/>
  <c r="O15" i="1"/>
  <c r="O16" i="1"/>
  <c r="O17" i="1"/>
  <c r="O18" i="1"/>
  <c r="O19" i="1"/>
  <c r="O20" i="1"/>
  <c r="O21" i="1"/>
  <c r="O22" i="1"/>
  <c r="O23" i="1"/>
  <c r="O24" i="1"/>
  <c r="O25" i="1"/>
  <c r="O26" i="1"/>
  <c r="O27" i="1"/>
  <c r="P27" i="1" s="1"/>
  <c r="O28" i="1"/>
  <c r="P28" i="1" s="1"/>
  <c r="O29" i="1"/>
  <c r="P29" i="1" s="1"/>
  <c r="O30" i="1"/>
  <c r="P30" i="1" s="1"/>
  <c r="O31" i="1"/>
  <c r="O32" i="1"/>
  <c r="O33" i="1"/>
  <c r="O34" i="1"/>
  <c r="O35" i="1"/>
  <c r="O36" i="1"/>
  <c r="O37" i="1"/>
  <c r="O38" i="1"/>
  <c r="P38" i="1" s="1"/>
  <c r="O39" i="1"/>
  <c r="O40" i="1"/>
  <c r="P40" i="1" s="1"/>
  <c r="O41" i="1"/>
  <c r="O42" i="1"/>
  <c r="P42" i="1" s="1"/>
  <c r="O43" i="1"/>
  <c r="P43" i="1" s="1"/>
  <c r="O44" i="1"/>
  <c r="O45" i="1"/>
  <c r="P45" i="1" s="1"/>
  <c r="O46" i="1"/>
  <c r="P46" i="1" s="1"/>
  <c r="O47" i="1"/>
  <c r="O48" i="1"/>
  <c r="O49" i="1"/>
  <c r="O50" i="1"/>
  <c r="P50" i="1" s="1"/>
  <c r="O51" i="1"/>
  <c r="P51" i="1" s="1"/>
  <c r="O52" i="1"/>
  <c r="P52" i="1" s="1"/>
  <c r="O53" i="1"/>
  <c r="P53" i="1" s="1"/>
  <c r="O54" i="1"/>
  <c r="P54" i="1" s="1"/>
  <c r="O55" i="1"/>
  <c r="O56" i="1"/>
  <c r="P56" i="1" s="1"/>
  <c r="O57" i="1"/>
  <c r="P57" i="1" s="1"/>
  <c r="O58" i="1"/>
  <c r="O59" i="1"/>
  <c r="P59" i="1" s="1"/>
  <c r="O60" i="1"/>
  <c r="O61" i="1"/>
  <c r="P61" i="1" s="1"/>
  <c r="O62" i="1"/>
  <c r="O63" i="1"/>
  <c r="P63" i="1" s="1"/>
  <c r="O64" i="1"/>
  <c r="O65" i="1"/>
  <c r="P65" i="1" s="1"/>
  <c r="O66" i="1"/>
  <c r="O67" i="1"/>
  <c r="O68" i="1"/>
  <c r="P68" i="1" s="1"/>
  <c r="O69" i="1"/>
  <c r="P69" i="1" s="1"/>
  <c r="O70" i="1"/>
  <c r="P70" i="1" s="1"/>
  <c r="O71" i="1"/>
  <c r="P71" i="1" s="1"/>
  <c r="O72" i="1"/>
  <c r="O73" i="1"/>
  <c r="P73" i="1" s="1"/>
  <c r="O74" i="1"/>
  <c r="P74" i="1" s="1"/>
  <c r="O75" i="1"/>
  <c r="P75" i="1" s="1"/>
  <c r="O76" i="1"/>
  <c r="P76" i="1" s="1"/>
  <c r="O77" i="1"/>
  <c r="P77" i="1" s="1"/>
  <c r="O78" i="1"/>
  <c r="P78" i="1" s="1"/>
  <c r="O79" i="1"/>
  <c r="P79" i="1" s="1"/>
  <c r="O80" i="1"/>
  <c r="P80" i="1" s="1"/>
  <c r="O81" i="1"/>
  <c r="P81" i="1" s="1"/>
  <c r="O82" i="1"/>
  <c r="P82" i="1" s="1"/>
  <c r="O83" i="1"/>
  <c r="P83" i="1" s="1"/>
  <c r="O84" i="1"/>
  <c r="P84" i="1" s="1"/>
  <c r="O85" i="1"/>
  <c r="O86" i="1"/>
  <c r="P86" i="1" s="1"/>
  <c r="O87" i="1"/>
  <c r="O88" i="1"/>
  <c r="P88" i="1" s="1"/>
  <c r="O89" i="1"/>
  <c r="O90" i="1"/>
  <c r="P90" i="1" s="1"/>
  <c r="O91" i="1"/>
  <c r="O92" i="1"/>
  <c r="P92" i="1" s="1"/>
  <c r="O93" i="1"/>
  <c r="P93" i="1" s="1"/>
  <c r="O94" i="1"/>
  <c r="P94" i="1" s="1"/>
  <c r="O95" i="1"/>
  <c r="P95" i="1" s="1"/>
  <c r="O96" i="1"/>
  <c r="O97" i="1"/>
  <c r="P97" i="1" s="1"/>
  <c r="O98" i="1"/>
  <c r="P98" i="1" s="1"/>
  <c r="O99" i="1"/>
  <c r="P99" i="1" s="1"/>
  <c r="O100" i="1"/>
  <c r="P100" i="1" s="1"/>
  <c r="O101" i="1"/>
  <c r="P101" i="1" s="1"/>
  <c r="O102" i="1"/>
  <c r="P102" i="1" s="1"/>
  <c r="O103" i="1"/>
  <c r="P103" i="1" s="1"/>
  <c r="O104" i="1"/>
  <c r="P104" i="1" s="1"/>
  <c r="O105" i="1"/>
  <c r="P105" i="1" s="1"/>
  <c r="O106" i="1"/>
  <c r="P106" i="1" s="1"/>
  <c r="O107" i="1"/>
  <c r="P107" i="1" s="1"/>
  <c r="O108" i="1"/>
  <c r="P108" i="1" s="1"/>
  <c r="O109" i="1"/>
  <c r="P109" i="1" s="1"/>
  <c r="O110" i="1"/>
  <c r="P110" i="1" s="1"/>
  <c r="O111" i="1"/>
  <c r="O112" i="1"/>
  <c r="P112" i="1" s="1"/>
  <c r="O113" i="1"/>
  <c r="O114" i="1"/>
  <c r="P114" i="1" s="1"/>
  <c r="O115" i="1"/>
  <c r="P115" i="1" s="1"/>
  <c r="O116" i="1"/>
  <c r="P116" i="1" s="1"/>
  <c r="O117" i="1"/>
  <c r="O118" i="1"/>
  <c r="P118" i="1" s="1"/>
  <c r="O119" i="1"/>
  <c r="P119" i="1" s="1"/>
  <c r="O120" i="1"/>
  <c r="P120" i="1" s="1"/>
  <c r="O121" i="1"/>
  <c r="P121" i="1" s="1"/>
  <c r="O122" i="1"/>
  <c r="P122" i="1" s="1"/>
  <c r="O123" i="1"/>
  <c r="P123" i="1" s="1"/>
  <c r="O124" i="1"/>
  <c r="O125" i="1"/>
  <c r="O126" i="1"/>
  <c r="O127" i="1"/>
  <c r="O128" i="1"/>
  <c r="P128" i="1" s="1"/>
  <c r="O129" i="1"/>
  <c r="P129" i="1" s="1"/>
  <c r="O130" i="1"/>
  <c r="P130" i="1" s="1"/>
  <c r="O131" i="1"/>
  <c r="P131" i="1" s="1"/>
  <c r="O132" i="1"/>
  <c r="P132" i="1" s="1"/>
  <c r="O133" i="1"/>
  <c r="O134" i="1"/>
  <c r="P134" i="1" s="1"/>
  <c r="O135" i="1"/>
  <c r="O136" i="1"/>
  <c r="P136" i="1" s="1"/>
  <c r="O137" i="1"/>
  <c r="O138" i="1"/>
  <c r="P138" i="1" s="1"/>
  <c r="O139" i="1"/>
  <c r="O140" i="1"/>
  <c r="O141" i="1"/>
  <c r="P141" i="1" s="1"/>
  <c r="O142" i="1"/>
  <c r="P142" i="1" s="1"/>
  <c r="O143" i="1"/>
  <c r="P143" i="1" s="1"/>
  <c r="O144" i="1"/>
  <c r="P144" i="1" s="1"/>
  <c r="O145" i="1"/>
  <c r="P145" i="1" s="1"/>
  <c r="O146" i="1"/>
  <c r="P146" i="1" s="1"/>
  <c r="O147" i="1"/>
  <c r="P147" i="1" s="1"/>
  <c r="O148" i="1"/>
  <c r="O149" i="1"/>
  <c r="O150" i="1"/>
  <c r="O151" i="1"/>
  <c r="O152" i="1"/>
  <c r="P152" i="1" s="1"/>
  <c r="O153" i="1"/>
  <c r="P153" i="1" s="1"/>
  <c r="O154" i="1"/>
  <c r="P154" i="1" s="1"/>
  <c r="O155" i="1"/>
  <c r="P155" i="1" s="1"/>
  <c r="O156" i="1"/>
  <c r="P156" i="1" s="1"/>
  <c r="O157" i="1"/>
  <c r="P157" i="1" s="1"/>
  <c r="O158" i="1"/>
  <c r="P158" i="1" s="1"/>
  <c r="O159" i="1"/>
  <c r="P159" i="1" s="1"/>
  <c r="O160" i="1"/>
  <c r="P160" i="1" s="1"/>
  <c r="O161" i="1"/>
  <c r="P161" i="1" s="1"/>
  <c r="O162" i="1"/>
  <c r="P162" i="1" s="1"/>
  <c r="O163" i="1"/>
  <c r="O164" i="1"/>
  <c r="O165" i="1"/>
  <c r="P165" i="1" s="1"/>
  <c r="O166" i="1"/>
  <c r="P166" i="1" s="1"/>
  <c r="O167" i="1"/>
  <c r="P167" i="1" s="1"/>
  <c r="O168" i="1"/>
  <c r="P168" i="1" s="1"/>
  <c r="O169" i="1"/>
  <c r="P169" i="1" s="1"/>
  <c r="O170" i="1"/>
  <c r="P170" i="1" s="1"/>
  <c r="O171" i="1"/>
  <c r="P171" i="1" s="1"/>
  <c r="O172" i="1"/>
  <c r="P172" i="1" s="1"/>
  <c r="O173" i="1"/>
  <c r="O174" i="1"/>
  <c r="O175" i="1"/>
  <c r="P175" i="1" s="1"/>
  <c r="O176" i="1"/>
  <c r="O177" i="1"/>
  <c r="P177" i="1" s="1"/>
  <c r="O178" i="1"/>
  <c r="O179" i="1"/>
  <c r="P179" i="1" s="1"/>
  <c r="O180" i="1"/>
  <c r="P180" i="1" s="1"/>
  <c r="O181" i="1"/>
  <c r="P181" i="1" s="1"/>
  <c r="O182" i="1"/>
  <c r="P182" i="1" s="1"/>
  <c r="O183" i="1"/>
  <c r="P183" i="1" s="1"/>
  <c r="O184" i="1"/>
  <c r="O185" i="1"/>
  <c r="P185" i="1" s="1"/>
  <c r="O186" i="1"/>
  <c r="O188" i="1"/>
  <c r="O189" i="1"/>
  <c r="O190" i="1"/>
  <c r="P190" i="1" s="1"/>
  <c r="O191" i="1"/>
  <c r="P191" i="1" s="1"/>
  <c r="O192" i="1"/>
  <c r="P192" i="1" s="1"/>
  <c r="O193" i="1"/>
  <c r="P193" i="1" s="1"/>
  <c r="O194" i="1"/>
  <c r="P194" i="1" s="1"/>
  <c r="O195" i="1"/>
  <c r="P195" i="1" s="1"/>
  <c r="O196" i="1"/>
  <c r="P196" i="1" s="1"/>
  <c r="O197" i="1"/>
  <c r="P197" i="1" s="1"/>
  <c r="O198" i="1"/>
  <c r="P198" i="1" s="1"/>
  <c r="O199" i="1"/>
  <c r="P199" i="1" s="1"/>
  <c r="O200" i="1"/>
  <c r="O201" i="1"/>
  <c r="P201" i="1" s="1"/>
  <c r="O202" i="1"/>
  <c r="O203" i="1"/>
  <c r="P203" i="1" s="1"/>
  <c r="O204" i="1"/>
  <c r="P204" i="1" s="1"/>
  <c r="O205" i="1"/>
  <c r="P205" i="1" s="1"/>
  <c r="O206" i="1"/>
  <c r="P206" i="1" s="1"/>
  <c r="O207" i="1"/>
  <c r="P207" i="1" s="1"/>
  <c r="O208" i="1"/>
  <c r="P208" i="1" s="1"/>
  <c r="O209" i="1"/>
  <c r="O210" i="1"/>
  <c r="O211" i="1"/>
  <c r="O212" i="1"/>
  <c r="O213" i="1"/>
  <c r="O214" i="1"/>
  <c r="P214" i="1" s="1"/>
  <c r="O215" i="1"/>
  <c r="P215" i="1" s="1"/>
  <c r="O216" i="1"/>
  <c r="P216" i="1" s="1"/>
  <c r="O217" i="1"/>
  <c r="P217" i="1" s="1"/>
  <c r="O218" i="1"/>
  <c r="P218" i="1" s="1"/>
  <c r="O219" i="1"/>
  <c r="P219" i="1" s="1"/>
  <c r="O220" i="1"/>
  <c r="P220" i="1" s="1"/>
  <c r="O221" i="1"/>
  <c r="P221" i="1" s="1"/>
  <c r="O222" i="1"/>
  <c r="P222" i="1" s="1"/>
  <c r="O223" i="1"/>
  <c r="P223" i="1" s="1"/>
  <c r="O224" i="1"/>
  <c r="O225" i="1"/>
  <c r="O226" i="1"/>
  <c r="P226" i="1" s="1"/>
  <c r="O227" i="1"/>
  <c r="P227" i="1" s="1"/>
  <c r="O228" i="1"/>
  <c r="P228" i="1" s="1"/>
  <c r="O229" i="1"/>
  <c r="P229" i="1" s="1"/>
  <c r="O230" i="1"/>
  <c r="P230" i="1" s="1"/>
  <c r="O231" i="1"/>
  <c r="P231" i="1" s="1"/>
  <c r="O232" i="1"/>
  <c r="P232" i="1" s="1"/>
  <c r="O233" i="1"/>
  <c r="O234" i="1"/>
  <c r="O235" i="1"/>
  <c r="O236" i="1"/>
  <c r="O237" i="1"/>
  <c r="P237" i="1" s="1"/>
  <c r="O238" i="1"/>
  <c r="O239" i="1"/>
  <c r="P239" i="1" s="1"/>
  <c r="O240" i="1"/>
  <c r="P240" i="1" s="1"/>
  <c r="O241" i="1"/>
  <c r="P241" i="1" s="1"/>
  <c r="O242" i="1"/>
  <c r="P242" i="1" s="1"/>
  <c r="O243" i="1"/>
  <c r="P243" i="1" s="1"/>
  <c r="O244" i="1"/>
  <c r="P244" i="1" s="1"/>
  <c r="O245" i="1"/>
  <c r="P245" i="1" s="1"/>
  <c r="O246" i="1"/>
  <c r="P246" i="1" s="1"/>
  <c r="O247" i="1"/>
  <c r="O248" i="1"/>
  <c r="O249" i="1"/>
  <c r="O250" i="1"/>
  <c r="P250" i="1" s="1"/>
  <c r="O251" i="1"/>
  <c r="P251" i="1" s="1"/>
  <c r="O252" i="1"/>
  <c r="P252" i="1" s="1"/>
  <c r="O253" i="1"/>
  <c r="P253" i="1" s="1"/>
  <c r="O254" i="1"/>
  <c r="P254" i="1" s="1"/>
  <c r="O255" i="1"/>
  <c r="P255" i="1" s="1"/>
  <c r="O256" i="1"/>
  <c r="P256" i="1" s="1"/>
  <c r="O257" i="1"/>
  <c r="O258" i="1"/>
  <c r="P258" i="1" s="1"/>
  <c r="O259" i="1"/>
  <c r="P259" i="1" s="1"/>
  <c r="O260" i="1"/>
  <c r="P260" i="1" s="1"/>
  <c r="O261" i="1"/>
  <c r="P261" i="1" s="1"/>
  <c r="O262" i="1"/>
  <c r="P262" i="1" s="1"/>
  <c r="O263" i="1"/>
  <c r="P263" i="1" s="1"/>
  <c r="O264" i="1"/>
  <c r="P264" i="1" s="1"/>
  <c r="O265" i="1"/>
  <c r="O266" i="1"/>
  <c r="O267" i="1"/>
  <c r="P267" i="1" s="1"/>
  <c r="O268" i="1"/>
  <c r="P268" i="1" s="1"/>
  <c r="O269" i="1"/>
  <c r="O270" i="1"/>
  <c r="O271" i="1"/>
  <c r="O272" i="1"/>
  <c r="O273" i="1"/>
  <c r="O274" i="1"/>
  <c r="P274" i="1" s="1"/>
  <c r="O275" i="1"/>
  <c r="P275" i="1" s="1"/>
  <c r="O276" i="1"/>
  <c r="P276" i="1" s="1"/>
  <c r="O277" i="1"/>
  <c r="P277" i="1" s="1"/>
  <c r="O278" i="1"/>
  <c r="O279" i="1"/>
  <c r="P279" i="1" s="1"/>
  <c r="O280" i="1"/>
  <c r="P280" i="1" s="1"/>
  <c r="O281" i="1"/>
  <c r="O282" i="1"/>
  <c r="P282" i="1" s="1"/>
  <c r="O283" i="1"/>
  <c r="P283" i="1" s="1"/>
  <c r="O284" i="1"/>
  <c r="P284" i="1" s="1"/>
  <c r="O285" i="1"/>
  <c r="P285" i="1" s="1"/>
  <c r="O286" i="1"/>
  <c r="P286" i="1" s="1"/>
  <c r="O287" i="1"/>
  <c r="P287" i="1" s="1"/>
  <c r="O288" i="1"/>
  <c r="P288" i="1" s="1"/>
  <c r="O289" i="1"/>
  <c r="P289" i="1" s="1"/>
  <c r="O290" i="1"/>
  <c r="P290" i="1" s="1"/>
  <c r="O291" i="1"/>
  <c r="P291" i="1" s="1"/>
  <c r="O292" i="1"/>
  <c r="P292" i="1" s="1"/>
  <c r="O293" i="1"/>
  <c r="O294" i="1"/>
  <c r="O295" i="1"/>
  <c r="O296" i="1"/>
  <c r="O297" i="1"/>
  <c r="P297" i="1" s="1"/>
  <c r="O298" i="1"/>
  <c r="P298" i="1" s="1"/>
  <c r="O299" i="1"/>
  <c r="P299" i="1" s="1"/>
  <c r="O300" i="1"/>
  <c r="P300" i="1" s="1"/>
  <c r="O301" i="1"/>
  <c r="P301" i="1" s="1"/>
  <c r="O302" i="1"/>
  <c r="P302" i="1" s="1"/>
  <c r="O303" i="1"/>
  <c r="P303" i="1" s="1"/>
  <c r="O304" i="1"/>
  <c r="P304" i="1" s="1"/>
  <c r="O305" i="1"/>
  <c r="P305" i="1" s="1"/>
  <c r="O306" i="1"/>
  <c r="O307" i="1"/>
  <c r="P307" i="1" s="1"/>
  <c r="O308" i="1"/>
  <c r="O309" i="1"/>
  <c r="O310" i="1"/>
  <c r="O311" i="1"/>
  <c r="O312" i="1"/>
  <c r="P312" i="1" s="1"/>
  <c r="O313" i="1"/>
  <c r="P313" i="1" s="1"/>
  <c r="O314" i="1"/>
  <c r="P314" i="1" s="1"/>
  <c r="O315" i="1"/>
  <c r="P315" i="1" s="1"/>
  <c r="O316" i="1"/>
  <c r="P316" i="1" s="1"/>
  <c r="O317" i="1"/>
  <c r="O318" i="1"/>
  <c r="O319" i="1"/>
  <c r="P319" i="1" s="1"/>
  <c r="O320" i="1"/>
  <c r="P320" i="1" s="1"/>
  <c r="O321" i="1"/>
  <c r="P321" i="1" s="1"/>
  <c r="O322" i="1"/>
  <c r="P322" i="1" s="1"/>
  <c r="O323" i="1"/>
  <c r="P323" i="1" s="1"/>
  <c r="O324" i="1"/>
  <c r="P324" i="1" s="1"/>
  <c r="O325" i="1"/>
  <c r="P325" i="1" s="1"/>
  <c r="O326" i="1"/>
  <c r="P326" i="1" s="1"/>
  <c r="O327" i="1"/>
  <c r="P327" i="1" s="1"/>
  <c r="O328" i="1"/>
  <c r="P328" i="1" s="1"/>
  <c r="O329" i="1"/>
  <c r="P329" i="1" s="1"/>
  <c r="O330" i="1"/>
  <c r="O331" i="1"/>
  <c r="O332" i="1"/>
  <c r="O333" i="1"/>
  <c r="O334" i="1"/>
  <c r="P334" i="1" s="1"/>
  <c r="O335" i="1"/>
  <c r="P335" i="1" s="1"/>
  <c r="O336" i="1"/>
  <c r="P336" i="1" s="1"/>
  <c r="O337" i="1"/>
  <c r="P337" i="1" s="1"/>
  <c r="O338" i="1"/>
  <c r="P338" i="1" s="1"/>
  <c r="O339" i="1"/>
  <c r="O340" i="1"/>
  <c r="P340" i="1" s="1"/>
  <c r="O341" i="1"/>
  <c r="O342" i="1"/>
  <c r="P342" i="1" s="1"/>
  <c r="O343" i="1"/>
  <c r="O344" i="1"/>
  <c r="P344" i="1" s="1"/>
  <c r="O345" i="1"/>
  <c r="P345" i="1" s="1"/>
  <c r="O346" i="1"/>
  <c r="P346" i="1" s="1"/>
  <c r="O347" i="1"/>
  <c r="P347" i="1" s="1"/>
  <c r="O348" i="1"/>
  <c r="P348" i="1" s="1"/>
  <c r="O349" i="1"/>
  <c r="P349" i="1" s="1"/>
  <c r="O350" i="1"/>
  <c r="P350" i="1" s="1"/>
  <c r="O351" i="1"/>
  <c r="P351" i="1" s="1"/>
  <c r="O352" i="1"/>
  <c r="P352" i="1" s="1"/>
  <c r="O353" i="1"/>
  <c r="O354" i="1"/>
  <c r="O355" i="1"/>
  <c r="O356" i="1"/>
  <c r="O357" i="1"/>
  <c r="O358" i="1"/>
  <c r="P358" i="1" s="1"/>
  <c r="O359" i="1"/>
  <c r="P359" i="1" s="1"/>
  <c r="O360" i="1"/>
  <c r="P360" i="1" s="1"/>
  <c r="O361" i="1"/>
  <c r="P361" i="1" s="1"/>
  <c r="O362" i="1"/>
  <c r="P362" i="1" s="1"/>
  <c r="O363" i="1"/>
  <c r="P363" i="1" s="1"/>
  <c r="O364" i="1"/>
  <c r="P364" i="1" s="1"/>
  <c r="O365" i="1"/>
  <c r="P365" i="1" s="1"/>
  <c r="O366" i="1"/>
  <c r="P366" i="1" s="1"/>
  <c r="O367" i="1"/>
  <c r="O368" i="1"/>
  <c r="O369" i="1"/>
  <c r="O370" i="1"/>
  <c r="P370" i="1" s="1"/>
  <c r="O371" i="1"/>
  <c r="P371" i="1" s="1"/>
  <c r="O372" i="1"/>
  <c r="P372" i="1" s="1"/>
  <c r="O373" i="1"/>
  <c r="O374" i="1"/>
  <c r="P374" i="1" s="1"/>
  <c r="O375" i="1"/>
  <c r="P375" i="1" s="1"/>
  <c r="O376" i="1"/>
  <c r="P376" i="1" s="1"/>
  <c r="O377" i="1"/>
  <c r="P377" i="1" s="1"/>
  <c r="O378" i="1"/>
  <c r="P378" i="1" s="1"/>
  <c r="O379" i="1"/>
  <c r="P379" i="1" s="1"/>
  <c r="O380" i="1"/>
  <c r="P380" i="1" s="1"/>
  <c r="O381" i="1"/>
  <c r="P381" i="1" s="1"/>
  <c r="O382" i="1"/>
  <c r="P382" i="1" s="1"/>
  <c r="O383" i="1"/>
  <c r="P383" i="1" s="1"/>
  <c r="O384" i="1"/>
  <c r="P384" i="1" s="1"/>
  <c r="O385" i="1"/>
  <c r="O386" i="1"/>
  <c r="O387" i="1"/>
  <c r="P387" i="1" s="1"/>
  <c r="O388" i="1"/>
  <c r="P388" i="1" s="1"/>
  <c r="O389" i="1"/>
  <c r="O390" i="1"/>
  <c r="O391" i="1"/>
  <c r="P391" i="1" s="1"/>
  <c r="O392" i="1"/>
  <c r="O393" i="1"/>
  <c r="P393" i="1" s="1"/>
  <c r="O394" i="1"/>
  <c r="P394" i="1" s="1"/>
  <c r="O395" i="1"/>
  <c r="P395" i="1" s="1"/>
  <c r="O396" i="1"/>
  <c r="P396" i="1" s="1"/>
  <c r="O397" i="1"/>
  <c r="P397" i="1" s="1"/>
  <c r="O398" i="1"/>
  <c r="P398" i="1" s="1"/>
  <c r="O399" i="1"/>
  <c r="O400" i="1"/>
  <c r="P400" i="1" s="1"/>
  <c r="O401" i="1"/>
  <c r="O402" i="1"/>
  <c r="O403" i="1"/>
  <c r="O404" i="1"/>
  <c r="O405" i="1"/>
  <c r="O406" i="1"/>
  <c r="P406" i="1" s="1"/>
  <c r="O407" i="1"/>
  <c r="P407" i="1" s="1"/>
  <c r="O408" i="1"/>
  <c r="P408" i="1" s="1"/>
  <c r="O409" i="1"/>
  <c r="P409" i="1" s="1"/>
  <c r="O410" i="1"/>
  <c r="P410" i="1" s="1"/>
  <c r="O411" i="1"/>
  <c r="P411" i="1" s="1"/>
  <c r="O412" i="1"/>
  <c r="P412" i="1" s="1"/>
  <c r="O413" i="1"/>
  <c r="P413" i="1" s="1"/>
  <c r="O414" i="1"/>
  <c r="P414" i="1" s="1"/>
  <c r="O415" i="1"/>
  <c r="O416" i="1"/>
  <c r="O417" i="1"/>
  <c r="O418" i="1"/>
  <c r="O419" i="1"/>
  <c r="P419" i="1" s="1"/>
  <c r="O420" i="1"/>
  <c r="P420" i="1" s="1"/>
  <c r="O421" i="1"/>
  <c r="P421" i="1" s="1"/>
  <c r="O422" i="1"/>
  <c r="O423" i="1"/>
  <c r="P423" i="1" s="1"/>
  <c r="O424" i="1"/>
  <c r="P424" i="1" s="1"/>
  <c r="O425" i="1"/>
  <c r="O426" i="1"/>
  <c r="P426" i="1" s="1"/>
  <c r="O427" i="1"/>
  <c r="P427" i="1" s="1"/>
  <c r="O428" i="1"/>
  <c r="P428" i="1" s="1"/>
  <c r="O429" i="1"/>
  <c r="P429" i="1" s="1"/>
  <c r="O430" i="1"/>
  <c r="P430" i="1" s="1"/>
  <c r="O431" i="1"/>
  <c r="P431" i="1" s="1"/>
  <c r="O432" i="1"/>
  <c r="P432" i="1" s="1"/>
  <c r="O433" i="1"/>
  <c r="P433" i="1" s="1"/>
  <c r="O434" i="1"/>
  <c r="P434" i="1" s="1"/>
  <c r="O435" i="1"/>
  <c r="P435" i="1" s="1"/>
  <c r="O436" i="1"/>
  <c r="P436" i="1" s="1"/>
  <c r="O437" i="1"/>
  <c r="O438" i="1"/>
  <c r="P438" i="1" s="1"/>
  <c r="O439" i="1"/>
  <c r="P439" i="1" s="1"/>
  <c r="O440" i="1"/>
  <c r="P440" i="1" s="1"/>
  <c r="O441" i="1"/>
  <c r="P441" i="1" s="1"/>
  <c r="O442" i="1"/>
  <c r="P442" i="1" s="1"/>
  <c r="O443" i="1"/>
  <c r="P443" i="1" s="1"/>
  <c r="O444" i="1"/>
  <c r="P444" i="1" s="1"/>
  <c r="O445" i="1"/>
  <c r="O446" i="1"/>
  <c r="O447" i="1"/>
  <c r="O448" i="1"/>
  <c r="P448" i="1" s="1"/>
  <c r="O449" i="1"/>
  <c r="O450" i="1"/>
  <c r="O451" i="1"/>
  <c r="P451" i="1" s="1"/>
  <c r="O452" i="1"/>
  <c r="O453" i="1"/>
  <c r="P453" i="1" s="1"/>
  <c r="O454" i="1"/>
  <c r="P454" i="1" s="1"/>
  <c r="O455" i="1"/>
  <c r="P455" i="1" s="1"/>
  <c r="O456" i="1"/>
  <c r="P456" i="1" s="1"/>
  <c r="O457" i="1"/>
  <c r="P457" i="1" s="1"/>
  <c r="O458" i="1"/>
  <c r="P458" i="1" s="1"/>
  <c r="O459" i="1"/>
  <c r="P459" i="1" s="1"/>
  <c r="O460" i="1"/>
  <c r="P460" i="1" s="1"/>
  <c r="O461" i="1"/>
  <c r="O462" i="1"/>
  <c r="O463" i="1"/>
  <c r="O464" i="1"/>
  <c r="P464" i="1" s="1"/>
  <c r="O465" i="1"/>
  <c r="P465" i="1" s="1"/>
  <c r="O466" i="1"/>
  <c r="P466" i="1" s="1"/>
  <c r="O467" i="1"/>
  <c r="P467" i="1" s="1"/>
  <c r="O468" i="1"/>
  <c r="P468" i="1" s="1"/>
  <c r="O469" i="1"/>
  <c r="P469" i="1" s="1"/>
  <c r="O470" i="1"/>
  <c r="O471" i="1"/>
  <c r="O472" i="1"/>
  <c r="P472" i="1" s="1"/>
  <c r="O473" i="1"/>
  <c r="O474" i="1"/>
  <c r="O475" i="1"/>
  <c r="O476" i="1"/>
  <c r="O477" i="1"/>
  <c r="P477" i="1" s="1"/>
  <c r="O478" i="1"/>
  <c r="P478" i="1" s="1"/>
  <c r="O479" i="1"/>
  <c r="P479" i="1" s="1"/>
  <c r="O480" i="1"/>
  <c r="P480" i="1" s="1"/>
  <c r="O481" i="1"/>
  <c r="P481" i="1" s="1"/>
  <c r="O482" i="1"/>
  <c r="P482" i="1" s="1"/>
  <c r="O483" i="1"/>
  <c r="P483" i="1" s="1"/>
  <c r="O484" i="1"/>
  <c r="O485" i="1"/>
  <c r="O486" i="1"/>
  <c r="O487" i="1"/>
  <c r="O488" i="1"/>
  <c r="O489" i="1"/>
  <c r="O490" i="1"/>
  <c r="P490" i="1" s="1"/>
  <c r="O491" i="1"/>
  <c r="P491" i="1" s="1"/>
  <c r="O492" i="1"/>
  <c r="P492" i="1" s="1"/>
  <c r="O493" i="1"/>
  <c r="P493" i="1" s="1"/>
  <c r="O494" i="1"/>
  <c r="P494" i="1" s="1"/>
  <c r="O495" i="1"/>
  <c r="P495" i="1" s="1"/>
  <c r="O496" i="1"/>
  <c r="P496" i="1" s="1"/>
  <c r="O497" i="1"/>
  <c r="O498" i="1"/>
  <c r="O499" i="1"/>
  <c r="O500" i="1"/>
  <c r="O501" i="1"/>
  <c r="O502" i="1"/>
  <c r="P502" i="1" s="1"/>
  <c r="O503" i="1"/>
  <c r="P503" i="1" s="1"/>
  <c r="O504" i="1"/>
  <c r="P504" i="1" s="1"/>
  <c r="O505" i="1"/>
  <c r="P505" i="1" s="1"/>
  <c r="O506" i="1"/>
  <c r="P506" i="1" s="1"/>
  <c r="O507" i="1"/>
  <c r="P507" i="1" s="1"/>
  <c r="O508" i="1"/>
  <c r="P508" i="1" s="1"/>
  <c r="O509" i="1"/>
  <c r="P509" i="1" s="1"/>
  <c r="O510" i="1"/>
  <c r="O511" i="1"/>
  <c r="O512" i="1"/>
  <c r="O513" i="1"/>
  <c r="O514" i="1"/>
  <c r="P514" i="1" s="1"/>
  <c r="O515" i="1"/>
  <c r="P515" i="1" s="1"/>
  <c r="O516" i="1"/>
  <c r="P516" i="1" s="1"/>
  <c r="O517" i="1"/>
  <c r="P517" i="1" s="1"/>
  <c r="O518" i="1"/>
  <c r="O519" i="1"/>
  <c r="P519" i="1" s="1"/>
  <c r="O520" i="1"/>
  <c r="O521" i="1"/>
  <c r="P521" i="1" s="1"/>
  <c r="O522" i="1"/>
  <c r="O523" i="1"/>
  <c r="O524" i="1"/>
  <c r="O525" i="1"/>
  <c r="O526" i="1"/>
  <c r="P526" i="1" s="1"/>
  <c r="O527" i="1"/>
  <c r="P527" i="1" s="1"/>
  <c r="O528" i="1"/>
  <c r="P528" i="1" s="1"/>
  <c r="O529" i="1"/>
  <c r="P529" i="1" s="1"/>
  <c r="O530" i="1"/>
  <c r="P530" i="1" s="1"/>
  <c r="O531" i="1"/>
  <c r="P531" i="1" s="1"/>
  <c r="O532" i="1"/>
  <c r="P532" i="1" s="1"/>
  <c r="O533" i="1"/>
  <c r="P533" i="1" s="1"/>
  <c r="O534" i="1"/>
  <c r="O535" i="1"/>
  <c r="O536" i="1"/>
  <c r="O537" i="1"/>
  <c r="O538" i="1"/>
  <c r="P538" i="1" s="1"/>
  <c r="O539" i="1"/>
  <c r="P539" i="1" s="1"/>
  <c r="O540" i="1"/>
  <c r="P540" i="1" s="1"/>
  <c r="O541" i="1"/>
  <c r="P541" i="1" s="1"/>
  <c r="O542" i="1"/>
  <c r="P542" i="1" s="1"/>
  <c r="O543" i="1"/>
  <c r="P543" i="1" s="1"/>
  <c r="O544" i="1"/>
  <c r="P544" i="1" s="1"/>
  <c r="O545" i="1"/>
  <c r="O546" i="1"/>
  <c r="O547" i="1"/>
  <c r="O548" i="1"/>
  <c r="O549" i="1"/>
  <c r="O550" i="1"/>
  <c r="P550" i="1" s="1"/>
  <c r="O551" i="1"/>
  <c r="P551" i="1" s="1"/>
  <c r="O552" i="1"/>
  <c r="P552" i="1" s="1"/>
  <c r="O553" i="1"/>
  <c r="P553" i="1" s="1"/>
  <c r="O554" i="1"/>
  <c r="P554" i="1" s="1"/>
  <c r="O555" i="1"/>
  <c r="P555" i="1" s="1"/>
  <c r="O556" i="1"/>
  <c r="P556" i="1" s="1"/>
  <c r="O557" i="1"/>
  <c r="O558" i="1"/>
  <c r="O559" i="1"/>
  <c r="O560" i="1"/>
  <c r="O561" i="1"/>
  <c r="O562" i="1"/>
  <c r="P562" i="1" s="1"/>
  <c r="O563" i="1"/>
  <c r="P563" i="1" s="1"/>
  <c r="O564" i="1"/>
  <c r="P564" i="1" s="1"/>
  <c r="O565" i="1"/>
  <c r="P565" i="1" s="1"/>
  <c r="O566" i="1"/>
  <c r="P566" i="1" s="1"/>
  <c r="O567" i="1"/>
  <c r="P567" i="1" s="1"/>
  <c r="O568" i="1"/>
  <c r="P568" i="1" s="1"/>
  <c r="O569" i="1"/>
  <c r="P569" i="1" s="1"/>
  <c r="O570" i="1"/>
  <c r="O571" i="1"/>
  <c r="O572" i="1"/>
  <c r="O573" i="1"/>
  <c r="O574" i="1"/>
  <c r="P574" i="1" s="1"/>
  <c r="O575" i="1"/>
  <c r="P575" i="1" s="1"/>
  <c r="O576" i="1"/>
  <c r="P576" i="1" s="1"/>
  <c r="O577" i="1"/>
  <c r="O578" i="1"/>
  <c r="P578" i="1" s="1"/>
  <c r="O579" i="1"/>
  <c r="O580" i="1"/>
  <c r="P580" i="1" s="1"/>
  <c r="O581" i="1"/>
  <c r="O582" i="1"/>
  <c r="O583" i="1"/>
  <c r="O584" i="1"/>
  <c r="O585" i="1"/>
  <c r="O586" i="1"/>
  <c r="P586" i="1" s="1"/>
  <c r="O587" i="1"/>
  <c r="P587" i="1" s="1"/>
  <c r="O588" i="1"/>
  <c r="P588" i="1" s="1"/>
  <c r="O589" i="1"/>
  <c r="P589" i="1" s="1"/>
  <c r="O590" i="1"/>
  <c r="P590" i="1" s="1"/>
  <c r="O591" i="1"/>
  <c r="P591" i="1" s="1"/>
  <c r="O592" i="1"/>
  <c r="P592" i="1" s="1"/>
  <c r="O593" i="1"/>
  <c r="P593" i="1" s="1"/>
  <c r="O594" i="1"/>
  <c r="O595" i="1"/>
  <c r="O596" i="1"/>
  <c r="O597" i="1"/>
  <c r="O598" i="1"/>
  <c r="P598" i="1" s="1"/>
  <c r="O599" i="1"/>
  <c r="P599" i="1" s="1"/>
  <c r="O600" i="1"/>
  <c r="P600" i="1" s="1"/>
  <c r="O601" i="1"/>
  <c r="P601" i="1" s="1"/>
  <c r="O602" i="1"/>
  <c r="P602" i="1" s="1"/>
  <c r="O603" i="1"/>
  <c r="P603" i="1" s="1"/>
  <c r="O604" i="1"/>
  <c r="P604" i="1" s="1"/>
  <c r="O605" i="1"/>
  <c r="P605" i="1" s="1"/>
  <c r="O606" i="1"/>
  <c r="O607" i="1"/>
  <c r="O608" i="1"/>
  <c r="O609" i="1"/>
  <c r="O610" i="1"/>
  <c r="P610" i="1" s="1"/>
  <c r="O611" i="1"/>
  <c r="P611" i="1" s="1"/>
  <c r="O612" i="1"/>
  <c r="P612" i="1" s="1"/>
  <c r="O613" i="1"/>
  <c r="P613" i="1" s="1"/>
  <c r="O614" i="1"/>
  <c r="P614" i="1" s="1"/>
  <c r="O615" i="1"/>
  <c r="P615" i="1" s="1"/>
  <c r="O616" i="1"/>
  <c r="P616" i="1" s="1"/>
  <c r="O617" i="1"/>
  <c r="P617" i="1" s="1"/>
  <c r="O618" i="1"/>
  <c r="O619" i="1"/>
  <c r="O620" i="1"/>
  <c r="O621" i="1"/>
  <c r="O622" i="1"/>
  <c r="P622" i="1" s="1"/>
  <c r="O623" i="1"/>
  <c r="P623" i="1" s="1"/>
  <c r="O624" i="1"/>
  <c r="P624" i="1" s="1"/>
  <c r="O625" i="1"/>
  <c r="P625" i="1" s="1"/>
  <c r="O626" i="1"/>
  <c r="P626" i="1" s="1"/>
  <c r="O627" i="1"/>
  <c r="P627" i="1" s="1"/>
  <c r="O628" i="1"/>
  <c r="P628" i="1" s="1"/>
  <c r="O629" i="1"/>
  <c r="P629" i="1" s="1"/>
  <c r="O630" i="1"/>
  <c r="O631" i="1"/>
  <c r="O632" i="1"/>
  <c r="O633" i="1"/>
  <c r="O634" i="1"/>
  <c r="P634" i="1" s="1"/>
  <c r="O635" i="1"/>
  <c r="P635" i="1" s="1"/>
  <c r="O636" i="1"/>
  <c r="P636" i="1" s="1"/>
  <c r="O637" i="1"/>
  <c r="P637" i="1" s="1"/>
  <c r="O638" i="1"/>
  <c r="P638" i="1" s="1"/>
  <c r="O639" i="1"/>
  <c r="P639" i="1" s="1"/>
  <c r="O640" i="1"/>
  <c r="P640" i="1" s="1"/>
  <c r="O641" i="1"/>
  <c r="O642" i="1"/>
  <c r="O643" i="1"/>
  <c r="O644" i="1"/>
  <c r="O645" i="1"/>
  <c r="O646" i="1"/>
  <c r="P646" i="1" s="1"/>
  <c r="O647" i="1"/>
  <c r="P647" i="1" s="1"/>
  <c r="O648" i="1"/>
  <c r="P648" i="1" s="1"/>
  <c r="O649" i="1"/>
  <c r="P649" i="1" s="1"/>
  <c r="O650" i="1"/>
  <c r="P650" i="1" s="1"/>
  <c r="O651" i="1"/>
  <c r="P651" i="1" s="1"/>
  <c r="O652" i="1"/>
  <c r="O653" i="1"/>
  <c r="O654" i="1"/>
  <c r="O655" i="1"/>
  <c r="O656" i="1"/>
  <c r="O657" i="1"/>
  <c r="O658" i="1"/>
  <c r="P658" i="1" s="1"/>
  <c r="O659" i="1"/>
  <c r="P659" i="1" s="1"/>
  <c r="O660" i="1"/>
  <c r="P660" i="1" s="1"/>
  <c r="O661" i="1"/>
  <c r="P661" i="1" s="1"/>
  <c r="O662" i="1"/>
  <c r="P662" i="1" s="1"/>
  <c r="O663" i="1"/>
  <c r="P663" i="1" s="1"/>
  <c r="O664" i="1"/>
  <c r="P664" i="1" s="1"/>
  <c r="O665" i="1"/>
  <c r="O666" i="1"/>
  <c r="O667" i="1"/>
  <c r="O668" i="1"/>
  <c r="O669" i="1"/>
  <c r="O670" i="1"/>
  <c r="P670" i="1" s="1"/>
  <c r="O671" i="1"/>
  <c r="P671" i="1" s="1"/>
  <c r="O672" i="1"/>
  <c r="P672" i="1" s="1"/>
  <c r="O673" i="1"/>
  <c r="P673" i="1" s="1"/>
  <c r="O674" i="1"/>
  <c r="P674" i="1" s="1"/>
  <c r="O675" i="1"/>
  <c r="P675" i="1" s="1"/>
  <c r="O676" i="1"/>
  <c r="P676" i="1" s="1"/>
  <c r="O677" i="1"/>
  <c r="P677" i="1" s="1"/>
  <c r="O678" i="1"/>
  <c r="O679" i="1"/>
  <c r="O680" i="1"/>
  <c r="O681" i="1"/>
  <c r="O682" i="1"/>
  <c r="P682" i="1" s="1"/>
  <c r="O683" i="1"/>
  <c r="P683" i="1" s="1"/>
  <c r="O684" i="1"/>
  <c r="P684" i="1" s="1"/>
  <c r="O685" i="1"/>
  <c r="P685" i="1" s="1"/>
  <c r="O686" i="1"/>
  <c r="P686" i="1" s="1"/>
  <c r="O687" i="1"/>
  <c r="P687" i="1" s="1"/>
  <c r="O688" i="1"/>
  <c r="P688" i="1" s="1"/>
  <c r="O689" i="1"/>
  <c r="P689" i="1" s="1"/>
  <c r="O690" i="1"/>
  <c r="O691" i="1"/>
  <c r="O692" i="1"/>
  <c r="O693" i="1"/>
  <c r="O694" i="1"/>
  <c r="P694" i="1" s="1"/>
  <c r="O695" i="1"/>
  <c r="P695" i="1" s="1"/>
  <c r="O696" i="1"/>
  <c r="P696" i="1" s="1"/>
  <c r="O697" i="1"/>
  <c r="P697" i="1" s="1"/>
  <c r="O698" i="1"/>
  <c r="P698" i="1" s="1"/>
  <c r="O699" i="1"/>
  <c r="P699" i="1" s="1"/>
  <c r="O700" i="1"/>
  <c r="P700" i="1" s="1"/>
  <c r="O701" i="1"/>
  <c r="P701" i="1" s="1"/>
  <c r="O702" i="1"/>
  <c r="O703" i="1"/>
  <c r="O704" i="1"/>
  <c r="O705" i="1"/>
  <c r="O706" i="1"/>
  <c r="P706" i="1" s="1"/>
  <c r="O707" i="1"/>
  <c r="P707" i="1" s="1"/>
  <c r="O708" i="1"/>
  <c r="P708" i="1" s="1"/>
  <c r="O709" i="1"/>
  <c r="P709" i="1" s="1"/>
  <c r="O710" i="1"/>
  <c r="P710" i="1" s="1"/>
  <c r="O711" i="1"/>
  <c r="P711" i="1" s="1"/>
  <c r="O712" i="1"/>
  <c r="P712" i="1" s="1"/>
  <c r="O713" i="1"/>
  <c r="P713" i="1" s="1"/>
  <c r="O714" i="1"/>
  <c r="O715" i="1"/>
  <c r="O716" i="1"/>
  <c r="O717" i="1"/>
  <c r="O718" i="1"/>
  <c r="P718" i="1" s="1"/>
  <c r="O719" i="1"/>
  <c r="P719" i="1" s="1"/>
  <c r="O720" i="1"/>
  <c r="P720" i="1" s="1"/>
  <c r="O721" i="1"/>
  <c r="P721" i="1" s="1"/>
  <c r="O722" i="1"/>
  <c r="P722" i="1" s="1"/>
  <c r="O723" i="1"/>
  <c r="P723" i="1" s="1"/>
  <c r="O724" i="1"/>
  <c r="P724" i="1" s="1"/>
  <c r="O725" i="1"/>
  <c r="P725" i="1" s="1"/>
  <c r="O726" i="1"/>
  <c r="O727" i="1"/>
  <c r="O728" i="1"/>
  <c r="O729" i="1"/>
  <c r="O730" i="1"/>
  <c r="P730" i="1" s="1"/>
  <c r="O731" i="1"/>
  <c r="P731" i="1" s="1"/>
  <c r="O732" i="1"/>
  <c r="P732" i="1" s="1"/>
  <c r="O733" i="1"/>
  <c r="P733" i="1" s="1"/>
  <c r="O734" i="1"/>
  <c r="P734" i="1" s="1"/>
  <c r="O735" i="1"/>
  <c r="P735" i="1" s="1"/>
  <c r="O736" i="1"/>
  <c r="P736" i="1" s="1"/>
  <c r="O737" i="1"/>
  <c r="P737" i="1" s="1"/>
  <c r="O738" i="1"/>
  <c r="O739" i="1"/>
  <c r="O740" i="1"/>
  <c r="O741" i="1"/>
  <c r="O742" i="1"/>
  <c r="P742" i="1" s="1"/>
  <c r="O743" i="1"/>
  <c r="P743" i="1" s="1"/>
  <c r="O744" i="1"/>
  <c r="P744" i="1" s="1"/>
  <c r="O745" i="1"/>
  <c r="P745" i="1" s="1"/>
  <c r="O746" i="1"/>
  <c r="P746" i="1" s="1"/>
  <c r="O747" i="1"/>
  <c r="P747" i="1" s="1"/>
  <c r="O748" i="1"/>
  <c r="P748" i="1" s="1"/>
  <c r="O749" i="1"/>
  <c r="P749" i="1" s="1"/>
  <c r="O750" i="1"/>
  <c r="O751" i="1"/>
  <c r="O752" i="1"/>
  <c r="O753" i="1"/>
  <c r="O754" i="1"/>
  <c r="P754" i="1" s="1"/>
  <c r="O755" i="1"/>
  <c r="P755" i="1" s="1"/>
  <c r="O756" i="1"/>
  <c r="P756" i="1" s="1"/>
  <c r="O757" i="1"/>
  <c r="P757" i="1" s="1"/>
  <c r="O758" i="1"/>
  <c r="P758" i="1" s="1"/>
  <c r="O759" i="1"/>
  <c r="P759" i="1" s="1"/>
  <c r="O760" i="1"/>
  <c r="P760" i="1" s="1"/>
  <c r="O761" i="1"/>
  <c r="P761" i="1" s="1"/>
  <c r="O762" i="1"/>
  <c r="O763" i="1"/>
  <c r="O764" i="1"/>
  <c r="O765" i="1"/>
  <c r="O766" i="1"/>
  <c r="P766" i="1" s="1"/>
  <c r="O767" i="1"/>
  <c r="P767" i="1" s="1"/>
  <c r="O768" i="1"/>
  <c r="P768" i="1" s="1"/>
  <c r="O769" i="1"/>
  <c r="P769" i="1" s="1"/>
  <c r="O770" i="1"/>
  <c r="P770" i="1" s="1"/>
  <c r="O771" i="1"/>
  <c r="P771" i="1" s="1"/>
  <c r="O772" i="1"/>
  <c r="P772" i="1" s="1"/>
  <c r="O773" i="1"/>
  <c r="P773" i="1" s="1"/>
  <c r="O774" i="1"/>
  <c r="O775" i="1"/>
  <c r="O776" i="1"/>
  <c r="O777" i="1"/>
  <c r="O778" i="1"/>
  <c r="P778" i="1" s="1"/>
  <c r="O779" i="1"/>
  <c r="P779" i="1" s="1"/>
  <c r="O780" i="1"/>
  <c r="P780" i="1" s="1"/>
  <c r="O781" i="1"/>
  <c r="P781" i="1" s="1"/>
  <c r="O782" i="1"/>
  <c r="P782" i="1" s="1"/>
  <c r="O783" i="1"/>
  <c r="P783" i="1" s="1"/>
  <c r="O784" i="1"/>
  <c r="P784" i="1" s="1"/>
  <c r="O785" i="1"/>
  <c r="P785" i="1" s="1"/>
  <c r="O786" i="1"/>
  <c r="O787" i="1"/>
  <c r="O788" i="1"/>
  <c r="O789" i="1"/>
  <c r="O790" i="1"/>
  <c r="P790" i="1" s="1"/>
  <c r="O791" i="1"/>
  <c r="P791" i="1" s="1"/>
  <c r="O792" i="1"/>
  <c r="P792" i="1" s="1"/>
  <c r="O793" i="1"/>
  <c r="P793" i="1" s="1"/>
  <c r="O794" i="1"/>
  <c r="P794" i="1" s="1"/>
  <c r="O795" i="1"/>
  <c r="P795" i="1" s="1"/>
  <c r="O796" i="1"/>
  <c r="P796" i="1" s="1"/>
  <c r="O797" i="1"/>
  <c r="P797" i="1" s="1"/>
  <c r="O798" i="1"/>
  <c r="P798" i="1" s="1"/>
  <c r="O799" i="1"/>
  <c r="P799" i="1" s="1"/>
  <c r="O800" i="1"/>
  <c r="O801" i="1"/>
  <c r="O802" i="1"/>
  <c r="P802" i="1" s="1"/>
  <c r="O803" i="1"/>
  <c r="P803" i="1" s="1"/>
  <c r="O804" i="1"/>
  <c r="P804" i="1" s="1"/>
  <c r="O805" i="1"/>
  <c r="P805" i="1" s="1"/>
  <c r="O806" i="1"/>
  <c r="P806" i="1" s="1"/>
  <c r="O807" i="1"/>
  <c r="P807" i="1" s="1"/>
  <c r="O808" i="1"/>
  <c r="P808" i="1" s="1"/>
  <c r="O809" i="1"/>
  <c r="P809" i="1" s="1"/>
  <c r="O810" i="1"/>
  <c r="O811" i="1"/>
  <c r="O812" i="1"/>
  <c r="O10" i="1"/>
  <c r="P178" i="1" l="1"/>
  <c r="P202" i="1"/>
  <c r="P117" i="1"/>
  <c r="P176" i="1"/>
  <c r="P236" i="1"/>
  <c r="P200" i="1"/>
  <c r="P859" i="1"/>
  <c r="V859" i="1"/>
  <c r="P823" i="1"/>
  <c r="V823" i="1"/>
  <c r="P343" i="1"/>
  <c r="P306" i="1"/>
  <c r="P137" i="1"/>
  <c r="P113" i="1"/>
  <c r="P665" i="1"/>
  <c r="P653" i="1"/>
  <c r="P641" i="1"/>
  <c r="P581" i="1"/>
  <c r="P557" i="1"/>
  <c r="P545" i="1"/>
  <c r="P425" i="1"/>
  <c r="P341" i="1"/>
  <c r="P281" i="1"/>
  <c r="P835" i="1"/>
  <c r="V835" i="1"/>
  <c r="P652" i="1"/>
  <c r="P520" i="1"/>
  <c r="P484" i="1"/>
  <c r="P135" i="1"/>
  <c r="P111" i="1"/>
  <c r="P87" i="1"/>
  <c r="P847" i="1"/>
  <c r="V847" i="1"/>
  <c r="P579" i="1"/>
  <c r="P399" i="1"/>
  <c r="P339" i="1"/>
  <c r="P238" i="1"/>
  <c r="P518" i="1"/>
  <c r="P422" i="1"/>
  <c r="P278" i="1"/>
  <c r="P266" i="1"/>
  <c r="P133" i="1"/>
  <c r="P85" i="1"/>
  <c r="P577" i="1"/>
  <c r="P265" i="1"/>
  <c r="L876" i="1"/>
  <c r="D7" i="2" s="1"/>
  <c r="P846" i="1"/>
  <c r="P834" i="1"/>
  <c r="V834" i="1"/>
  <c r="P857" i="1"/>
  <c r="V857" i="1"/>
  <c r="P833" i="1"/>
  <c r="V833" i="1"/>
  <c r="V821" i="1"/>
  <c r="P821" i="1"/>
  <c r="P832" i="1"/>
  <c r="V822" i="1"/>
  <c r="V858" i="1"/>
  <c r="P184" i="1"/>
  <c r="P869" i="1"/>
  <c r="P867" i="1"/>
  <c r="P855" i="1"/>
  <c r="P843" i="1"/>
  <c r="P819" i="1"/>
  <c r="V867" i="1"/>
  <c r="V819" i="1"/>
  <c r="O876" i="1"/>
  <c r="E7" i="2" s="1"/>
  <c r="V817" i="1"/>
  <c r="P864" i="1"/>
  <c r="V864" i="1"/>
  <c r="P852" i="1"/>
  <c r="V852" i="1"/>
  <c r="P840" i="1"/>
  <c r="V840" i="1"/>
  <c r="P828" i="1"/>
  <c r="V828" i="1"/>
  <c r="V831" i="1"/>
  <c r="P873" i="1"/>
  <c r="P849" i="1"/>
  <c r="P825" i="1"/>
  <c r="V873" i="1"/>
  <c r="V861" i="1"/>
  <c r="V849" i="1"/>
  <c r="V837" i="1"/>
  <c r="V825" i="1"/>
  <c r="P872" i="1"/>
  <c r="P848" i="1"/>
  <c r="P824" i="1"/>
  <c r="P817" i="1"/>
  <c r="O813" i="1"/>
  <c r="E6" i="2" s="1"/>
  <c r="P876" i="1" l="1"/>
  <c r="S11" i="1"/>
  <c r="T11" i="1" s="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7" i="1"/>
  <c r="T27" i="1" s="1"/>
  <c r="S28" i="1"/>
  <c r="T28" i="1" s="1"/>
  <c r="S29" i="1"/>
  <c r="T29" i="1" s="1"/>
  <c r="S30" i="1"/>
  <c r="T30" i="1" s="1"/>
  <c r="S31" i="1"/>
  <c r="T31" i="1" s="1"/>
  <c r="S32" i="1"/>
  <c r="T32" i="1" s="1"/>
  <c r="S33" i="1"/>
  <c r="T33" i="1" s="1"/>
  <c r="S34" i="1"/>
  <c r="T34" i="1" s="1"/>
  <c r="S35" i="1"/>
  <c r="T35" i="1" s="1"/>
  <c r="S36" i="1"/>
  <c r="T36" i="1" s="1"/>
  <c r="S37" i="1"/>
  <c r="T37" i="1" s="1"/>
  <c r="S38" i="1"/>
  <c r="T38" i="1" s="1"/>
  <c r="S40" i="1"/>
  <c r="T40" i="1" s="1"/>
  <c r="S42" i="1"/>
  <c r="T42" i="1" s="1"/>
  <c r="S43" i="1"/>
  <c r="T43" i="1" s="1"/>
  <c r="S44" i="1"/>
  <c r="T44" i="1" s="1"/>
  <c r="S45" i="1"/>
  <c r="T45" i="1" s="1"/>
  <c r="S46" i="1"/>
  <c r="T46" i="1" s="1"/>
  <c r="S47" i="1"/>
  <c r="T47" i="1" s="1"/>
  <c r="S48" i="1"/>
  <c r="T48" i="1" s="1"/>
  <c r="S49" i="1"/>
  <c r="T49" i="1" s="1"/>
  <c r="S50" i="1"/>
  <c r="T50" i="1" s="1"/>
  <c r="S51" i="1"/>
  <c r="T51" i="1" s="1"/>
  <c r="S52" i="1"/>
  <c r="T52" i="1" s="1"/>
  <c r="S53" i="1"/>
  <c r="T53" i="1" s="1"/>
  <c r="S54" i="1"/>
  <c r="T54" i="1" s="1"/>
  <c r="S55" i="1"/>
  <c r="T55" i="1" s="1"/>
  <c r="S56" i="1"/>
  <c r="T56" i="1" s="1"/>
  <c r="S57" i="1"/>
  <c r="T57" i="1" s="1"/>
  <c r="S58" i="1"/>
  <c r="T58" i="1" s="1"/>
  <c r="S59" i="1"/>
  <c r="T59" i="1" s="1"/>
  <c r="S60" i="1"/>
  <c r="T60" i="1" s="1"/>
  <c r="S61" i="1"/>
  <c r="T61" i="1" s="1"/>
  <c r="S62" i="1"/>
  <c r="T62" i="1" s="1"/>
  <c r="S63" i="1"/>
  <c r="T63" i="1" s="1"/>
  <c r="S64" i="1"/>
  <c r="T64" i="1" s="1"/>
  <c r="S65" i="1"/>
  <c r="T65" i="1" s="1"/>
  <c r="S66" i="1"/>
  <c r="T66" i="1" s="1"/>
  <c r="S67" i="1"/>
  <c r="T67" i="1" s="1"/>
  <c r="S68" i="1"/>
  <c r="T68" i="1" s="1"/>
  <c r="S71" i="1"/>
  <c r="T71" i="1" s="1"/>
  <c r="S73" i="1"/>
  <c r="T73" i="1" s="1"/>
  <c r="S75" i="1"/>
  <c r="T75" i="1" s="1"/>
  <c r="S76" i="1"/>
  <c r="T76" i="1" s="1"/>
  <c r="S77" i="1"/>
  <c r="T77" i="1" s="1"/>
  <c r="S78" i="1"/>
  <c r="T78" i="1" s="1"/>
  <c r="S79" i="1"/>
  <c r="T79" i="1" s="1"/>
  <c r="S80" i="1"/>
  <c r="T80" i="1" s="1"/>
  <c r="S81" i="1"/>
  <c r="T81" i="1" s="1"/>
  <c r="S86" i="1"/>
  <c r="T86" i="1" s="1"/>
  <c r="S87" i="1"/>
  <c r="T87" i="1" s="1"/>
  <c r="S88" i="1"/>
  <c r="T88" i="1" s="1"/>
  <c r="S90" i="1"/>
  <c r="T90" i="1" s="1"/>
  <c r="S92" i="1"/>
  <c r="T92" i="1" s="1"/>
  <c r="S94" i="1"/>
  <c r="T94" i="1" s="1"/>
  <c r="S96" i="1"/>
  <c r="T96" i="1" s="1"/>
  <c r="S98" i="1"/>
  <c r="T98" i="1" s="1"/>
  <c r="S99" i="1"/>
  <c r="T99" i="1" s="1"/>
  <c r="S101" i="1"/>
  <c r="T101" i="1" s="1"/>
  <c r="S103" i="1"/>
  <c r="T103" i="1" s="1"/>
  <c r="S104" i="1"/>
  <c r="T104" i="1" s="1"/>
  <c r="S105" i="1"/>
  <c r="T105" i="1" s="1"/>
  <c r="S109" i="1"/>
  <c r="T109" i="1" s="1"/>
  <c r="S110" i="1"/>
  <c r="T110" i="1" s="1"/>
  <c r="S111" i="1"/>
  <c r="T111" i="1" s="1"/>
  <c r="S112" i="1"/>
  <c r="T112" i="1" s="1"/>
  <c r="S114" i="1"/>
  <c r="T114" i="1" s="1"/>
  <c r="S115" i="1"/>
  <c r="T115" i="1" s="1"/>
  <c r="S116" i="1"/>
  <c r="T116" i="1" s="1"/>
  <c r="S118" i="1"/>
  <c r="T118" i="1" s="1"/>
  <c r="S119" i="1"/>
  <c r="T119" i="1" s="1"/>
  <c r="S120" i="1"/>
  <c r="T120" i="1" s="1"/>
  <c r="S121" i="1"/>
  <c r="T121" i="1" s="1"/>
  <c r="S122" i="1"/>
  <c r="T122" i="1" s="1"/>
  <c r="S123" i="1"/>
  <c r="T123" i="1" s="1"/>
  <c r="S124" i="1"/>
  <c r="T124" i="1" s="1"/>
  <c r="S126" i="1"/>
  <c r="T126" i="1" s="1"/>
  <c r="S128" i="1"/>
  <c r="T128" i="1" s="1"/>
  <c r="S130" i="1"/>
  <c r="T130" i="1" s="1"/>
  <c r="S132" i="1"/>
  <c r="T132" i="1" s="1"/>
  <c r="S133" i="1"/>
  <c r="T133" i="1" s="1"/>
  <c r="S134" i="1"/>
  <c r="T134" i="1" s="1"/>
  <c r="S136" i="1"/>
  <c r="T136" i="1" s="1"/>
  <c r="S138" i="1"/>
  <c r="T138" i="1" s="1"/>
  <c r="S140" i="1"/>
  <c r="T140" i="1" s="1"/>
  <c r="S142" i="1"/>
  <c r="T142" i="1" s="1"/>
  <c r="S143" i="1"/>
  <c r="T143" i="1" s="1"/>
  <c r="S144" i="1"/>
  <c r="T144" i="1" s="1"/>
  <c r="S145" i="1"/>
  <c r="T145" i="1" s="1"/>
  <c r="S146" i="1"/>
  <c r="T146" i="1" s="1"/>
  <c r="S147" i="1"/>
  <c r="T147" i="1" s="1"/>
  <c r="S148" i="1"/>
  <c r="T148" i="1" s="1"/>
  <c r="S149" i="1"/>
  <c r="T149" i="1" s="1"/>
  <c r="S150" i="1"/>
  <c r="T150" i="1" s="1"/>
  <c r="S151" i="1"/>
  <c r="T151" i="1" s="1"/>
  <c r="S152" i="1"/>
  <c r="T152" i="1" s="1"/>
  <c r="S153" i="1"/>
  <c r="T153" i="1" s="1"/>
  <c r="S155" i="1"/>
  <c r="T155" i="1" s="1"/>
  <c r="S156" i="1"/>
  <c r="T156" i="1" s="1"/>
  <c r="S157" i="1"/>
  <c r="T157" i="1" s="1"/>
  <c r="S158" i="1"/>
  <c r="T158" i="1" s="1"/>
  <c r="S159" i="1"/>
  <c r="T159" i="1" s="1"/>
  <c r="S160" i="1"/>
  <c r="T160" i="1" s="1"/>
  <c r="S161" i="1"/>
  <c r="T161" i="1" s="1"/>
  <c r="S162" i="1"/>
  <c r="T162" i="1" s="1"/>
  <c r="S163" i="1"/>
  <c r="T163" i="1" s="1"/>
  <c r="S164" i="1"/>
  <c r="T164" i="1" s="1"/>
  <c r="S165" i="1"/>
  <c r="T165" i="1" s="1"/>
  <c r="S166" i="1"/>
  <c r="T166" i="1" s="1"/>
  <c r="S167" i="1"/>
  <c r="T167" i="1" s="1"/>
  <c r="S168" i="1"/>
  <c r="T168" i="1" s="1"/>
  <c r="S170" i="1"/>
  <c r="T170" i="1" s="1"/>
  <c r="S172" i="1"/>
  <c r="T172" i="1" s="1"/>
  <c r="S173" i="1"/>
  <c r="T173" i="1" s="1"/>
  <c r="S174" i="1"/>
  <c r="T174" i="1" s="1"/>
  <c r="S175" i="1"/>
  <c r="T175" i="1" s="1"/>
  <c r="S177" i="1"/>
  <c r="T177" i="1" s="1"/>
  <c r="S179" i="1"/>
  <c r="T179" i="1" s="1"/>
  <c r="S181" i="1"/>
  <c r="T181" i="1" s="1"/>
  <c r="S182" i="1"/>
  <c r="T182" i="1" s="1"/>
  <c r="S183" i="1"/>
  <c r="T183" i="1" s="1"/>
  <c r="S185" i="1"/>
  <c r="T185" i="1" s="1"/>
  <c r="S187" i="1"/>
  <c r="T187" i="1" s="1"/>
  <c r="S189" i="1"/>
  <c r="T189" i="1" s="1"/>
  <c r="S191" i="1"/>
  <c r="T191" i="1" s="1"/>
  <c r="S193" i="1"/>
  <c r="T193" i="1" s="1"/>
  <c r="S194" i="1"/>
  <c r="T194" i="1" s="1"/>
  <c r="S195" i="1"/>
  <c r="T195" i="1" s="1"/>
  <c r="S196" i="1"/>
  <c r="T196" i="1" s="1"/>
  <c r="S198" i="1"/>
  <c r="T198" i="1" s="1"/>
  <c r="S199" i="1"/>
  <c r="T199" i="1" s="1"/>
  <c r="S200" i="1"/>
  <c r="T200" i="1" s="1"/>
  <c r="S201" i="1"/>
  <c r="T201" i="1" s="1"/>
  <c r="S203" i="1"/>
  <c r="T203" i="1" s="1"/>
  <c r="S205" i="1"/>
  <c r="T205" i="1" s="1"/>
  <c r="S207" i="1"/>
  <c r="T207" i="1" s="1"/>
  <c r="S209" i="1"/>
  <c r="T209" i="1" s="1"/>
  <c r="S211" i="1"/>
  <c r="T211" i="1" s="1"/>
  <c r="S212" i="1"/>
  <c r="T212" i="1" s="1"/>
  <c r="S213" i="1"/>
  <c r="T213" i="1" s="1"/>
  <c r="S215" i="1"/>
  <c r="T215" i="1" s="1"/>
  <c r="S217" i="1"/>
  <c r="T217" i="1" s="1"/>
  <c r="S219" i="1"/>
  <c r="T219" i="1" s="1"/>
  <c r="S220" i="1"/>
  <c r="T220" i="1" s="1"/>
  <c r="S221" i="1"/>
  <c r="T221" i="1" s="1"/>
  <c r="S223" i="1"/>
  <c r="T223" i="1" s="1"/>
  <c r="S225" i="1"/>
  <c r="T225" i="1" s="1"/>
  <c r="S227" i="1"/>
  <c r="T227" i="1" s="1"/>
  <c r="S228" i="1"/>
  <c r="T228" i="1" s="1"/>
  <c r="S229" i="1"/>
  <c r="T229" i="1" s="1"/>
  <c r="S230" i="1"/>
  <c r="T230" i="1" s="1"/>
  <c r="S231" i="1"/>
  <c r="T231" i="1" s="1"/>
  <c r="S232" i="1"/>
  <c r="T232" i="1" s="1"/>
  <c r="S233" i="1"/>
  <c r="T233" i="1" s="1"/>
  <c r="S234" i="1"/>
  <c r="T234" i="1" s="1"/>
  <c r="S235" i="1"/>
  <c r="T235" i="1" s="1"/>
  <c r="S237" i="1"/>
  <c r="T237" i="1" s="1"/>
  <c r="S239" i="1"/>
  <c r="T239" i="1" s="1"/>
  <c r="S241" i="1"/>
  <c r="T241" i="1" s="1"/>
  <c r="S243" i="1"/>
  <c r="T243" i="1" s="1"/>
  <c r="S245" i="1"/>
  <c r="T245" i="1" s="1"/>
  <c r="S246" i="1"/>
  <c r="T246" i="1" s="1"/>
  <c r="S247" i="1"/>
  <c r="T247" i="1" s="1"/>
  <c r="S248" i="1"/>
  <c r="T248" i="1" s="1"/>
  <c r="S249" i="1"/>
  <c r="T249" i="1" s="1"/>
  <c r="S250" i="1"/>
  <c r="T250" i="1" s="1"/>
  <c r="S251" i="1"/>
  <c r="T251" i="1" s="1"/>
  <c r="S252" i="1"/>
  <c r="T252" i="1" s="1"/>
  <c r="S256" i="1"/>
  <c r="T256" i="1" s="1"/>
  <c r="S257" i="1"/>
  <c r="T257" i="1" s="1"/>
  <c r="S258" i="1"/>
  <c r="T258" i="1" s="1"/>
  <c r="S259" i="1"/>
  <c r="T259" i="1" s="1"/>
  <c r="S260" i="1"/>
  <c r="T260" i="1" s="1"/>
  <c r="S261" i="1"/>
  <c r="T261" i="1" s="1"/>
  <c r="S262" i="1"/>
  <c r="T262" i="1" s="1"/>
  <c r="S263" i="1"/>
  <c r="T263" i="1" s="1"/>
  <c r="S264" i="1"/>
  <c r="T264" i="1" s="1"/>
  <c r="S265" i="1"/>
  <c r="T265" i="1" s="1"/>
  <c r="S267" i="1"/>
  <c r="T267" i="1" s="1"/>
  <c r="S268" i="1"/>
  <c r="T268" i="1" s="1"/>
  <c r="S270" i="1"/>
  <c r="T270" i="1" s="1"/>
  <c r="S271" i="1"/>
  <c r="T271" i="1" s="1"/>
  <c r="S272" i="1"/>
  <c r="T272" i="1" s="1"/>
  <c r="S273" i="1"/>
  <c r="T273" i="1" s="1"/>
  <c r="S274" i="1"/>
  <c r="T274" i="1" s="1"/>
  <c r="S275" i="1"/>
  <c r="T275" i="1" s="1"/>
  <c r="S276" i="1"/>
  <c r="T276" i="1" s="1"/>
  <c r="S277" i="1"/>
  <c r="T277" i="1" s="1"/>
  <c r="S279" i="1"/>
  <c r="T279" i="1" s="1"/>
  <c r="S280" i="1"/>
  <c r="T280" i="1" s="1"/>
  <c r="S282" i="1"/>
  <c r="T282" i="1" s="1"/>
  <c r="S284" i="1"/>
  <c r="T284" i="1" s="1"/>
  <c r="S285" i="1"/>
  <c r="T285" i="1" s="1"/>
  <c r="S286" i="1"/>
  <c r="T286" i="1" s="1"/>
  <c r="S287" i="1"/>
  <c r="T287" i="1" s="1"/>
  <c r="S288" i="1"/>
  <c r="T288" i="1" s="1"/>
  <c r="S290" i="1"/>
  <c r="T290" i="1" s="1"/>
  <c r="S292" i="1"/>
  <c r="T292" i="1" s="1"/>
  <c r="S293" i="1"/>
  <c r="T293" i="1" s="1"/>
  <c r="S294" i="1"/>
  <c r="T294" i="1" s="1"/>
  <c r="S295" i="1"/>
  <c r="T295" i="1" s="1"/>
  <c r="S296" i="1"/>
  <c r="T296" i="1" s="1"/>
  <c r="S297" i="1"/>
  <c r="T297" i="1" s="1"/>
  <c r="S298" i="1"/>
  <c r="T298" i="1" s="1"/>
  <c r="S299" i="1"/>
  <c r="T299" i="1" s="1"/>
  <c r="S301" i="1"/>
  <c r="T301" i="1" s="1"/>
  <c r="S303" i="1"/>
  <c r="T303" i="1" s="1"/>
  <c r="S305" i="1"/>
  <c r="T305" i="1" s="1"/>
  <c r="S306" i="1"/>
  <c r="T306" i="1" s="1"/>
  <c r="S307" i="1"/>
  <c r="T307" i="1" s="1"/>
  <c r="S309" i="1"/>
  <c r="T309" i="1" s="1"/>
  <c r="S310" i="1"/>
  <c r="T310" i="1" s="1"/>
  <c r="S311" i="1"/>
  <c r="T311" i="1" s="1"/>
  <c r="S312" i="1"/>
  <c r="T312" i="1" s="1"/>
  <c r="S314" i="1"/>
  <c r="T314" i="1" s="1"/>
  <c r="S315" i="1"/>
  <c r="T315" i="1" s="1"/>
  <c r="S316" i="1"/>
  <c r="T316" i="1" s="1"/>
  <c r="S317" i="1"/>
  <c r="T317" i="1" s="1"/>
  <c r="S318" i="1"/>
  <c r="T318" i="1" s="1"/>
  <c r="S319" i="1"/>
  <c r="T319" i="1" s="1"/>
  <c r="S320" i="1"/>
  <c r="T320" i="1" s="1"/>
  <c r="S321" i="1"/>
  <c r="T321" i="1" s="1"/>
  <c r="S323" i="1"/>
  <c r="T323" i="1" s="1"/>
  <c r="S324" i="1"/>
  <c r="T324" i="1" s="1"/>
  <c r="S326" i="1"/>
  <c r="T326" i="1" s="1"/>
  <c r="S327" i="1"/>
  <c r="T327" i="1" s="1"/>
  <c r="S328" i="1"/>
  <c r="T328" i="1" s="1"/>
  <c r="S329" i="1"/>
  <c r="T329" i="1" s="1"/>
  <c r="S331" i="1"/>
  <c r="T331" i="1" s="1"/>
  <c r="S332" i="1"/>
  <c r="T332" i="1" s="1"/>
  <c r="S334" i="1"/>
  <c r="T334" i="1" s="1"/>
  <c r="S335" i="1"/>
  <c r="T335" i="1" s="1"/>
  <c r="S336" i="1"/>
  <c r="T336" i="1" s="1"/>
  <c r="S337" i="1"/>
  <c r="T337" i="1" s="1"/>
  <c r="S338" i="1"/>
  <c r="T338" i="1" s="1"/>
  <c r="S340" i="1"/>
  <c r="T340" i="1" s="1"/>
  <c r="S342" i="1"/>
  <c r="T342" i="1" s="1"/>
  <c r="S344" i="1"/>
  <c r="T344" i="1" s="1"/>
  <c r="S346" i="1"/>
  <c r="T346" i="1" s="1"/>
  <c r="S348" i="1"/>
  <c r="T348" i="1" s="1"/>
  <c r="S350" i="1"/>
  <c r="T350" i="1" s="1"/>
  <c r="S352" i="1"/>
  <c r="T352" i="1" s="1"/>
  <c r="S354" i="1"/>
  <c r="T354" i="1" s="1"/>
  <c r="S356" i="1"/>
  <c r="T356" i="1" s="1"/>
  <c r="S357" i="1"/>
  <c r="T357" i="1" s="1"/>
  <c r="S358" i="1"/>
  <c r="T358" i="1" s="1"/>
  <c r="S359" i="1"/>
  <c r="T359" i="1" s="1"/>
  <c r="S360" i="1"/>
  <c r="T360" i="1" s="1"/>
  <c r="S361" i="1"/>
  <c r="T361" i="1" s="1"/>
  <c r="S362" i="1"/>
  <c r="T362" i="1" s="1"/>
  <c r="S363" i="1"/>
  <c r="T363" i="1" s="1"/>
  <c r="S364" i="1"/>
  <c r="T364" i="1" s="1"/>
  <c r="S365" i="1"/>
  <c r="T365" i="1" s="1"/>
  <c r="S366" i="1"/>
  <c r="T366" i="1" s="1"/>
  <c r="S367" i="1"/>
  <c r="T367" i="1" s="1"/>
  <c r="S368" i="1"/>
  <c r="T368" i="1" s="1"/>
  <c r="S369" i="1"/>
  <c r="T369" i="1" s="1"/>
  <c r="S375" i="1"/>
  <c r="T375" i="1" s="1"/>
  <c r="S376" i="1"/>
  <c r="T376" i="1" s="1"/>
  <c r="S377" i="1"/>
  <c r="T377" i="1" s="1"/>
  <c r="S379" i="1"/>
  <c r="T379" i="1" s="1"/>
  <c r="S381" i="1"/>
  <c r="T381" i="1" s="1"/>
  <c r="S382" i="1"/>
  <c r="T382" i="1" s="1"/>
  <c r="S384" i="1"/>
  <c r="T384" i="1" s="1"/>
  <c r="S385" i="1"/>
  <c r="T385" i="1" s="1"/>
  <c r="S386" i="1"/>
  <c r="T386" i="1" s="1"/>
  <c r="S387" i="1"/>
  <c r="T387" i="1" s="1"/>
  <c r="S388" i="1"/>
  <c r="T388" i="1" s="1"/>
  <c r="S389" i="1"/>
  <c r="T389" i="1" s="1"/>
  <c r="S390" i="1"/>
  <c r="T390" i="1" s="1"/>
  <c r="S391" i="1"/>
  <c r="T391" i="1" s="1"/>
  <c r="S393" i="1"/>
  <c r="T393" i="1" s="1"/>
  <c r="S394" i="1"/>
  <c r="T394" i="1" s="1"/>
  <c r="S396" i="1"/>
  <c r="T396" i="1" s="1"/>
  <c r="S397" i="1"/>
  <c r="T397" i="1" s="1"/>
  <c r="S398" i="1"/>
  <c r="T398" i="1" s="1"/>
  <c r="S400" i="1"/>
  <c r="T400" i="1" s="1"/>
  <c r="S402" i="1"/>
  <c r="T402" i="1" s="1"/>
  <c r="S404" i="1"/>
  <c r="T404" i="1" s="1"/>
  <c r="S405" i="1"/>
  <c r="T405" i="1" s="1"/>
  <c r="S406" i="1"/>
  <c r="T406" i="1" s="1"/>
  <c r="S407" i="1"/>
  <c r="T407" i="1" s="1"/>
  <c r="S408" i="1"/>
  <c r="T408" i="1" s="1"/>
  <c r="S410" i="1"/>
  <c r="T410" i="1" s="1"/>
  <c r="S411" i="1"/>
  <c r="T411" i="1" s="1"/>
  <c r="S413" i="1"/>
  <c r="T413" i="1" s="1"/>
  <c r="S415" i="1"/>
  <c r="T415" i="1" s="1"/>
  <c r="S416" i="1"/>
  <c r="T416" i="1" s="1"/>
  <c r="S417" i="1"/>
  <c r="T417" i="1" s="1"/>
  <c r="S419" i="1"/>
  <c r="T419" i="1" s="1"/>
  <c r="S420" i="1"/>
  <c r="T420" i="1" s="1"/>
  <c r="S421" i="1"/>
  <c r="T421" i="1" s="1"/>
  <c r="S423" i="1"/>
  <c r="T423" i="1" s="1"/>
  <c r="S424" i="1"/>
  <c r="T424" i="1" s="1"/>
  <c r="S426" i="1"/>
  <c r="T426" i="1" s="1"/>
  <c r="S428" i="1"/>
  <c r="T428" i="1" s="1"/>
  <c r="S430" i="1"/>
  <c r="T430" i="1" s="1"/>
  <c r="S431" i="1"/>
  <c r="T431" i="1" s="1"/>
  <c r="S432" i="1"/>
  <c r="T432" i="1" s="1"/>
  <c r="S434" i="1"/>
  <c r="T434" i="1" s="1"/>
  <c r="S436" i="1"/>
  <c r="T436" i="1" s="1"/>
  <c r="S438" i="1"/>
  <c r="T438" i="1" s="1"/>
  <c r="S440" i="1"/>
  <c r="T440" i="1" s="1"/>
  <c r="S442" i="1"/>
  <c r="T442" i="1" s="1"/>
  <c r="S444" i="1"/>
  <c r="T444" i="1" s="1"/>
  <c r="S446" i="1"/>
  <c r="T446" i="1" s="1"/>
  <c r="S448" i="1"/>
  <c r="T448" i="1" s="1"/>
  <c r="S450" i="1"/>
  <c r="T450" i="1" s="1"/>
  <c r="S452" i="1"/>
  <c r="T452" i="1" s="1"/>
  <c r="S454" i="1"/>
  <c r="T454" i="1" s="1"/>
  <c r="S455" i="1"/>
  <c r="T455" i="1" s="1"/>
  <c r="S456" i="1"/>
  <c r="T456" i="1" s="1"/>
  <c r="S457" i="1"/>
  <c r="T457" i="1" s="1"/>
  <c r="S458" i="1"/>
  <c r="T458" i="1" s="1"/>
  <c r="S459" i="1"/>
  <c r="T459" i="1" s="1"/>
  <c r="S460" i="1"/>
  <c r="T460" i="1" s="1"/>
  <c r="S461" i="1"/>
  <c r="T461" i="1" s="1"/>
  <c r="S462" i="1"/>
  <c r="T462" i="1" s="1"/>
  <c r="S464" i="1"/>
  <c r="T464" i="1" s="1"/>
  <c r="S465" i="1"/>
  <c r="T465" i="1" s="1"/>
  <c r="S466" i="1"/>
  <c r="T466" i="1" s="1"/>
  <c r="S467" i="1"/>
  <c r="T467" i="1" s="1"/>
  <c r="S468" i="1"/>
  <c r="T468" i="1" s="1"/>
  <c r="S469" i="1"/>
  <c r="T469" i="1" s="1"/>
  <c r="S470" i="1"/>
  <c r="T470" i="1" s="1"/>
  <c r="S471" i="1"/>
  <c r="T471" i="1" s="1"/>
  <c r="S472" i="1"/>
  <c r="T472" i="1" s="1"/>
  <c r="S474" i="1"/>
  <c r="T474" i="1" s="1"/>
  <c r="S475" i="1"/>
  <c r="T475" i="1" s="1"/>
  <c r="S477" i="1"/>
  <c r="T477" i="1" s="1"/>
  <c r="S478" i="1"/>
  <c r="T478" i="1" s="1"/>
  <c r="S479" i="1"/>
  <c r="T479" i="1" s="1"/>
  <c r="S480" i="1"/>
  <c r="T480" i="1" s="1"/>
  <c r="S481" i="1"/>
  <c r="T481" i="1" s="1"/>
  <c r="S482" i="1"/>
  <c r="T482" i="1" s="1"/>
  <c r="S483" i="1"/>
  <c r="T483" i="1" s="1"/>
  <c r="S484" i="1"/>
  <c r="T484" i="1" s="1"/>
  <c r="S485" i="1"/>
  <c r="T485" i="1" s="1"/>
  <c r="S486" i="1"/>
  <c r="T486" i="1" s="1"/>
  <c r="S487" i="1"/>
  <c r="T487" i="1" s="1"/>
  <c r="S488" i="1"/>
  <c r="T488" i="1" s="1"/>
  <c r="S489" i="1"/>
  <c r="T489" i="1" s="1"/>
  <c r="S490" i="1"/>
  <c r="T490" i="1" s="1"/>
  <c r="S491" i="1"/>
  <c r="T491" i="1" s="1"/>
  <c r="S492" i="1"/>
  <c r="T492" i="1" s="1"/>
  <c r="S494" i="1"/>
  <c r="T494" i="1" s="1"/>
  <c r="S496" i="1"/>
  <c r="T496" i="1" s="1"/>
  <c r="S498" i="1"/>
  <c r="T498" i="1" s="1"/>
  <c r="S499" i="1"/>
  <c r="T499" i="1" s="1"/>
  <c r="S500" i="1"/>
  <c r="T500" i="1" s="1"/>
  <c r="S501" i="1"/>
  <c r="T501" i="1" s="1"/>
  <c r="S502" i="1"/>
  <c r="T502" i="1" s="1"/>
  <c r="S503" i="1"/>
  <c r="T503" i="1" s="1"/>
  <c r="S504" i="1"/>
  <c r="T504" i="1" s="1"/>
  <c r="S505" i="1"/>
  <c r="T505" i="1" s="1"/>
  <c r="S511" i="1"/>
  <c r="T511" i="1" s="1"/>
  <c r="S512" i="1"/>
  <c r="T512" i="1" s="1"/>
  <c r="S513" i="1"/>
  <c r="T513" i="1" s="1"/>
  <c r="S515" i="1"/>
  <c r="T515" i="1" s="1"/>
  <c r="S516" i="1"/>
  <c r="T516" i="1" s="1"/>
  <c r="S517" i="1"/>
  <c r="T517" i="1" s="1"/>
  <c r="S519" i="1"/>
  <c r="T519" i="1" s="1"/>
  <c r="S520" i="1"/>
  <c r="T520" i="1" s="1"/>
  <c r="S521" i="1"/>
  <c r="T521" i="1" s="1"/>
  <c r="S522" i="1"/>
  <c r="T522" i="1" s="1"/>
  <c r="S523" i="1"/>
  <c r="T523" i="1" s="1"/>
  <c r="S524" i="1"/>
  <c r="T524" i="1" s="1"/>
  <c r="S525" i="1"/>
  <c r="T525" i="1" s="1"/>
  <c r="S526" i="1"/>
  <c r="T526" i="1" s="1"/>
  <c r="S527" i="1"/>
  <c r="T527" i="1" s="1"/>
  <c r="S528" i="1"/>
  <c r="T528" i="1" s="1"/>
  <c r="S530" i="1"/>
  <c r="T530" i="1" s="1"/>
  <c r="S532" i="1"/>
  <c r="T532" i="1" s="1"/>
  <c r="S534" i="1"/>
  <c r="T534" i="1" s="1"/>
  <c r="S536" i="1"/>
  <c r="T536" i="1" s="1"/>
  <c r="S538" i="1"/>
  <c r="T538" i="1" s="1"/>
  <c r="S540" i="1"/>
  <c r="T540" i="1" s="1"/>
  <c r="S541" i="1"/>
  <c r="T541" i="1" s="1"/>
  <c r="S542" i="1"/>
  <c r="T542" i="1" s="1"/>
  <c r="S543" i="1"/>
  <c r="T543" i="1" s="1"/>
  <c r="S544" i="1"/>
  <c r="T544" i="1" s="1"/>
  <c r="S545" i="1"/>
  <c r="T545" i="1" s="1"/>
  <c r="S546" i="1"/>
  <c r="T546" i="1" s="1"/>
  <c r="S547" i="1"/>
  <c r="T547" i="1" s="1"/>
  <c r="S549" i="1"/>
  <c r="T549" i="1" s="1"/>
  <c r="S550" i="1"/>
  <c r="T550" i="1" s="1"/>
  <c r="S552" i="1"/>
  <c r="T552" i="1" s="1"/>
  <c r="S553" i="1"/>
  <c r="T553" i="1" s="1"/>
  <c r="S554" i="1"/>
  <c r="T554" i="1" s="1"/>
  <c r="S555" i="1"/>
  <c r="T555" i="1" s="1"/>
  <c r="S556" i="1"/>
  <c r="T556" i="1" s="1"/>
  <c r="S557" i="1"/>
  <c r="T557" i="1" s="1"/>
  <c r="S558" i="1"/>
  <c r="T558" i="1" s="1"/>
  <c r="S559" i="1"/>
  <c r="T559" i="1" s="1"/>
  <c r="S560" i="1"/>
  <c r="T560" i="1" s="1"/>
  <c r="S561" i="1"/>
  <c r="T561" i="1" s="1"/>
  <c r="S562" i="1"/>
  <c r="T562" i="1" s="1"/>
  <c r="S564" i="1"/>
  <c r="T564" i="1" s="1"/>
  <c r="S566" i="1"/>
  <c r="T566" i="1" s="1"/>
  <c r="S568" i="1"/>
  <c r="T568" i="1" s="1"/>
  <c r="S569" i="1"/>
  <c r="T569" i="1" s="1"/>
  <c r="S570" i="1"/>
  <c r="T570" i="1" s="1"/>
  <c r="S572" i="1"/>
  <c r="T572" i="1" s="1"/>
  <c r="S573" i="1"/>
  <c r="T573" i="1" s="1"/>
  <c r="S574" i="1"/>
  <c r="T574" i="1" s="1"/>
  <c r="S576" i="1"/>
  <c r="T576" i="1" s="1"/>
  <c r="S578" i="1"/>
  <c r="T578" i="1" s="1"/>
  <c r="S580" i="1"/>
  <c r="T580" i="1" s="1"/>
  <c r="S582" i="1"/>
  <c r="T582" i="1" s="1"/>
  <c r="S583" i="1"/>
  <c r="T583" i="1" s="1"/>
  <c r="S585" i="1"/>
  <c r="T585" i="1" s="1"/>
  <c r="S586" i="1"/>
  <c r="T586" i="1" s="1"/>
  <c r="S587" i="1"/>
  <c r="T587" i="1" s="1"/>
  <c r="S588" i="1"/>
  <c r="T588" i="1" s="1"/>
  <c r="S589" i="1"/>
  <c r="T589" i="1" s="1"/>
  <c r="S590" i="1"/>
  <c r="T590" i="1" s="1"/>
  <c r="S591" i="1"/>
  <c r="T591" i="1" s="1"/>
  <c r="S592" i="1"/>
  <c r="T592" i="1" s="1"/>
  <c r="S593" i="1"/>
  <c r="T593" i="1" s="1"/>
  <c r="S595" i="1"/>
  <c r="T595" i="1" s="1"/>
  <c r="S596" i="1"/>
  <c r="T596" i="1" s="1"/>
  <c r="S597" i="1"/>
  <c r="T597" i="1" s="1"/>
  <c r="S598" i="1"/>
  <c r="T598" i="1" s="1"/>
  <c r="S599" i="1"/>
  <c r="T599" i="1" s="1"/>
  <c r="S600" i="1"/>
  <c r="T600" i="1" s="1"/>
  <c r="S601" i="1"/>
  <c r="T601" i="1" s="1"/>
  <c r="S602" i="1"/>
  <c r="T602" i="1" s="1"/>
  <c r="S603" i="1"/>
  <c r="T603" i="1" s="1"/>
  <c r="S604" i="1"/>
  <c r="T604" i="1" s="1"/>
  <c r="S605" i="1"/>
  <c r="T605" i="1" s="1"/>
  <c r="S607" i="1"/>
  <c r="T607" i="1" s="1"/>
  <c r="S608" i="1"/>
  <c r="T608" i="1" s="1"/>
  <c r="S609" i="1"/>
  <c r="T609" i="1" s="1"/>
  <c r="S610" i="1"/>
  <c r="T610" i="1" s="1"/>
  <c r="S612" i="1"/>
  <c r="T612" i="1" s="1"/>
  <c r="S613" i="1"/>
  <c r="T613" i="1" s="1"/>
  <c r="S614" i="1"/>
  <c r="T614" i="1" s="1"/>
  <c r="S615" i="1"/>
  <c r="T615" i="1" s="1"/>
  <c r="S617" i="1"/>
  <c r="T617" i="1" s="1"/>
  <c r="S618" i="1"/>
  <c r="T618" i="1" s="1"/>
  <c r="S619" i="1"/>
  <c r="T619" i="1" s="1"/>
  <c r="S620" i="1"/>
  <c r="T620" i="1" s="1"/>
  <c r="S621" i="1"/>
  <c r="T621" i="1" s="1"/>
  <c r="S622" i="1"/>
  <c r="T622" i="1" s="1"/>
  <c r="S624" i="1"/>
  <c r="T624" i="1" s="1"/>
  <c r="S625" i="1"/>
  <c r="T625" i="1" s="1"/>
  <c r="S626" i="1"/>
  <c r="T626" i="1" s="1"/>
  <c r="S627" i="1"/>
  <c r="T627" i="1" s="1"/>
  <c r="S628" i="1"/>
  <c r="T628" i="1" s="1"/>
  <c r="S629" i="1"/>
  <c r="T629" i="1" s="1"/>
  <c r="S630" i="1"/>
  <c r="T630" i="1" s="1"/>
  <c r="S631" i="1"/>
  <c r="T631" i="1" s="1"/>
  <c r="S632" i="1"/>
  <c r="T632" i="1" s="1"/>
  <c r="S633" i="1"/>
  <c r="T633" i="1" s="1"/>
  <c r="S634" i="1"/>
  <c r="T634" i="1" s="1"/>
  <c r="S635" i="1"/>
  <c r="T635" i="1" s="1"/>
  <c r="S636" i="1"/>
  <c r="T636" i="1" s="1"/>
  <c r="S637" i="1"/>
  <c r="T637" i="1" s="1"/>
  <c r="S638" i="1"/>
  <c r="T638" i="1" s="1"/>
  <c r="S639" i="1"/>
  <c r="T639" i="1" s="1"/>
  <c r="S640" i="1"/>
  <c r="T640" i="1" s="1"/>
  <c r="S641" i="1"/>
  <c r="T641" i="1" s="1"/>
  <c r="S642" i="1"/>
  <c r="T642" i="1" s="1"/>
  <c r="S643" i="1"/>
  <c r="T643" i="1" s="1"/>
  <c r="S644" i="1"/>
  <c r="T644" i="1" s="1"/>
  <c r="S645" i="1"/>
  <c r="T645" i="1" s="1"/>
  <c r="S646" i="1"/>
  <c r="T646" i="1" s="1"/>
  <c r="S647" i="1"/>
  <c r="T647" i="1" s="1"/>
  <c r="S648" i="1"/>
  <c r="T648" i="1" s="1"/>
  <c r="S649" i="1"/>
  <c r="T649" i="1" s="1"/>
  <c r="S650" i="1"/>
  <c r="T650" i="1" s="1"/>
  <c r="S651" i="1"/>
  <c r="T651" i="1" s="1"/>
  <c r="S652" i="1"/>
  <c r="T652" i="1" s="1"/>
  <c r="S653" i="1"/>
  <c r="T653" i="1" s="1"/>
  <c r="S654" i="1"/>
  <c r="T654" i="1" s="1"/>
  <c r="S655" i="1"/>
  <c r="T655" i="1" s="1"/>
  <c r="S656" i="1"/>
  <c r="T656" i="1" s="1"/>
  <c r="S657" i="1"/>
  <c r="T657" i="1" s="1"/>
  <c r="S658" i="1"/>
  <c r="T658" i="1" s="1"/>
  <c r="S659" i="1"/>
  <c r="T659" i="1" s="1"/>
  <c r="S660" i="1"/>
  <c r="T660" i="1" s="1"/>
  <c r="S661" i="1"/>
  <c r="T661" i="1" s="1"/>
  <c r="S662" i="1"/>
  <c r="T662" i="1" s="1"/>
  <c r="S663" i="1"/>
  <c r="T663" i="1" s="1"/>
  <c r="S664" i="1"/>
  <c r="T664" i="1" s="1"/>
  <c r="S665" i="1"/>
  <c r="T665" i="1" s="1"/>
  <c r="S666" i="1"/>
  <c r="T666" i="1" s="1"/>
  <c r="S667" i="1"/>
  <c r="T667" i="1" s="1"/>
  <c r="S668" i="1"/>
  <c r="T668" i="1" s="1"/>
  <c r="S669" i="1"/>
  <c r="T669" i="1" s="1"/>
  <c r="S670" i="1"/>
  <c r="T670" i="1" s="1"/>
  <c r="S672" i="1"/>
  <c r="T672" i="1" s="1"/>
  <c r="S673" i="1"/>
  <c r="T673" i="1" s="1"/>
  <c r="S674" i="1"/>
  <c r="T674" i="1" s="1"/>
  <c r="S675" i="1"/>
  <c r="T675" i="1" s="1"/>
  <c r="S676" i="1"/>
  <c r="T676" i="1" s="1"/>
  <c r="S677" i="1"/>
  <c r="T677" i="1" s="1"/>
  <c r="S678" i="1"/>
  <c r="T678" i="1" s="1"/>
  <c r="S679" i="1"/>
  <c r="T679" i="1" s="1"/>
  <c r="S680" i="1"/>
  <c r="T680" i="1" s="1"/>
  <c r="S681" i="1"/>
  <c r="T681" i="1" s="1"/>
  <c r="S682" i="1"/>
  <c r="T682" i="1" s="1"/>
  <c r="S683" i="1"/>
  <c r="T683" i="1" s="1"/>
  <c r="S684" i="1"/>
  <c r="T684" i="1" s="1"/>
  <c r="S685" i="1"/>
  <c r="T685" i="1" s="1"/>
  <c r="S686" i="1"/>
  <c r="T686" i="1" s="1"/>
  <c r="S687" i="1"/>
  <c r="T687" i="1" s="1"/>
  <c r="S688" i="1"/>
  <c r="T688" i="1" s="1"/>
  <c r="S689" i="1"/>
  <c r="T689" i="1" s="1"/>
  <c r="S690" i="1"/>
  <c r="T690" i="1" s="1"/>
  <c r="S691" i="1"/>
  <c r="T691" i="1" s="1"/>
  <c r="S692" i="1"/>
  <c r="T692" i="1" s="1"/>
  <c r="S693" i="1"/>
  <c r="T693" i="1" s="1"/>
  <c r="S694" i="1"/>
  <c r="T694" i="1" s="1"/>
  <c r="S695" i="1"/>
  <c r="T695" i="1" s="1"/>
  <c r="S696" i="1"/>
  <c r="T696" i="1" s="1"/>
  <c r="S697" i="1"/>
  <c r="T697" i="1" s="1"/>
  <c r="S698" i="1"/>
  <c r="T698" i="1" s="1"/>
  <c r="S699" i="1"/>
  <c r="T699" i="1" s="1"/>
  <c r="S700" i="1"/>
  <c r="T700" i="1" s="1"/>
  <c r="S701" i="1"/>
  <c r="T701" i="1" s="1"/>
  <c r="S702" i="1"/>
  <c r="T702" i="1" s="1"/>
  <c r="S703" i="1"/>
  <c r="T703" i="1" s="1"/>
  <c r="S704" i="1"/>
  <c r="T704" i="1" s="1"/>
  <c r="S705" i="1"/>
  <c r="T705" i="1" s="1"/>
  <c r="S706" i="1"/>
  <c r="T706" i="1" s="1"/>
  <c r="S707" i="1"/>
  <c r="T707" i="1" s="1"/>
  <c r="S708" i="1"/>
  <c r="T708" i="1" s="1"/>
  <c r="S709" i="1"/>
  <c r="T709" i="1" s="1"/>
  <c r="S710" i="1"/>
  <c r="T710" i="1" s="1"/>
  <c r="S711" i="1"/>
  <c r="T711" i="1" s="1"/>
  <c r="S712" i="1"/>
  <c r="T712" i="1" s="1"/>
  <c r="S713" i="1"/>
  <c r="T713" i="1" s="1"/>
  <c r="S714" i="1"/>
  <c r="T714" i="1" s="1"/>
  <c r="S715" i="1"/>
  <c r="T715" i="1" s="1"/>
  <c r="S716" i="1"/>
  <c r="T716" i="1" s="1"/>
  <c r="S717" i="1"/>
  <c r="T717" i="1" s="1"/>
  <c r="S718" i="1"/>
  <c r="T718" i="1" s="1"/>
  <c r="S719" i="1"/>
  <c r="T719" i="1" s="1"/>
  <c r="S720" i="1"/>
  <c r="T720" i="1" s="1"/>
  <c r="S721" i="1"/>
  <c r="T721" i="1" s="1"/>
  <c r="S722" i="1"/>
  <c r="T722" i="1" s="1"/>
  <c r="S723" i="1"/>
  <c r="T723" i="1" s="1"/>
  <c r="S724" i="1"/>
  <c r="T724" i="1" s="1"/>
  <c r="S725" i="1"/>
  <c r="T725" i="1" s="1"/>
  <c r="S726" i="1"/>
  <c r="T726" i="1" s="1"/>
  <c r="S727" i="1"/>
  <c r="T727" i="1" s="1"/>
  <c r="S728" i="1"/>
  <c r="T728" i="1" s="1"/>
  <c r="S729" i="1"/>
  <c r="T729" i="1" s="1"/>
  <c r="S730" i="1"/>
  <c r="T730" i="1" s="1"/>
  <c r="S731" i="1"/>
  <c r="T731" i="1" s="1"/>
  <c r="S732" i="1"/>
  <c r="T732" i="1" s="1"/>
  <c r="S733" i="1"/>
  <c r="T733" i="1" s="1"/>
  <c r="S734" i="1"/>
  <c r="T734" i="1" s="1"/>
  <c r="S735" i="1"/>
  <c r="T735" i="1" s="1"/>
  <c r="S736" i="1"/>
  <c r="T736" i="1" s="1"/>
  <c r="S737" i="1"/>
  <c r="T737" i="1" s="1"/>
  <c r="S738" i="1"/>
  <c r="T738" i="1" s="1"/>
  <c r="S739" i="1"/>
  <c r="T739" i="1" s="1"/>
  <c r="S740" i="1"/>
  <c r="T740" i="1" s="1"/>
  <c r="S741" i="1"/>
  <c r="T741" i="1" s="1"/>
  <c r="S742" i="1"/>
  <c r="T742" i="1" s="1"/>
  <c r="S743" i="1"/>
  <c r="T743" i="1" s="1"/>
  <c r="S744" i="1"/>
  <c r="T744" i="1" s="1"/>
  <c r="S745" i="1"/>
  <c r="T745" i="1" s="1"/>
  <c r="S746" i="1"/>
  <c r="T746" i="1" s="1"/>
  <c r="S747" i="1"/>
  <c r="T747" i="1" s="1"/>
  <c r="S748" i="1"/>
  <c r="T748" i="1" s="1"/>
  <c r="S749" i="1"/>
  <c r="T749" i="1" s="1"/>
  <c r="S750" i="1"/>
  <c r="T750" i="1" s="1"/>
  <c r="S751" i="1"/>
  <c r="T751" i="1" s="1"/>
  <c r="S752" i="1"/>
  <c r="T752" i="1" s="1"/>
  <c r="S753" i="1"/>
  <c r="T753" i="1" s="1"/>
  <c r="S754" i="1"/>
  <c r="T754" i="1" s="1"/>
  <c r="S755" i="1"/>
  <c r="T755" i="1" s="1"/>
  <c r="S756" i="1"/>
  <c r="T756" i="1" s="1"/>
  <c r="S757" i="1"/>
  <c r="T757" i="1" s="1"/>
  <c r="S758" i="1"/>
  <c r="T758" i="1" s="1"/>
  <c r="S759" i="1"/>
  <c r="T759" i="1" s="1"/>
  <c r="S760" i="1"/>
  <c r="T760" i="1" s="1"/>
  <c r="S761" i="1"/>
  <c r="T761" i="1" s="1"/>
  <c r="S762" i="1"/>
  <c r="T762" i="1" s="1"/>
  <c r="S763" i="1"/>
  <c r="T763" i="1" s="1"/>
  <c r="S764" i="1"/>
  <c r="T764" i="1" s="1"/>
  <c r="S765" i="1"/>
  <c r="T765" i="1" s="1"/>
  <c r="S766" i="1"/>
  <c r="T766" i="1" s="1"/>
  <c r="S767" i="1"/>
  <c r="T767" i="1" s="1"/>
  <c r="S768" i="1"/>
  <c r="T768" i="1" s="1"/>
  <c r="S769" i="1"/>
  <c r="T769" i="1" s="1"/>
  <c r="S770" i="1"/>
  <c r="T770" i="1" s="1"/>
  <c r="S771" i="1"/>
  <c r="T771" i="1" s="1"/>
  <c r="S772" i="1"/>
  <c r="T772" i="1" s="1"/>
  <c r="S773" i="1"/>
  <c r="T773" i="1" s="1"/>
  <c r="S774" i="1"/>
  <c r="T774" i="1" s="1"/>
  <c r="S775" i="1"/>
  <c r="T775" i="1" s="1"/>
  <c r="S777" i="1"/>
  <c r="T777" i="1" s="1"/>
  <c r="S778" i="1"/>
  <c r="T778" i="1" s="1"/>
  <c r="S779" i="1"/>
  <c r="T779" i="1" s="1"/>
  <c r="S780" i="1"/>
  <c r="T780" i="1" s="1"/>
  <c r="S781" i="1"/>
  <c r="T781" i="1" s="1"/>
  <c r="S782" i="1"/>
  <c r="T782" i="1" s="1"/>
  <c r="S783" i="1"/>
  <c r="T783" i="1" s="1"/>
  <c r="S784" i="1"/>
  <c r="T784" i="1" s="1"/>
  <c r="S785" i="1"/>
  <c r="T785" i="1" s="1"/>
  <c r="S786" i="1"/>
  <c r="T786" i="1" s="1"/>
  <c r="S787" i="1"/>
  <c r="T787" i="1" s="1"/>
  <c r="S788" i="1"/>
  <c r="T788" i="1" s="1"/>
  <c r="S789" i="1"/>
  <c r="T789" i="1" s="1"/>
  <c r="S790" i="1"/>
  <c r="T790" i="1" s="1"/>
  <c r="S791" i="1"/>
  <c r="T791" i="1" s="1"/>
  <c r="S792" i="1"/>
  <c r="T792" i="1" s="1"/>
  <c r="S793" i="1"/>
  <c r="T793" i="1" s="1"/>
  <c r="S794" i="1"/>
  <c r="T794" i="1" s="1"/>
  <c r="S795" i="1"/>
  <c r="T795" i="1" s="1"/>
  <c r="S796" i="1"/>
  <c r="T796" i="1" s="1"/>
  <c r="S797" i="1"/>
  <c r="T797" i="1" s="1"/>
  <c r="S798" i="1"/>
  <c r="T798" i="1" s="1"/>
  <c r="S799" i="1"/>
  <c r="T799" i="1" s="1"/>
  <c r="S800" i="1"/>
  <c r="T800" i="1" s="1"/>
  <c r="S801" i="1"/>
  <c r="T801" i="1" s="1"/>
  <c r="S802" i="1"/>
  <c r="T802" i="1" s="1"/>
  <c r="S803" i="1"/>
  <c r="T803" i="1" s="1"/>
  <c r="S804" i="1"/>
  <c r="T804" i="1" s="1"/>
  <c r="S805" i="1"/>
  <c r="T805" i="1" s="1"/>
  <c r="S806" i="1"/>
  <c r="T806" i="1" s="1"/>
  <c r="S807" i="1"/>
  <c r="T807" i="1" s="1"/>
  <c r="S808" i="1"/>
  <c r="T808" i="1" s="1"/>
  <c r="S809" i="1"/>
  <c r="T809" i="1" s="1"/>
  <c r="S811" i="1"/>
  <c r="T811" i="1" s="1"/>
  <c r="S812" i="1"/>
  <c r="T812" i="1" s="1"/>
  <c r="S814" i="1"/>
  <c r="S815" i="1"/>
  <c r="S816" i="1"/>
  <c r="S820" i="1"/>
  <c r="T820" i="1" s="1"/>
  <c r="S821" i="1"/>
  <c r="T821" i="1" s="1"/>
  <c r="S822" i="1"/>
  <c r="T822" i="1" s="1"/>
  <c r="S823" i="1"/>
  <c r="T823" i="1" s="1"/>
  <c r="S824" i="1"/>
  <c r="T824" i="1" s="1"/>
  <c r="S825" i="1"/>
  <c r="T825" i="1" s="1"/>
  <c r="S826" i="1"/>
  <c r="T826" i="1" s="1"/>
  <c r="S827" i="1"/>
  <c r="T827" i="1" s="1"/>
  <c r="S829" i="1"/>
  <c r="T829" i="1" s="1"/>
  <c r="S831" i="1"/>
  <c r="T831" i="1" s="1"/>
  <c r="S832" i="1"/>
  <c r="T832" i="1" s="1"/>
  <c r="S833" i="1"/>
  <c r="T833" i="1" s="1"/>
  <c r="S834" i="1"/>
  <c r="T834" i="1" s="1"/>
  <c r="S835" i="1"/>
  <c r="T835" i="1" s="1"/>
  <c r="S836" i="1"/>
  <c r="T836" i="1" s="1"/>
  <c r="S837" i="1"/>
  <c r="T837" i="1" s="1"/>
  <c r="S838" i="1"/>
  <c r="T838" i="1" s="1"/>
  <c r="S841" i="1"/>
  <c r="T841" i="1" s="1"/>
  <c r="S842" i="1"/>
  <c r="T842" i="1" s="1"/>
  <c r="S845" i="1"/>
  <c r="T845" i="1" s="1"/>
  <c r="S846" i="1"/>
  <c r="T846" i="1" s="1"/>
  <c r="S847" i="1"/>
  <c r="T847" i="1" s="1"/>
  <c r="S848" i="1"/>
  <c r="T848" i="1" s="1"/>
  <c r="S849" i="1"/>
  <c r="T849" i="1" s="1"/>
  <c r="S850" i="1"/>
  <c r="T850" i="1" s="1"/>
  <c r="S851" i="1"/>
  <c r="T851" i="1" s="1"/>
  <c r="S852" i="1"/>
  <c r="T852" i="1" s="1"/>
  <c r="S853" i="1"/>
  <c r="T853" i="1" s="1"/>
  <c r="S856" i="1"/>
  <c r="T856" i="1" s="1"/>
  <c r="S857" i="1"/>
  <c r="T857" i="1" s="1"/>
  <c r="S858" i="1"/>
  <c r="T858" i="1" s="1"/>
  <c r="S859" i="1"/>
  <c r="T859" i="1" s="1"/>
  <c r="S860" i="1"/>
  <c r="T860" i="1" s="1"/>
  <c r="S861" i="1"/>
  <c r="T861" i="1" s="1"/>
  <c r="S862" i="1"/>
  <c r="T862" i="1" s="1"/>
  <c r="S863" i="1"/>
  <c r="T863" i="1" s="1"/>
  <c r="S864" i="1"/>
  <c r="T864" i="1" s="1"/>
  <c r="S865" i="1"/>
  <c r="T865" i="1" s="1"/>
  <c r="S866" i="1"/>
  <c r="T866" i="1" s="1"/>
  <c r="S867" i="1"/>
  <c r="T867" i="1" s="1"/>
  <c r="S868" i="1"/>
  <c r="T868" i="1" s="1"/>
  <c r="S869" i="1"/>
  <c r="T869" i="1" s="1"/>
  <c r="S870" i="1"/>
  <c r="T870" i="1" s="1"/>
  <c r="S871" i="1"/>
  <c r="T871" i="1" s="1"/>
  <c r="S872" i="1"/>
  <c r="T872" i="1" s="1"/>
  <c r="S873" i="1"/>
  <c r="T873" i="1" s="1"/>
  <c r="S874" i="1"/>
  <c r="T874" i="1" s="1"/>
  <c r="S875" i="1"/>
  <c r="T875" i="1" s="1"/>
  <c r="L12" i="1"/>
  <c r="L14" i="1"/>
  <c r="L16" i="1"/>
  <c r="L18" i="1"/>
  <c r="L21" i="1"/>
  <c r="L23" i="1"/>
  <c r="L26" i="1"/>
  <c r="P26" i="1" s="1"/>
  <c r="L31" i="1"/>
  <c r="P31" i="1" s="1"/>
  <c r="L32" i="1"/>
  <c r="P32" i="1" s="1"/>
  <c r="L33" i="1"/>
  <c r="P33" i="1" s="1"/>
  <c r="L34" i="1"/>
  <c r="P34" i="1" s="1"/>
  <c r="L35" i="1"/>
  <c r="P35" i="1" s="1"/>
  <c r="L39" i="1"/>
  <c r="P39" i="1" s="1"/>
  <c r="L41" i="1"/>
  <c r="P41" i="1" s="1"/>
  <c r="L44" i="1"/>
  <c r="P44" i="1" s="1"/>
  <c r="L47" i="1"/>
  <c r="P47" i="1" s="1"/>
  <c r="L48" i="1"/>
  <c r="P48" i="1" s="1"/>
  <c r="L49" i="1"/>
  <c r="P49" i="1" s="1"/>
  <c r="L58" i="1"/>
  <c r="P58" i="1" s="1"/>
  <c r="L60" i="1"/>
  <c r="P60" i="1" s="1"/>
  <c r="L62" i="1"/>
  <c r="P62" i="1" s="1"/>
  <c r="L64" i="1"/>
  <c r="P64" i="1" s="1"/>
  <c r="L66" i="1"/>
  <c r="P66" i="1" s="1"/>
  <c r="L67" i="1"/>
  <c r="P67" i="1" s="1"/>
  <c r="L877" i="1"/>
  <c r="L878" i="1"/>
  <c r="L879" i="1"/>
  <c r="L880" i="1"/>
  <c r="L881" i="1"/>
  <c r="L882" i="1"/>
  <c r="L10" i="1"/>
  <c r="I876" i="1"/>
  <c r="C7" i="2" s="1"/>
  <c r="C9" i="2" s="1"/>
  <c r="I813" i="1"/>
  <c r="L813" i="1" l="1"/>
  <c r="D6" i="2" s="1"/>
  <c r="P10" i="1"/>
  <c r="I877" i="1"/>
  <c r="P23" i="1"/>
  <c r="P21" i="1"/>
  <c r="P16" i="1"/>
  <c r="P12" i="1"/>
  <c r="P813" i="1" l="1"/>
  <c r="D9" i="2"/>
  <c r="F481" i="3"/>
  <c r="F480" i="3"/>
  <c r="F479" i="3"/>
  <c r="F478" i="3"/>
  <c r="F477" i="3"/>
  <c r="F476" i="3"/>
  <c r="F475" i="3"/>
  <c r="F474" i="3"/>
  <c r="C461" i="3"/>
  <c r="C467" i="3"/>
  <c r="C470" i="3"/>
  <c r="F469" i="3"/>
  <c r="F470" i="3" s="1"/>
  <c r="F468" i="3"/>
  <c r="F466" i="3"/>
  <c r="F467" i="3" s="1"/>
  <c r="D465" i="3"/>
  <c r="F465" i="3" s="1"/>
  <c r="F464" i="3"/>
  <c r="F463" i="3"/>
  <c r="F462" i="3"/>
  <c r="F460" i="3"/>
  <c r="F461" i="3" s="1"/>
  <c r="F45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643" i="3"/>
  <c r="F1644" i="3"/>
  <c r="F1645" i="3"/>
  <c r="F1647" i="3"/>
  <c r="F1648" i="3"/>
  <c r="F1649" i="3"/>
  <c r="F1642" i="3"/>
  <c r="C1646" i="3"/>
  <c r="F1646" i="3" s="1"/>
  <c r="F1537" i="3"/>
  <c r="F1536" i="3"/>
  <c r="F1531" i="3"/>
  <c r="F1532" i="3"/>
  <c r="F1530" i="3"/>
  <c r="D1524" i="3"/>
  <c r="F1524" i="3" s="1"/>
  <c r="F1519" i="3"/>
  <c r="F1520" i="3"/>
  <c r="F1521" i="3"/>
  <c r="F1522" i="3"/>
  <c r="F1523" i="3"/>
  <c r="F1525" i="3"/>
  <c r="F1526" i="3"/>
  <c r="F1518" i="3"/>
  <c r="F1494" i="3"/>
  <c r="F1493" i="3"/>
  <c r="F1489" i="3"/>
  <c r="F1488" i="3"/>
  <c r="F1483" i="3"/>
  <c r="F1482" i="3"/>
  <c r="F1481" i="3"/>
  <c r="F1480" i="3"/>
  <c r="F1478" i="3"/>
  <c r="F991" i="3"/>
  <c r="F1515" i="3"/>
  <c r="Q575" i="1" s="1"/>
  <c r="S575" i="1" s="1"/>
  <c r="T575" i="1" s="1"/>
  <c r="F490" i="3" l="1"/>
  <c r="Q171" i="1" s="1"/>
  <c r="S171" i="1" s="1"/>
  <c r="T171" i="1" s="1"/>
  <c r="D10" i="2"/>
  <c r="D11" i="2" s="1"/>
  <c r="F471" i="3"/>
  <c r="Q169" i="1" s="1"/>
  <c r="S169" i="1" s="1"/>
  <c r="T169" i="1" s="1"/>
  <c r="F179" i="3"/>
  <c r="Q74" i="1" s="1"/>
  <c r="S74" i="1" s="1"/>
  <c r="T74" i="1" s="1"/>
  <c r="F1495" i="3"/>
  <c r="Q567" i="1" s="1"/>
  <c r="S567" i="1" s="1"/>
  <c r="T567" i="1" s="1"/>
  <c r="F1650" i="3"/>
  <c r="Q671" i="1" s="1"/>
  <c r="S671" i="1" s="1"/>
  <c r="T671" i="1" s="1"/>
  <c r="F1490" i="3"/>
  <c r="Q565" i="1" s="1"/>
  <c r="S565" i="1" s="1"/>
  <c r="T565" i="1" s="1"/>
  <c r="F1538" i="3"/>
  <c r="Q581" i="1" s="1"/>
  <c r="S581" i="1" s="1"/>
  <c r="T581" i="1" s="1"/>
  <c r="F1527" i="3"/>
  <c r="Q577" i="1" s="1"/>
  <c r="S577" i="1" s="1"/>
  <c r="T577" i="1" s="1"/>
  <c r="F1533" i="3"/>
  <c r="Q579" i="1" s="1"/>
  <c r="S579" i="1" s="1"/>
  <c r="T579" i="1" s="1"/>
  <c r="E64" i="5"/>
  <c r="D64" i="5"/>
  <c r="G200" i="7"/>
  <c r="D61" i="5"/>
  <c r="I61" i="5" s="1"/>
  <c r="D60" i="5"/>
  <c r="I60" i="5" s="1"/>
  <c r="D59" i="5"/>
  <c r="I59" i="5" s="1"/>
  <c r="D58" i="5"/>
  <c r="I58" i="5" s="1"/>
  <c r="K58" i="5" s="1"/>
  <c r="D57" i="5"/>
  <c r="I57" i="5" s="1"/>
  <c r="K57" i="5" s="1"/>
  <c r="D56" i="5"/>
  <c r="I56" i="5" s="1"/>
  <c r="K56" i="5" s="1"/>
  <c r="D55" i="5"/>
  <c r="I55" i="5" s="1"/>
  <c r="K55" i="5" s="1"/>
  <c r="D54" i="5"/>
  <c r="I54" i="5" s="1"/>
  <c r="K54" i="5" s="1"/>
  <c r="D52" i="5"/>
  <c r="I52" i="5" s="1"/>
  <c r="K52" i="5" s="1"/>
  <c r="D51" i="5"/>
  <c r="I51" i="5" s="1"/>
  <c r="K51" i="5" s="1"/>
  <c r="D49" i="5"/>
  <c r="I49" i="5" s="1"/>
  <c r="K49" i="5" s="1"/>
  <c r="D48" i="5"/>
  <c r="I48" i="5" s="1"/>
  <c r="K48" i="5" s="1"/>
  <c r="D46" i="5"/>
  <c r="I46" i="5" s="1"/>
  <c r="K46" i="5" s="1"/>
  <c r="D45" i="5"/>
  <c r="I45" i="5" s="1"/>
  <c r="K45" i="5" s="1"/>
  <c r="D39" i="5"/>
  <c r="I39" i="5" s="1"/>
  <c r="K39" i="5" s="1"/>
  <c r="D73" i="5"/>
  <c r="I73" i="5" s="1"/>
  <c r="K73" i="5" s="1"/>
  <c r="G183" i="7"/>
  <c r="D50" i="5" s="1"/>
  <c r="I50" i="5" s="1"/>
  <c r="G276" i="7"/>
  <c r="L92" i="5"/>
  <c r="L91" i="5"/>
  <c r="H64" i="5" l="1"/>
  <c r="I64" i="5"/>
  <c r="K64" i="5" s="1"/>
  <c r="L64" i="5" s="1"/>
  <c r="F64" i="5"/>
  <c r="H48" i="5"/>
  <c r="F48" i="5"/>
  <c r="H49" i="5"/>
  <c r="F49" i="5"/>
  <c r="F52" i="5"/>
  <c r="H52" i="5"/>
  <c r="F57" i="5"/>
  <c r="H57" i="5"/>
  <c r="F54" i="5"/>
  <c r="H54" i="5"/>
  <c r="F73" i="5"/>
  <c r="H73" i="5"/>
  <c r="F58" i="5"/>
  <c r="H58" i="5"/>
  <c r="F39" i="5"/>
  <c r="H39" i="5"/>
  <c r="H59" i="5"/>
  <c r="F51" i="5"/>
  <c r="H51" i="5"/>
  <c r="H45" i="5"/>
  <c r="F45" i="5"/>
  <c r="F55" i="5"/>
  <c r="H55" i="5"/>
  <c r="H56" i="5"/>
  <c r="F56" i="5"/>
  <c r="H46" i="5"/>
  <c r="F46" i="5"/>
  <c r="H61" i="5"/>
  <c r="L90" i="5"/>
  <c r="L88" i="5"/>
  <c r="L89" i="5"/>
  <c r="F1186" i="3"/>
  <c r="F1185" i="3"/>
  <c r="F1184" i="3"/>
  <c r="F1183" i="3"/>
  <c r="F1182" i="3"/>
  <c r="F1181" i="3"/>
  <c r="F1180" i="3"/>
  <c r="F1179" i="3"/>
  <c r="F1165" i="3"/>
  <c r="Q493" i="1" s="1"/>
  <c r="S493" i="1" s="1"/>
  <c r="T493" i="1" s="1"/>
  <c r="F1170" i="3"/>
  <c r="F1171" i="3"/>
  <c r="F1172" i="3"/>
  <c r="F1173" i="3"/>
  <c r="F1174" i="3"/>
  <c r="F1169" i="3"/>
  <c r="L85" i="5"/>
  <c r="L82" i="5"/>
  <c r="L83" i="5"/>
  <c r="L84" i="5"/>
  <c r="L86" i="5"/>
  <c r="L87" i="5"/>
  <c r="G258" i="7"/>
  <c r="G257" i="7"/>
  <c r="G256" i="7"/>
  <c r="G268" i="7"/>
  <c r="G267" i="7"/>
  <c r="G266" i="7"/>
  <c r="G265" i="7"/>
  <c r="D264" i="7"/>
  <c r="G264" i="7" s="1"/>
  <c r="D263" i="7"/>
  <c r="G263" i="7" s="1"/>
  <c r="G262" i="7"/>
  <c r="G261" i="7"/>
  <c r="G252" i="7"/>
  <c r="G251" i="7"/>
  <c r="D245" i="7"/>
  <c r="G245" i="7" s="1"/>
  <c r="D244" i="7"/>
  <c r="G244" i="7" s="1"/>
  <c r="G243" i="7"/>
  <c r="G250" i="7"/>
  <c r="G246" i="7"/>
  <c r="G247" i="7"/>
  <c r="G248" i="7"/>
  <c r="G249" i="7"/>
  <c r="G242" i="7"/>
  <c r="G210" i="7"/>
  <c r="G207" i="7"/>
  <c r="G208" i="7"/>
  <c r="G209" i="7"/>
  <c r="G206" i="7"/>
  <c r="L65" i="5"/>
  <c r="L66" i="5"/>
  <c r="E61" i="5"/>
  <c r="F61" i="5" s="1"/>
  <c r="E60" i="5"/>
  <c r="F60" i="5" s="1"/>
  <c r="E59" i="5"/>
  <c r="K59" i="5" s="1"/>
  <c r="L62" i="5"/>
  <c r="L63" i="5"/>
  <c r="L67" i="5"/>
  <c r="L68" i="5"/>
  <c r="L70" i="5"/>
  <c r="L71" i="5"/>
  <c r="L72" i="5"/>
  <c r="L74" i="5"/>
  <c r="K61" i="5" l="1"/>
  <c r="H60" i="5"/>
  <c r="K60" i="5"/>
  <c r="L60" i="5" s="1"/>
  <c r="L58" i="5"/>
  <c r="L59" i="5"/>
  <c r="F59" i="5"/>
  <c r="L73" i="5"/>
  <c r="F1188" i="3"/>
  <c r="G269" i="7"/>
  <c r="D81" i="5" s="1"/>
  <c r="I81" i="5" s="1"/>
  <c r="K81" i="5" s="1"/>
  <c r="G253" i="7"/>
  <c r="D79" i="5" s="1"/>
  <c r="I79" i="5" s="1"/>
  <c r="K79" i="5" s="1"/>
  <c r="L61" i="5"/>
  <c r="G211" i="7"/>
  <c r="D69" i="5" s="1"/>
  <c r="I69" i="5" s="1"/>
  <c r="K69" i="5" s="1"/>
  <c r="G259" i="7"/>
  <c r="D80" i="5" s="1"/>
  <c r="I80" i="5" s="1"/>
  <c r="K80" i="5" s="1"/>
  <c r="F1392" i="3"/>
  <c r="F1391" i="3"/>
  <c r="F1383" i="3"/>
  <c r="F1385" i="3"/>
  <c r="L54" i="5"/>
  <c r="L55" i="5"/>
  <c r="L56" i="5"/>
  <c r="L57" i="5"/>
  <c r="L75" i="5"/>
  <c r="L76" i="5"/>
  <c r="E53" i="5"/>
  <c r="E50" i="5"/>
  <c r="K50" i="5" s="1"/>
  <c r="G161" i="7"/>
  <c r="G162" i="7"/>
  <c r="F1424" i="3"/>
  <c r="F1423" i="3"/>
  <c r="F1788" i="3"/>
  <c r="D90" i="3"/>
  <c r="F90" i="3" s="1"/>
  <c r="Q41" i="1" s="1"/>
  <c r="S41" i="1" s="1"/>
  <c r="T41" i="1" s="1"/>
  <c r="F843" i="3"/>
  <c r="Q347" i="1" s="1"/>
  <c r="S347" i="1" s="1"/>
  <c r="T347" i="1" s="1"/>
  <c r="F839" i="3"/>
  <c r="F838" i="3"/>
  <c r="D402" i="3"/>
  <c r="F402" i="3" s="1"/>
  <c r="D401" i="3"/>
  <c r="F401" i="3" s="1"/>
  <c r="D400" i="3"/>
  <c r="F400" i="3" s="1"/>
  <c r="D399" i="3"/>
  <c r="F399" i="3" s="1"/>
  <c r="F403" i="3"/>
  <c r="F404" i="3"/>
  <c r="F405" i="3"/>
  <c r="F398" i="3"/>
  <c r="D1102" i="3"/>
  <c r="F1102" i="3" s="1"/>
  <c r="D1098" i="3"/>
  <c r="F1098" i="3" s="1"/>
  <c r="F1099" i="3"/>
  <c r="F1100" i="3"/>
  <c r="F1101" i="3"/>
  <c r="F1103" i="3"/>
  <c r="F1104" i="3"/>
  <c r="F1105" i="3"/>
  <c r="F1106" i="3"/>
  <c r="F1097" i="3"/>
  <c r="F50" i="5" l="1"/>
  <c r="H50" i="5"/>
  <c r="H69" i="5"/>
  <c r="F69" i="5"/>
  <c r="F80" i="5"/>
  <c r="H80" i="5"/>
  <c r="F81" i="5"/>
  <c r="H81" i="5"/>
  <c r="H79" i="5"/>
  <c r="F79" i="5"/>
  <c r="F840" i="3"/>
  <c r="Q345" i="1" s="1"/>
  <c r="S345" i="1" s="1"/>
  <c r="T345" i="1" s="1"/>
  <c r="F406" i="3"/>
  <c r="Q131" i="1" s="1"/>
  <c r="S131" i="1" s="1"/>
  <c r="T131" i="1" s="1"/>
  <c r="F1107" i="3"/>
  <c r="Q447" i="1" s="1"/>
  <c r="S447" i="1" s="1"/>
  <c r="T447" i="1" s="1"/>
  <c r="F59" i="3"/>
  <c r="F60" i="3"/>
  <c r="F61" i="3"/>
  <c r="F62" i="3"/>
  <c r="F63" i="3"/>
  <c r="F65" i="3"/>
  <c r="F66" i="3"/>
  <c r="F67" i="3"/>
  <c r="F69" i="3"/>
  <c r="F70" i="3"/>
  <c r="F72" i="3"/>
  <c r="F73" i="3"/>
  <c r="F75" i="3"/>
  <c r="F77" i="3"/>
  <c r="F78" i="3"/>
  <c r="F79" i="3"/>
  <c r="F80" i="3"/>
  <c r="F81" i="3"/>
  <c r="F82" i="3"/>
  <c r="F58" i="3"/>
  <c r="L69" i="5" l="1"/>
  <c r="Q497" i="1"/>
  <c r="S497" i="1" s="1"/>
  <c r="T497" i="1" s="1"/>
  <c r="F1175" i="3"/>
  <c r="Q495" i="1" s="1"/>
  <c r="S495" i="1" s="1"/>
  <c r="T495" i="1" s="1"/>
  <c r="F86" i="3"/>
  <c r="Q39" i="1" s="1"/>
  <c r="S39" i="1" s="1"/>
  <c r="T39" i="1" s="1"/>
  <c r="F1509" i="3"/>
  <c r="D1326" i="3"/>
  <c r="F1326" i="3" s="1"/>
  <c r="F1008" i="3"/>
  <c r="F912" i="3"/>
  <c r="F565" i="3"/>
  <c r="F564" i="3"/>
  <c r="F38" i="3"/>
  <c r="F40" i="3"/>
  <c r="F41" i="3"/>
  <c r="F42" i="3"/>
  <c r="D1218" i="3" l="1"/>
  <c r="F1218" i="3" s="1"/>
  <c r="F1476" i="3" l="1"/>
  <c r="F1474" i="3"/>
  <c r="F1473" i="3"/>
  <c r="F285" i="3"/>
  <c r="F284" i="3"/>
  <c r="L77" i="5"/>
  <c r="L79" i="5"/>
  <c r="L80" i="5"/>
  <c r="L81" i="5"/>
  <c r="G238" i="7"/>
  <c r="G237" i="7"/>
  <c r="G236" i="7"/>
  <c r="G235" i="7"/>
  <c r="G234" i="7"/>
  <c r="G233" i="7"/>
  <c r="G232" i="7"/>
  <c r="G231" i="7"/>
  <c r="G230" i="7"/>
  <c r="G229" i="7"/>
  <c r="G228" i="7"/>
  <c r="G227" i="7"/>
  <c r="G226" i="7"/>
  <c r="F144" i="3"/>
  <c r="F143" i="3"/>
  <c r="F142" i="3"/>
  <c r="G160" i="7"/>
  <c r="G159" i="7"/>
  <c r="G158" i="7"/>
  <c r="G157" i="7"/>
  <c r="G156" i="7"/>
  <c r="G155" i="7"/>
  <c r="G154" i="7"/>
  <c r="G153" i="7"/>
  <c r="G152" i="7"/>
  <c r="G151" i="7"/>
  <c r="G150" i="7"/>
  <c r="G149" i="7"/>
  <c r="G148" i="7"/>
  <c r="F1319" i="3"/>
  <c r="F1320" i="3"/>
  <c r="F1321" i="3"/>
  <c r="F1322" i="3"/>
  <c r="F1323" i="3"/>
  <c r="F1324" i="3"/>
  <c r="F1325" i="3"/>
  <c r="F1318" i="3"/>
  <c r="F504" i="3"/>
  <c r="F267" i="3"/>
  <c r="F266" i="3"/>
  <c r="D41" i="5"/>
  <c r="I41" i="5" s="1"/>
  <c r="K41" i="5" s="1"/>
  <c r="F970" i="3"/>
  <c r="Q392" i="1" s="1"/>
  <c r="S392" i="1" s="1"/>
  <c r="T392" i="1" s="1"/>
  <c r="F122" i="3"/>
  <c r="F124" i="3"/>
  <c r="F125" i="3"/>
  <c r="F126" i="3"/>
  <c r="F127" i="3"/>
  <c r="F128" i="3"/>
  <c r="F129" i="3"/>
  <c r="F130" i="3"/>
  <c r="F123" i="3"/>
  <c r="F131" i="3"/>
  <c r="F137" i="3"/>
  <c r="F136" i="3"/>
  <c r="F1836" i="3"/>
  <c r="Q810" i="1" s="1"/>
  <c r="S810" i="1" s="1"/>
  <c r="T810" i="1" s="1"/>
  <c r="F788" i="3"/>
  <c r="F254" i="3"/>
  <c r="D44" i="5"/>
  <c r="I44" i="5" s="1"/>
  <c r="K44" i="5" s="1"/>
  <c r="D43" i="5"/>
  <c r="I43" i="5" s="1"/>
  <c r="K43" i="5" s="1"/>
  <c r="D42" i="5"/>
  <c r="I42" i="5" s="1"/>
  <c r="K42" i="5" s="1"/>
  <c r="L39" i="5"/>
  <c r="G143" i="7"/>
  <c r="D38" i="5" s="1"/>
  <c r="I38" i="5" s="1"/>
  <c r="K38" i="5" s="1"/>
  <c r="G141" i="7"/>
  <c r="D37" i="5" s="1"/>
  <c r="I37" i="5" s="1"/>
  <c r="K37" i="5" s="1"/>
  <c r="G139" i="7"/>
  <c r="D36" i="5" s="1"/>
  <c r="I36" i="5" s="1"/>
  <c r="K36" i="5" s="1"/>
  <c r="G135" i="7"/>
  <c r="G136" i="7"/>
  <c r="G134" i="7"/>
  <c r="G132" i="7"/>
  <c r="D34" i="5" s="1"/>
  <c r="I34" i="5" s="1"/>
  <c r="K34" i="5" s="1"/>
  <c r="G129" i="7"/>
  <c r="G128" i="7"/>
  <c r="D31" i="5"/>
  <c r="I31" i="5" s="1"/>
  <c r="K31" i="5" s="1"/>
  <c r="D30" i="5"/>
  <c r="I30" i="5" s="1"/>
  <c r="K30" i="5" s="1"/>
  <c r="D29" i="5"/>
  <c r="I29" i="5" s="1"/>
  <c r="K29" i="5" s="1"/>
  <c r="L22" i="5"/>
  <c r="L45" i="5"/>
  <c r="L46" i="5"/>
  <c r="L47" i="5"/>
  <c r="L48" i="5"/>
  <c r="L49" i="5"/>
  <c r="L50" i="5"/>
  <c r="L51" i="5"/>
  <c r="L52" i="5"/>
  <c r="L13" i="5"/>
  <c r="L14" i="5"/>
  <c r="D19" i="5"/>
  <c r="I19" i="5" s="1"/>
  <c r="K19" i="5" s="1"/>
  <c r="D15" i="5"/>
  <c r="I15" i="5" s="1"/>
  <c r="K15" i="5" s="1"/>
  <c r="G118" i="7"/>
  <c r="G117" i="7"/>
  <c r="G116" i="7"/>
  <c r="G113" i="7"/>
  <c r="G114" i="7" s="1"/>
  <c r="D27" i="5" s="1"/>
  <c r="I27" i="5" s="1"/>
  <c r="K27" i="5" s="1"/>
  <c r="G110" i="7"/>
  <c r="G109" i="7"/>
  <c r="G106" i="7"/>
  <c r="G103" i="7"/>
  <c r="G102" i="7"/>
  <c r="G101" i="7"/>
  <c r="G100" i="7"/>
  <c r="G99" i="7"/>
  <c r="G98" i="7"/>
  <c r="G94" i="7"/>
  <c r="G93" i="7"/>
  <c r="G92" i="7"/>
  <c r="G91" i="7"/>
  <c r="G90" i="7"/>
  <c r="G89" i="7"/>
  <c r="G88" i="7"/>
  <c r="G83" i="7"/>
  <c r="G82" i="7"/>
  <c r="G81" i="7"/>
  <c r="G77" i="7"/>
  <c r="G76" i="7"/>
  <c r="G75" i="7"/>
  <c r="G74" i="7"/>
  <c r="G73" i="7"/>
  <c r="G72" i="7"/>
  <c r="G71" i="7"/>
  <c r="G70" i="7"/>
  <c r="G69" i="7"/>
  <c r="G68" i="7"/>
  <c r="E67" i="7"/>
  <c r="G67" i="7" s="1"/>
  <c r="G66" i="7"/>
  <c r="G65" i="7"/>
  <c r="G64" i="7"/>
  <c r="G63" i="7"/>
  <c r="G62" i="7"/>
  <c r="G61" i="7"/>
  <c r="G60" i="7"/>
  <c r="G53" i="7"/>
  <c r="G52" i="7"/>
  <c r="G51" i="7"/>
  <c r="G50" i="7"/>
  <c r="E49" i="7"/>
  <c r="G49" i="7" s="1"/>
  <c r="G48" i="7"/>
  <c r="G47" i="7"/>
  <c r="G46" i="7"/>
  <c r="G45" i="7"/>
  <c r="G44" i="7"/>
  <c r="G43" i="7"/>
  <c r="G42" i="7"/>
  <c r="G41" i="7"/>
  <c r="G40" i="7"/>
  <c r="G39" i="7"/>
  <c r="G38" i="7"/>
  <c r="G35" i="7"/>
  <c r="G34" i="7"/>
  <c r="G33" i="7"/>
  <c r="G32" i="7"/>
  <c r="G31" i="7"/>
  <c r="G30" i="7"/>
  <c r="G29" i="7"/>
  <c r="G28" i="7"/>
  <c r="G27" i="7"/>
  <c r="G26" i="7"/>
  <c r="G25" i="7"/>
  <c r="G24" i="7"/>
  <c r="D12" i="5"/>
  <c r="I12" i="5" s="1"/>
  <c r="K12" i="5" s="1"/>
  <c r="E16" i="7"/>
  <c r="G16" i="7" s="1"/>
  <c r="E13" i="7"/>
  <c r="D13" i="7"/>
  <c r="E12" i="7"/>
  <c r="D12" i="7"/>
  <c r="E11" i="7"/>
  <c r="D11" i="7"/>
  <c r="E8" i="7"/>
  <c r="F8" i="7" s="1"/>
  <c r="G8" i="7" s="1"/>
  <c r="F7" i="7"/>
  <c r="D7" i="7"/>
  <c r="E6" i="7"/>
  <c r="F6" i="7" s="1"/>
  <c r="G6" i="7" s="1"/>
  <c r="E5" i="7"/>
  <c r="F5" i="7" s="1"/>
  <c r="G5" i="7" s="1"/>
  <c r="Q855" i="1"/>
  <c r="S855" i="1" s="1"/>
  <c r="T855" i="1" s="1"/>
  <c r="Q854" i="1"/>
  <c r="S854" i="1" s="1"/>
  <c r="T854" i="1" s="1"/>
  <c r="Q830" i="1"/>
  <c r="S830" i="1" s="1"/>
  <c r="T830" i="1" s="1"/>
  <c r="Q828" i="1"/>
  <c r="S828" i="1" s="1"/>
  <c r="T828" i="1" s="1"/>
  <c r="F1981" i="3"/>
  <c r="F1982" i="3"/>
  <c r="F1983" i="3"/>
  <c r="F1980" i="3"/>
  <c r="F1970" i="3"/>
  <c r="F1971" i="3"/>
  <c r="F1972" i="3"/>
  <c r="F1973" i="3"/>
  <c r="F1974" i="3"/>
  <c r="F1975" i="3"/>
  <c r="F1976" i="3"/>
  <c r="F1969" i="3"/>
  <c r="F1957" i="3"/>
  <c r="F1958" i="3"/>
  <c r="F1959" i="3"/>
  <c r="F1960" i="3"/>
  <c r="F1961" i="3"/>
  <c r="F1962" i="3"/>
  <c r="F1963" i="3"/>
  <c r="F1956" i="3"/>
  <c r="F1939" i="3"/>
  <c r="F1940" i="3"/>
  <c r="F1941" i="3"/>
  <c r="F1942" i="3"/>
  <c r="F1943" i="3"/>
  <c r="F1944" i="3"/>
  <c r="F1945" i="3"/>
  <c r="F1946" i="3"/>
  <c r="F1947" i="3"/>
  <c r="F1948" i="3"/>
  <c r="F1949" i="3"/>
  <c r="F1950" i="3"/>
  <c r="F1951" i="3"/>
  <c r="F1938" i="3"/>
  <c r="F1907" i="3"/>
  <c r="F1908" i="3"/>
  <c r="F1909" i="3"/>
  <c r="F1910" i="3"/>
  <c r="F1906" i="3"/>
  <c r="F1884" i="3"/>
  <c r="F1885" i="3"/>
  <c r="F1886" i="3"/>
  <c r="F1887" i="3"/>
  <c r="F1888" i="3"/>
  <c r="F1889" i="3"/>
  <c r="F1890" i="3"/>
  <c r="F1891" i="3"/>
  <c r="F1892" i="3"/>
  <c r="F1893" i="3"/>
  <c r="F1894" i="3"/>
  <c r="F1895" i="3"/>
  <c r="F1896" i="3"/>
  <c r="F1897" i="3"/>
  <c r="F1898" i="3"/>
  <c r="F1899" i="3"/>
  <c r="F1900" i="3"/>
  <c r="F1901" i="3"/>
  <c r="F1902" i="3"/>
  <c r="F1903" i="3"/>
  <c r="F1883" i="3"/>
  <c r="F1846" i="3"/>
  <c r="F1847" i="3"/>
  <c r="F1848" i="3"/>
  <c r="F1849" i="3"/>
  <c r="F1850" i="3"/>
  <c r="F1851" i="3"/>
  <c r="F1852" i="3"/>
  <c r="F1853" i="3"/>
  <c r="F1854" i="3"/>
  <c r="F1855" i="3"/>
  <c r="F1856" i="3"/>
  <c r="F1857" i="3"/>
  <c r="F1858" i="3"/>
  <c r="F1859" i="3"/>
  <c r="F1860" i="3"/>
  <c r="F1861" i="3"/>
  <c r="F1862" i="3"/>
  <c r="F1863" i="3"/>
  <c r="F1864" i="3"/>
  <c r="F1865" i="3"/>
  <c r="F1866" i="3"/>
  <c r="F1867" i="3"/>
  <c r="F1868" i="3"/>
  <c r="F1869" i="3"/>
  <c r="F1870" i="3"/>
  <c r="F1871" i="3"/>
  <c r="F1872" i="3"/>
  <c r="F1873" i="3"/>
  <c r="F1874" i="3"/>
  <c r="F1875" i="3"/>
  <c r="F1876" i="3"/>
  <c r="F1877" i="3"/>
  <c r="F1878" i="3"/>
  <c r="F1845" i="3"/>
  <c r="F1965" i="3"/>
  <c r="Q137" i="1"/>
  <c r="S137" i="1" s="1"/>
  <c r="T137" i="1" s="1"/>
  <c r="Q623" i="1"/>
  <c r="S623" i="1" s="1"/>
  <c r="T623" i="1" s="1"/>
  <c r="Q616" i="1"/>
  <c r="S616" i="1" s="1"/>
  <c r="T616" i="1" s="1"/>
  <c r="Q611" i="1"/>
  <c r="S611" i="1" s="1"/>
  <c r="T611" i="1" s="1"/>
  <c r="Q606" i="1"/>
  <c r="S606" i="1" s="1"/>
  <c r="T606" i="1" s="1"/>
  <c r="Q594" i="1"/>
  <c r="S594" i="1" s="1"/>
  <c r="T594" i="1" s="1"/>
  <c r="Q584" i="1"/>
  <c r="S584" i="1" s="1"/>
  <c r="T584" i="1" s="1"/>
  <c r="Q473" i="1"/>
  <c r="S473" i="1" s="1"/>
  <c r="T473" i="1" s="1"/>
  <c r="Q463" i="1"/>
  <c r="S463" i="1" s="1"/>
  <c r="T463" i="1" s="1"/>
  <c r="Q453" i="1"/>
  <c r="S453" i="1" s="1"/>
  <c r="T453" i="1" s="1"/>
  <c r="Q451" i="1"/>
  <c r="S451" i="1" s="1"/>
  <c r="T451" i="1" s="1"/>
  <c r="Q445" i="1"/>
  <c r="S445" i="1" s="1"/>
  <c r="T445" i="1" s="1"/>
  <c r="Q443" i="1"/>
  <c r="S443" i="1" s="1"/>
  <c r="T443" i="1" s="1"/>
  <c r="Q401" i="1"/>
  <c r="S401" i="1" s="1"/>
  <c r="T401" i="1" s="1"/>
  <c r="Q355" i="1"/>
  <c r="S355" i="1" s="1"/>
  <c r="T355" i="1" s="1"/>
  <c r="Q353" i="1"/>
  <c r="S353" i="1" s="1"/>
  <c r="T353" i="1" s="1"/>
  <c r="Q349" i="1"/>
  <c r="S349" i="1" s="1"/>
  <c r="T349" i="1" s="1"/>
  <c r="Q343" i="1"/>
  <c r="S343" i="1" s="1"/>
  <c r="T343" i="1" s="1"/>
  <c r="Q322" i="1"/>
  <c r="S322" i="1" s="1"/>
  <c r="T322" i="1" s="1"/>
  <c r="Q313" i="1"/>
  <c r="S313" i="1" s="1"/>
  <c r="T313" i="1" s="1"/>
  <c r="Q304" i="1"/>
  <c r="S304" i="1" s="1"/>
  <c r="T304" i="1" s="1"/>
  <c r="Q291" i="1"/>
  <c r="S291" i="1" s="1"/>
  <c r="T291" i="1" s="1"/>
  <c r="Q278" i="1"/>
  <c r="S278" i="1" s="1"/>
  <c r="T278" i="1" s="1"/>
  <c r="Q269" i="1"/>
  <c r="S269" i="1" s="1"/>
  <c r="T269" i="1" s="1"/>
  <c r="Q255" i="1"/>
  <c r="S255" i="1" s="1"/>
  <c r="T255" i="1" s="1"/>
  <c r="Q254" i="1"/>
  <c r="S254" i="1" s="1"/>
  <c r="T254" i="1" s="1"/>
  <c r="Q253" i="1"/>
  <c r="S253" i="1" s="1"/>
  <c r="T253" i="1" s="1"/>
  <c r="Q238" i="1"/>
  <c r="S238" i="1" s="1"/>
  <c r="T238" i="1" s="1"/>
  <c r="Q226" i="1"/>
  <c r="S226" i="1" s="1"/>
  <c r="T226" i="1" s="1"/>
  <c r="Q224" i="1"/>
  <c r="S224" i="1" s="1"/>
  <c r="T224" i="1" s="1"/>
  <c r="Q222" i="1"/>
  <c r="S222" i="1" s="1"/>
  <c r="T222" i="1" s="1"/>
  <c r="Q218" i="1"/>
  <c r="S218" i="1" s="1"/>
  <c r="T218" i="1" s="1"/>
  <c r="Q214" i="1"/>
  <c r="S214" i="1" s="1"/>
  <c r="T214" i="1" s="1"/>
  <c r="Q210" i="1"/>
  <c r="S210" i="1" s="1"/>
  <c r="T210" i="1" s="1"/>
  <c r="Q154" i="1"/>
  <c r="S154" i="1" s="1"/>
  <c r="T154" i="1" s="1"/>
  <c r="Q141" i="1"/>
  <c r="S141" i="1" s="1"/>
  <c r="T141" i="1" s="1"/>
  <c r="Q139" i="1"/>
  <c r="S139" i="1" s="1"/>
  <c r="T139" i="1" s="1"/>
  <c r="Q95" i="1"/>
  <c r="S95" i="1" s="1"/>
  <c r="T95" i="1" s="1"/>
  <c r="D1773" i="3"/>
  <c r="F1773" i="3" s="1"/>
  <c r="F1758" i="3"/>
  <c r="F1759" i="3"/>
  <c r="F1760" i="3"/>
  <c r="F1761" i="3"/>
  <c r="F1762" i="3"/>
  <c r="F1763" i="3"/>
  <c r="F1764" i="3"/>
  <c r="F1765" i="3"/>
  <c r="F1766" i="3"/>
  <c r="F1767" i="3"/>
  <c r="F1768" i="3"/>
  <c r="F1769" i="3"/>
  <c r="F1770" i="3"/>
  <c r="F1771" i="3"/>
  <c r="F1772" i="3"/>
  <c r="F1774" i="3"/>
  <c r="F1775" i="3"/>
  <c r="F1776" i="3"/>
  <c r="F1777" i="3"/>
  <c r="F1778" i="3"/>
  <c r="F1779" i="3"/>
  <c r="F1780" i="3"/>
  <c r="F1781" i="3"/>
  <c r="F1782" i="3"/>
  <c r="F1783" i="3"/>
  <c r="F1784" i="3"/>
  <c r="F1785" i="3"/>
  <c r="F1786" i="3"/>
  <c r="F1787" i="3"/>
  <c r="F1757" i="3"/>
  <c r="F1501" i="3"/>
  <c r="F1502" i="3"/>
  <c r="F1503" i="3"/>
  <c r="F1504" i="3"/>
  <c r="F1505" i="3"/>
  <c r="F1506" i="3"/>
  <c r="F1507" i="3"/>
  <c r="F1508" i="3"/>
  <c r="F1500" i="3"/>
  <c r="F1454" i="3"/>
  <c r="F1455" i="3"/>
  <c r="F1456" i="3"/>
  <c r="F1453" i="3"/>
  <c r="F1445" i="3"/>
  <c r="F1446" i="3"/>
  <c r="F1444" i="3"/>
  <c r="F1430" i="3"/>
  <c r="F1429" i="3"/>
  <c r="F1414" i="3"/>
  <c r="F1415" i="3"/>
  <c r="F1416" i="3"/>
  <c r="F1417" i="3"/>
  <c r="F1418" i="3"/>
  <c r="F1419" i="3"/>
  <c r="F1420" i="3"/>
  <c r="F1421" i="3"/>
  <c r="F1422" i="3"/>
  <c r="F1413" i="3"/>
  <c r="F1407" i="3"/>
  <c r="F1408" i="3"/>
  <c r="F1406" i="3"/>
  <c r="F1399" i="3"/>
  <c r="F1400" i="3"/>
  <c r="F1401" i="3"/>
  <c r="F1397" i="3"/>
  <c r="F1387" i="3"/>
  <c r="F1389" i="3"/>
  <c r="F1390" i="3"/>
  <c r="F1384" i="3"/>
  <c r="F1362" i="3"/>
  <c r="F1363" i="3"/>
  <c r="F1364" i="3"/>
  <c r="F1365" i="3"/>
  <c r="F1366" i="3"/>
  <c r="F1367" i="3"/>
  <c r="F1368" i="3"/>
  <c r="F1369" i="3"/>
  <c r="F1370" i="3"/>
  <c r="F1371" i="3"/>
  <c r="F1372" i="3"/>
  <c r="F1373" i="3"/>
  <c r="F1375" i="3"/>
  <c r="F1376" i="3"/>
  <c r="F1377" i="3"/>
  <c r="F1378" i="3"/>
  <c r="F1343" i="3"/>
  <c r="F1344" i="3"/>
  <c r="F1345" i="3"/>
  <c r="F1346" i="3"/>
  <c r="F1347" i="3"/>
  <c r="F1348" i="3"/>
  <c r="F1342" i="3"/>
  <c r="F1334" i="3"/>
  <c r="F1333" i="3"/>
  <c r="D1264" i="3"/>
  <c r="F1264" i="3" s="1"/>
  <c r="F1261" i="3"/>
  <c r="F1262" i="3"/>
  <c r="F1263" i="3"/>
  <c r="F1265" i="3"/>
  <c r="F1266" i="3"/>
  <c r="F1267" i="3"/>
  <c r="F1268" i="3"/>
  <c r="F1269" i="3"/>
  <c r="F1270" i="3"/>
  <c r="F1271" i="3"/>
  <c r="F1272" i="3"/>
  <c r="F1273" i="3"/>
  <c r="F1274" i="3"/>
  <c r="F1275" i="3"/>
  <c r="F1276" i="3"/>
  <c r="F1277" i="3"/>
  <c r="F1278" i="3"/>
  <c r="F1279" i="3"/>
  <c r="F1280" i="3"/>
  <c r="F1281" i="3"/>
  <c r="F1282" i="3"/>
  <c r="F1283" i="3"/>
  <c r="F1284" i="3"/>
  <c r="F1285" i="3"/>
  <c r="F1286" i="3"/>
  <c r="F1287" i="3"/>
  <c r="F1288" i="3"/>
  <c r="F1289" i="3"/>
  <c r="F1290" i="3"/>
  <c r="F1291" i="3"/>
  <c r="F1292" i="3"/>
  <c r="F1293" i="3"/>
  <c r="F1294" i="3"/>
  <c r="F1295" i="3"/>
  <c r="F1296" i="3"/>
  <c r="F1297" i="3"/>
  <c r="F1298" i="3"/>
  <c r="F1299" i="3"/>
  <c r="F1300" i="3"/>
  <c r="F1301" i="3"/>
  <c r="F1302" i="3"/>
  <c r="F1303" i="3"/>
  <c r="F1304" i="3"/>
  <c r="F1305" i="3"/>
  <c r="F1306" i="3"/>
  <c r="F1307" i="3"/>
  <c r="F1308" i="3"/>
  <c r="F1309" i="3"/>
  <c r="F1310" i="3"/>
  <c r="F1311" i="3"/>
  <c r="F1312" i="3"/>
  <c r="F1313" i="3"/>
  <c r="F1314" i="3"/>
  <c r="F1260" i="3"/>
  <c r="F1240" i="3"/>
  <c r="F1241" i="3"/>
  <c r="F1242" i="3"/>
  <c r="F1243" i="3"/>
  <c r="F1244" i="3"/>
  <c r="F1245" i="3"/>
  <c r="F1246" i="3"/>
  <c r="F1247" i="3"/>
  <c r="F1248" i="3"/>
  <c r="F1249" i="3"/>
  <c r="F1250" i="3"/>
  <c r="F1251" i="3"/>
  <c r="F1252" i="3"/>
  <c r="F1253" i="3"/>
  <c r="F1254" i="3"/>
  <c r="F1255" i="3"/>
  <c r="F1256" i="3"/>
  <c r="F1239" i="3"/>
  <c r="F1226" i="3"/>
  <c r="F1227" i="3"/>
  <c r="F1228" i="3"/>
  <c r="F1229" i="3"/>
  <c r="F1230" i="3"/>
  <c r="F1231" i="3"/>
  <c r="F1232" i="3"/>
  <c r="F1233" i="3"/>
  <c r="F1234" i="3"/>
  <c r="F1235" i="3"/>
  <c r="F1225" i="3"/>
  <c r="F1200" i="3"/>
  <c r="F1201" i="3"/>
  <c r="F1202" i="3"/>
  <c r="F1203" i="3"/>
  <c r="F1204" i="3"/>
  <c r="F1205" i="3"/>
  <c r="F1206" i="3"/>
  <c r="F1207" i="3"/>
  <c r="F1208" i="3"/>
  <c r="F1209" i="3"/>
  <c r="F1210" i="3"/>
  <c r="F1211" i="3"/>
  <c r="F1212" i="3"/>
  <c r="F1213" i="3"/>
  <c r="F1214" i="3"/>
  <c r="F1215" i="3"/>
  <c r="F1216" i="3"/>
  <c r="F1217" i="3"/>
  <c r="F1199" i="3"/>
  <c r="F1146" i="3"/>
  <c r="Q476" i="1" s="1"/>
  <c r="S476" i="1" s="1"/>
  <c r="T476" i="1" s="1"/>
  <c r="F1112" i="3"/>
  <c r="F1111" i="3"/>
  <c r="F1084" i="3"/>
  <c r="Q441" i="1" s="1"/>
  <c r="S441" i="1" s="1"/>
  <c r="T441" i="1" s="1"/>
  <c r="F1080" i="3"/>
  <c r="Q437" i="1" s="1"/>
  <c r="S437" i="1" s="1"/>
  <c r="T437" i="1" s="1"/>
  <c r="F1076" i="3"/>
  <c r="Q435" i="1" s="1"/>
  <c r="S435" i="1" s="1"/>
  <c r="T435" i="1" s="1"/>
  <c r="F1067" i="3"/>
  <c r="F1068" i="3"/>
  <c r="F1069" i="3"/>
  <c r="F1066" i="3"/>
  <c r="F1059" i="3"/>
  <c r="Q429" i="1" s="1"/>
  <c r="S429" i="1" s="1"/>
  <c r="T429" i="1" s="1"/>
  <c r="F1054" i="3"/>
  <c r="Q427" i="1" s="1"/>
  <c r="S427" i="1" s="1"/>
  <c r="T427" i="1" s="1"/>
  <c r="F1050" i="3"/>
  <c r="Q425" i="1" s="1"/>
  <c r="S425" i="1" s="1"/>
  <c r="T425" i="1" s="1"/>
  <c r="F1046" i="3"/>
  <c r="Q422" i="1" s="1"/>
  <c r="S422" i="1" s="1"/>
  <c r="T422" i="1" s="1"/>
  <c r="F1030" i="3"/>
  <c r="F1031" i="3"/>
  <c r="F1032" i="3"/>
  <c r="F1033" i="3"/>
  <c r="F1034" i="3"/>
  <c r="F1035" i="3"/>
  <c r="F1036" i="3"/>
  <c r="F1037" i="3"/>
  <c r="F1029" i="3"/>
  <c r="F1019" i="3"/>
  <c r="F1020" i="3"/>
  <c r="F1021" i="3"/>
  <c r="F1022" i="3"/>
  <c r="F1023" i="3"/>
  <c r="F1018" i="3"/>
  <c r="F1014" i="3"/>
  <c r="F1013" i="3"/>
  <c r="F1005" i="3"/>
  <c r="F1006" i="3"/>
  <c r="F1007" i="3"/>
  <c r="F994" i="3"/>
  <c r="Q403" i="1" s="1"/>
  <c r="S403" i="1" s="1"/>
  <c r="T403" i="1" s="1"/>
  <c r="F983" i="3"/>
  <c r="F984" i="3"/>
  <c r="F985" i="3"/>
  <c r="F986" i="3"/>
  <c r="F987" i="3"/>
  <c r="F982" i="3"/>
  <c r="F975" i="3"/>
  <c r="F976" i="3"/>
  <c r="F950" i="3"/>
  <c r="F951" i="3"/>
  <c r="F952" i="3"/>
  <c r="F953" i="3"/>
  <c r="F954" i="3"/>
  <c r="F941" i="3"/>
  <c r="F942" i="3"/>
  <c r="F943" i="3"/>
  <c r="F944" i="3"/>
  <c r="F940" i="3"/>
  <c r="F935" i="3"/>
  <c r="F934" i="3"/>
  <c r="F926" i="3"/>
  <c r="F925" i="3"/>
  <c r="D921" i="3"/>
  <c r="F921" i="3" s="1"/>
  <c r="F918" i="3"/>
  <c r="F919" i="3"/>
  <c r="F920" i="3"/>
  <c r="F917" i="3"/>
  <c r="F906" i="3"/>
  <c r="F907" i="3"/>
  <c r="F908" i="3"/>
  <c r="F909" i="3"/>
  <c r="F910" i="3"/>
  <c r="F911" i="3"/>
  <c r="F905" i="3"/>
  <c r="F902" i="3"/>
  <c r="Q371" i="1" s="1"/>
  <c r="S371" i="1" s="1"/>
  <c r="T371" i="1" s="1"/>
  <c r="D895" i="3"/>
  <c r="F895" i="3" s="1"/>
  <c r="F884" i="3"/>
  <c r="F885" i="3"/>
  <c r="F886" i="3"/>
  <c r="F887" i="3"/>
  <c r="F888" i="3"/>
  <c r="F889" i="3"/>
  <c r="F890" i="3"/>
  <c r="F891" i="3"/>
  <c r="F892" i="3"/>
  <c r="F893" i="3"/>
  <c r="F894" i="3"/>
  <c r="F896" i="3"/>
  <c r="F897" i="3"/>
  <c r="F898" i="3"/>
  <c r="F852" i="3"/>
  <c r="F853" i="3"/>
  <c r="F854" i="3"/>
  <c r="F855" i="3"/>
  <c r="F856" i="3"/>
  <c r="F857" i="3"/>
  <c r="F858" i="3"/>
  <c r="F851" i="3"/>
  <c r="D827" i="3"/>
  <c r="F827" i="3" s="1"/>
  <c r="F828" i="3"/>
  <c r="F829" i="3"/>
  <c r="F830" i="3"/>
  <c r="F820" i="3"/>
  <c r="F821" i="3"/>
  <c r="F819" i="3"/>
  <c r="D805" i="3"/>
  <c r="F805" i="3" s="1"/>
  <c r="Q333" i="1" s="1"/>
  <c r="S333" i="1" s="1"/>
  <c r="T333" i="1" s="1"/>
  <c r="F795" i="3"/>
  <c r="F796" i="3"/>
  <c r="F797" i="3"/>
  <c r="F798" i="3"/>
  <c r="F794" i="3"/>
  <c r="D786" i="3"/>
  <c r="F786" i="3" s="1"/>
  <c r="F787" i="3"/>
  <c r="F763" i="3"/>
  <c r="Q308" i="1" s="1"/>
  <c r="S308" i="1" s="1"/>
  <c r="T308" i="1" s="1"/>
  <c r="F730" i="3"/>
  <c r="F729" i="3"/>
  <c r="F720" i="3"/>
  <c r="F719" i="3"/>
  <c r="F714" i="3"/>
  <c r="F713" i="3"/>
  <c r="F660" i="3"/>
  <c r="F661" i="3"/>
  <c r="F662" i="3"/>
  <c r="F663" i="3"/>
  <c r="F659" i="3"/>
  <c r="F655" i="3"/>
  <c r="Q242" i="1" s="1"/>
  <c r="S242" i="1" s="1"/>
  <c r="T242" i="1" s="1"/>
  <c r="F649" i="3"/>
  <c r="Q240" i="1" s="1"/>
  <c r="S240" i="1" s="1"/>
  <c r="T240" i="1" s="1"/>
  <c r="F641" i="3"/>
  <c r="Q236" i="1" s="1"/>
  <c r="S236" i="1" s="1"/>
  <c r="T236" i="1" s="1"/>
  <c r="F609" i="3"/>
  <c r="Q216" i="1" s="1"/>
  <c r="S216" i="1" s="1"/>
  <c r="T216" i="1" s="1"/>
  <c r="F595" i="3"/>
  <c r="Q208" i="1" s="1"/>
  <c r="S208" i="1" s="1"/>
  <c r="T208" i="1" s="1"/>
  <c r="F587" i="3"/>
  <c r="F588" i="3"/>
  <c r="F589" i="3"/>
  <c r="F586" i="3"/>
  <c r="F581" i="3"/>
  <c r="F582" i="3"/>
  <c r="F580" i="3"/>
  <c r="F574" i="3"/>
  <c r="F575" i="3"/>
  <c r="F573" i="3"/>
  <c r="F559" i="3"/>
  <c r="F560" i="3"/>
  <c r="F561" i="3"/>
  <c r="F562" i="3"/>
  <c r="F563" i="3"/>
  <c r="F558" i="3"/>
  <c r="D547" i="3"/>
  <c r="F547" i="3" s="1"/>
  <c r="F548" i="3"/>
  <c r="F549" i="3"/>
  <c r="F542" i="3"/>
  <c r="F536" i="3"/>
  <c r="F535" i="3"/>
  <c r="F541" i="3"/>
  <c r="D530" i="3"/>
  <c r="F530" i="3" s="1"/>
  <c r="F526" i="3"/>
  <c r="F527" i="3"/>
  <c r="F528" i="3"/>
  <c r="F529" i="3"/>
  <c r="F525" i="3"/>
  <c r="F516" i="3"/>
  <c r="F517" i="3"/>
  <c r="F518" i="3"/>
  <c r="F519" i="3"/>
  <c r="F515" i="3"/>
  <c r="F503" i="3"/>
  <c r="F502" i="3"/>
  <c r="F497" i="3"/>
  <c r="F498" i="3" s="1"/>
  <c r="F414" i="3"/>
  <c r="F415" i="3"/>
  <c r="F416" i="3"/>
  <c r="F413" i="3"/>
  <c r="F394" i="3"/>
  <c r="Q129" i="1" s="1"/>
  <c r="S129" i="1" s="1"/>
  <c r="T129" i="1" s="1"/>
  <c r="F390" i="3"/>
  <c r="Q127" i="1" s="1"/>
  <c r="S127" i="1" s="1"/>
  <c r="T127" i="1" s="1"/>
  <c r="E376" i="3"/>
  <c r="D376" i="3"/>
  <c r="F372" i="3"/>
  <c r="F373" i="3"/>
  <c r="F374" i="3"/>
  <c r="F375" i="3"/>
  <c r="F377" i="3"/>
  <c r="F378" i="3"/>
  <c r="F379" i="3"/>
  <c r="F380" i="3"/>
  <c r="F381" i="3"/>
  <c r="F382" i="3"/>
  <c r="F383" i="3"/>
  <c r="F384" i="3"/>
  <c r="F371" i="3"/>
  <c r="E349" i="3"/>
  <c r="D349" i="3"/>
  <c r="D343" i="3"/>
  <c r="F343" i="3" s="1"/>
  <c r="F344" i="3"/>
  <c r="F345" i="3"/>
  <c r="F346" i="3"/>
  <c r="F347" i="3"/>
  <c r="F348" i="3"/>
  <c r="F350" i="3"/>
  <c r="F351" i="3"/>
  <c r="F352" i="3"/>
  <c r="F353" i="3"/>
  <c r="F354" i="3"/>
  <c r="F355" i="3"/>
  <c r="F356" i="3"/>
  <c r="F357" i="3"/>
  <c r="F358" i="3"/>
  <c r="F342" i="3"/>
  <c r="F334" i="3"/>
  <c r="F335" i="3"/>
  <c r="F336" i="3"/>
  <c r="F333" i="3"/>
  <c r="F309" i="3"/>
  <c r="F310" i="3"/>
  <c r="F311" i="3"/>
  <c r="F312" i="3"/>
  <c r="F313" i="3"/>
  <c r="F314" i="3"/>
  <c r="F315" i="3"/>
  <c r="F316" i="3"/>
  <c r="F317" i="3"/>
  <c r="F318" i="3"/>
  <c r="F319" i="3"/>
  <c r="F320" i="3"/>
  <c r="F321" i="3"/>
  <c r="F322" i="3"/>
  <c r="F323" i="3"/>
  <c r="F324" i="3"/>
  <c r="F325" i="3"/>
  <c r="F326" i="3"/>
  <c r="F308" i="3"/>
  <c r="D303" i="3"/>
  <c r="F303" i="3" s="1"/>
  <c r="Q107" i="1" s="1"/>
  <c r="S107" i="1" s="1"/>
  <c r="T107" i="1" s="1"/>
  <c r="F299" i="3"/>
  <c r="F300" i="3"/>
  <c r="F298" i="3"/>
  <c r="F292" i="3"/>
  <c r="Q102" i="1" s="1"/>
  <c r="S102" i="1" s="1"/>
  <c r="T102" i="1" s="1"/>
  <c r="F283" i="3"/>
  <c r="F282" i="3"/>
  <c r="F276" i="3"/>
  <c r="F275" i="3"/>
  <c r="F260" i="3"/>
  <c r="F259" i="3"/>
  <c r="F250" i="3"/>
  <c r="F251" i="3"/>
  <c r="F252" i="3"/>
  <c r="F249" i="3"/>
  <c r="F241" i="3"/>
  <c r="Q85" i="1" s="1"/>
  <c r="S85" i="1" s="1"/>
  <c r="T85" i="1" s="1"/>
  <c r="F231" i="3"/>
  <c r="F232" i="3"/>
  <c r="F233" i="3"/>
  <c r="F234" i="3"/>
  <c r="F235" i="3"/>
  <c r="F236" i="3"/>
  <c r="F237" i="3"/>
  <c r="F238" i="3"/>
  <c r="F230" i="3"/>
  <c r="D222" i="3"/>
  <c r="F222" i="3" s="1"/>
  <c r="F198" i="3"/>
  <c r="F199" i="3"/>
  <c r="F200" i="3"/>
  <c r="F201" i="3"/>
  <c r="F202" i="3"/>
  <c r="F203" i="3"/>
  <c r="F204" i="3"/>
  <c r="F205" i="3"/>
  <c r="F206" i="3"/>
  <c r="F207" i="3"/>
  <c r="F208" i="3"/>
  <c r="F209" i="3"/>
  <c r="F210" i="3"/>
  <c r="F211" i="3"/>
  <c r="F212" i="3"/>
  <c r="F213" i="3"/>
  <c r="F214" i="3"/>
  <c r="F215" i="3"/>
  <c r="F216" i="3"/>
  <c r="F217" i="3"/>
  <c r="F218" i="3"/>
  <c r="F219" i="3"/>
  <c r="F220" i="3"/>
  <c r="F221" i="3"/>
  <c r="F223" i="3"/>
  <c r="F224" i="3"/>
  <c r="F225" i="3"/>
  <c r="F197" i="3"/>
  <c r="F189" i="3"/>
  <c r="F190" i="3"/>
  <c r="F191" i="3"/>
  <c r="F192" i="3"/>
  <c r="F193" i="3"/>
  <c r="F194" i="3"/>
  <c r="F188" i="3"/>
  <c r="F35" i="3"/>
  <c r="F36" i="3"/>
  <c r="F34" i="3"/>
  <c r="D37" i="3"/>
  <c r="F37" i="3" s="1"/>
  <c r="F253" i="3"/>
  <c r="C1398" i="3"/>
  <c r="F1398" i="3" s="1"/>
  <c r="C1388" i="3"/>
  <c r="F1388" i="3" s="1"/>
  <c r="C1386" i="3"/>
  <c r="F1386" i="3" s="1"/>
  <c r="C1374" i="3"/>
  <c r="F1374" i="3" s="1"/>
  <c r="F812" i="3"/>
  <c r="F752" i="3"/>
  <c r="Q302" i="1" s="1"/>
  <c r="S302" i="1" s="1"/>
  <c r="T302" i="1" s="1"/>
  <c r="F748" i="3"/>
  <c r="Q300" i="1" s="1"/>
  <c r="S300" i="1" s="1"/>
  <c r="T300" i="1" s="1"/>
  <c r="F692" i="3"/>
  <c r="Q266" i="1" s="1"/>
  <c r="S266" i="1" s="1"/>
  <c r="T266" i="1" s="1"/>
  <c r="F509" i="3"/>
  <c r="Q180" i="1" s="1"/>
  <c r="S180" i="1" s="1"/>
  <c r="T180" i="1" s="1"/>
  <c r="F9" i="3"/>
  <c r="Q10" i="1" s="1"/>
  <c r="S10" i="1" s="1"/>
  <c r="T10" i="1" s="1"/>
  <c r="Q877" i="1"/>
  <c r="H19" i="5" l="1"/>
  <c r="F19" i="5"/>
  <c r="F15" i="5"/>
  <c r="H15" i="5"/>
  <c r="H37" i="5"/>
  <c r="F37" i="5"/>
  <c r="F31" i="5"/>
  <c r="H31" i="5"/>
  <c r="F43" i="5"/>
  <c r="H43" i="5"/>
  <c r="F29" i="5"/>
  <c r="H29" i="5"/>
  <c r="H44" i="5"/>
  <c r="F44" i="5"/>
  <c r="L10" i="5"/>
  <c r="F30" i="5"/>
  <c r="H30" i="5"/>
  <c r="L30" i="5" s="1"/>
  <c r="F38" i="5"/>
  <c r="H38" i="5"/>
  <c r="F34" i="5"/>
  <c r="H34" i="5"/>
  <c r="F27" i="5"/>
  <c r="H27" i="5"/>
  <c r="F42" i="5"/>
  <c r="H42" i="5"/>
  <c r="F41" i="5"/>
  <c r="H41" i="5"/>
  <c r="F12" i="5"/>
  <c r="H12" i="5"/>
  <c r="H36" i="5"/>
  <c r="F36" i="5"/>
  <c r="F1484" i="3"/>
  <c r="Q563" i="1" s="1"/>
  <c r="S563" i="1" s="1"/>
  <c r="T563" i="1" s="1"/>
  <c r="F1393" i="3"/>
  <c r="Q531" i="1" s="1"/>
  <c r="S531" i="1" s="1"/>
  <c r="T531" i="1" s="1"/>
  <c r="F1425" i="3"/>
  <c r="G163" i="7"/>
  <c r="D40" i="5" s="1"/>
  <c r="G239" i="7"/>
  <c r="D78" i="5" s="1"/>
  <c r="I78" i="5" s="1"/>
  <c r="K78" i="5" s="1"/>
  <c r="F1800" i="3"/>
  <c r="Q776" i="1" s="1"/>
  <c r="S776" i="1" s="1"/>
  <c r="T776" i="1" s="1"/>
  <c r="F1222" i="3"/>
  <c r="Q506" i="1" s="1"/>
  <c r="S506" i="1" s="1"/>
  <c r="T506" i="1" s="1"/>
  <c r="F1009" i="3"/>
  <c r="Q409" i="1" s="1"/>
  <c r="S409" i="1" s="1"/>
  <c r="T409" i="1" s="1"/>
  <c r="F1510" i="3"/>
  <c r="F566" i="3"/>
  <c r="Q197" i="1" s="1"/>
  <c r="S197" i="1" s="1"/>
  <c r="T197" i="1" s="1"/>
  <c r="F914" i="3"/>
  <c r="Q372" i="1" s="1"/>
  <c r="S372" i="1" s="1"/>
  <c r="T372" i="1" s="1"/>
  <c r="F1327" i="3"/>
  <c r="Q510" i="1" s="1"/>
  <c r="S510" i="1" s="1"/>
  <c r="T510" i="1" s="1"/>
  <c r="F39" i="3"/>
  <c r="Q26" i="1" s="1"/>
  <c r="S26" i="1" s="1"/>
  <c r="T26" i="1" s="1"/>
  <c r="F288" i="3"/>
  <c r="Q100" i="1" s="1"/>
  <c r="S100" i="1" s="1"/>
  <c r="T100" i="1" s="1"/>
  <c r="F145" i="3"/>
  <c r="Q72" i="1" s="1"/>
  <c r="S72" i="1" s="1"/>
  <c r="T72" i="1" s="1"/>
  <c r="F277" i="3"/>
  <c r="Q97" i="1" s="1"/>
  <c r="S97" i="1" s="1"/>
  <c r="T97" i="1" s="1"/>
  <c r="F721" i="3"/>
  <c r="Q283" i="1" s="1"/>
  <c r="S283" i="1" s="1"/>
  <c r="T283" i="1" s="1"/>
  <c r="F1335" i="3"/>
  <c r="Q514" i="1" s="1"/>
  <c r="S514" i="1" s="1"/>
  <c r="T514" i="1" s="1"/>
  <c r="F945" i="3"/>
  <c r="Q380" i="1" s="1"/>
  <c r="S380" i="1" s="1"/>
  <c r="T380" i="1" s="1"/>
  <c r="F988" i="3"/>
  <c r="Q399" i="1" s="1"/>
  <c r="S399" i="1" s="1"/>
  <c r="T399" i="1" s="1"/>
  <c r="F1024" i="3"/>
  <c r="Q414" i="1" s="1"/>
  <c r="S414" i="1" s="1"/>
  <c r="T414" i="1" s="1"/>
  <c r="F977" i="3"/>
  <c r="Q395" i="1" s="1"/>
  <c r="S395" i="1" s="1"/>
  <c r="T395" i="1" s="1"/>
  <c r="F1015" i="3"/>
  <c r="Q412" i="1" s="1"/>
  <c r="S412" i="1" s="1"/>
  <c r="T412" i="1" s="1"/>
  <c r="F1457" i="3"/>
  <c r="Q551" i="1" s="1"/>
  <c r="S551" i="1" s="1"/>
  <c r="T551" i="1" s="1"/>
  <c r="F1236" i="3"/>
  <c r="Q507" i="1" s="1"/>
  <c r="S507" i="1" s="1"/>
  <c r="T507" i="1" s="1"/>
  <c r="F505" i="3"/>
  <c r="Q178" i="1" s="1"/>
  <c r="S178" i="1" s="1"/>
  <c r="T178" i="1" s="1"/>
  <c r="F301" i="3"/>
  <c r="Q106" i="1" s="1"/>
  <c r="S106" i="1" s="1"/>
  <c r="T106" i="1" s="1"/>
  <c r="F138" i="3"/>
  <c r="Q70" i="1" s="1"/>
  <c r="S70" i="1" s="1"/>
  <c r="T70" i="1" s="1"/>
  <c r="F664" i="3"/>
  <c r="Q244" i="1" s="1"/>
  <c r="S244" i="1" s="1"/>
  <c r="T244" i="1" s="1"/>
  <c r="F1070" i="3"/>
  <c r="Q433" i="1" s="1"/>
  <c r="S433" i="1" s="1"/>
  <c r="T433" i="1" s="1"/>
  <c r="F262" i="3"/>
  <c r="Q91" i="1" s="1"/>
  <c r="S91" i="1" s="1"/>
  <c r="T91" i="1" s="1"/>
  <c r="F133" i="3"/>
  <c r="Q69" i="1" s="1"/>
  <c r="S69" i="1" s="1"/>
  <c r="T69" i="1" s="1"/>
  <c r="F936" i="3"/>
  <c r="Q378" i="1" s="1"/>
  <c r="S378" i="1" s="1"/>
  <c r="T378" i="1" s="1"/>
  <c r="F1038" i="3"/>
  <c r="Q418" i="1" s="1"/>
  <c r="S418" i="1" s="1"/>
  <c r="T418" i="1" s="1"/>
  <c r="F1257" i="3"/>
  <c r="Q508" i="1" s="1"/>
  <c r="S508" i="1" s="1"/>
  <c r="T508" i="1" s="1"/>
  <c r="F543" i="3"/>
  <c r="Q190" i="1" s="1"/>
  <c r="S190" i="1" s="1"/>
  <c r="T190" i="1" s="1"/>
  <c r="F822" i="3"/>
  <c r="Q339" i="1" s="1"/>
  <c r="S339" i="1" s="1"/>
  <c r="T339" i="1" s="1"/>
  <c r="F520" i="3"/>
  <c r="Q184" i="1" s="1"/>
  <c r="S184" i="1" s="1"/>
  <c r="T184" i="1" s="1"/>
  <c r="F537" i="3"/>
  <c r="Q188" i="1" s="1"/>
  <c r="S188" i="1" s="1"/>
  <c r="T188" i="1" s="1"/>
  <c r="F576" i="3"/>
  <c r="Q202" i="1" s="1"/>
  <c r="S202" i="1" s="1"/>
  <c r="T202" i="1" s="1"/>
  <c r="F731" i="3"/>
  <c r="Q289" i="1" s="1"/>
  <c r="S289" i="1" s="1"/>
  <c r="T289" i="1" s="1"/>
  <c r="F1113" i="3"/>
  <c r="Q449" i="1" s="1"/>
  <c r="S449" i="1" s="1"/>
  <c r="T449" i="1" s="1"/>
  <c r="F1349" i="3"/>
  <c r="Q518" i="1" s="1"/>
  <c r="S518" i="1" s="1"/>
  <c r="T518" i="1" s="1"/>
  <c r="F1977" i="3"/>
  <c r="Q843" i="1" s="1"/>
  <c r="S843" i="1" s="1"/>
  <c r="T843" i="1" s="1"/>
  <c r="F1379" i="3"/>
  <c r="Q529" i="1" s="1"/>
  <c r="S529" i="1" s="1"/>
  <c r="T529" i="1" s="1"/>
  <c r="F226" i="3"/>
  <c r="Q83" i="1" s="1"/>
  <c r="S83" i="1" s="1"/>
  <c r="T83" i="1" s="1"/>
  <c r="F1879" i="3"/>
  <c r="Q817" i="1" s="1"/>
  <c r="S817" i="1" s="1"/>
  <c r="T817" i="1" s="1"/>
  <c r="F1952" i="3"/>
  <c r="Q839" i="1" s="1"/>
  <c r="S839" i="1" s="1"/>
  <c r="T839" i="1" s="1"/>
  <c r="F255" i="3"/>
  <c r="Q89" i="1" s="1"/>
  <c r="S89" i="1" s="1"/>
  <c r="T89" i="1" s="1"/>
  <c r="F337" i="3"/>
  <c r="Q113" i="1" s="1"/>
  <c r="S113" i="1" s="1"/>
  <c r="T113" i="1" s="1"/>
  <c r="F789" i="3"/>
  <c r="Q325" i="1" s="1"/>
  <c r="S325" i="1" s="1"/>
  <c r="T325" i="1" s="1"/>
  <c r="F1402" i="3"/>
  <c r="Q533" i="1" s="1"/>
  <c r="S533" i="1" s="1"/>
  <c r="T533" i="1" s="1"/>
  <c r="F417" i="3"/>
  <c r="Q135" i="1" s="1"/>
  <c r="S135" i="1" s="1"/>
  <c r="T135" i="1" s="1"/>
  <c r="F531" i="3"/>
  <c r="Q186" i="1" s="1"/>
  <c r="S186" i="1" s="1"/>
  <c r="T186" i="1" s="1"/>
  <c r="F550" i="3"/>
  <c r="Q192" i="1" s="1"/>
  <c r="S192" i="1" s="1"/>
  <c r="T192" i="1" s="1"/>
  <c r="F583" i="3"/>
  <c r="Q204" i="1" s="1"/>
  <c r="S204" i="1" s="1"/>
  <c r="T204" i="1" s="1"/>
  <c r="F800" i="3"/>
  <c r="Q330" i="1" s="1"/>
  <c r="S330" i="1" s="1"/>
  <c r="T330" i="1" s="1"/>
  <c r="F831" i="3"/>
  <c r="Q341" i="1" s="1"/>
  <c r="S341" i="1" s="1"/>
  <c r="T341" i="1" s="1"/>
  <c r="F195" i="3"/>
  <c r="Q82" i="1" s="1"/>
  <c r="S82" i="1" s="1"/>
  <c r="T82" i="1" s="1"/>
  <c r="F239" i="3"/>
  <c r="Q84" i="1" s="1"/>
  <c r="S84" i="1" s="1"/>
  <c r="T84" i="1" s="1"/>
  <c r="F590" i="3"/>
  <c r="Q206" i="1" s="1"/>
  <c r="S206" i="1" s="1"/>
  <c r="T206" i="1" s="1"/>
  <c r="F859" i="3"/>
  <c r="Q351" i="1" s="1"/>
  <c r="S351" i="1" s="1"/>
  <c r="T351" i="1" s="1"/>
  <c r="F927" i="3"/>
  <c r="Q374" i="1" s="1"/>
  <c r="S374" i="1" s="1"/>
  <c r="T374" i="1" s="1"/>
  <c r="F1964" i="3"/>
  <c r="Q840" i="1" s="1"/>
  <c r="S840" i="1" s="1"/>
  <c r="T840" i="1" s="1"/>
  <c r="F1447" i="3"/>
  <c r="Q548" i="1" s="1"/>
  <c r="S548" i="1" s="1"/>
  <c r="T548" i="1" s="1"/>
  <c r="F899" i="3"/>
  <c r="Q370" i="1" s="1"/>
  <c r="S370" i="1" s="1"/>
  <c r="T370" i="1" s="1"/>
  <c r="F922" i="3"/>
  <c r="Q373" i="1" s="1"/>
  <c r="S373" i="1" s="1"/>
  <c r="T373" i="1" s="1"/>
  <c r="F1315" i="3"/>
  <c r="Q509" i="1" s="1"/>
  <c r="S509" i="1" s="1"/>
  <c r="T509" i="1" s="1"/>
  <c r="F327" i="3"/>
  <c r="Q108" i="1" s="1"/>
  <c r="S108" i="1" s="1"/>
  <c r="T108" i="1" s="1"/>
  <c r="F955" i="3"/>
  <c r="Q383" i="1" s="1"/>
  <c r="S383" i="1" s="1"/>
  <c r="T383" i="1" s="1"/>
  <c r="F1409" i="3"/>
  <c r="Q535" i="1" s="1"/>
  <c r="S535" i="1" s="1"/>
  <c r="T535" i="1" s="1"/>
  <c r="F1432" i="3"/>
  <c r="Q539" i="1" s="1"/>
  <c r="S539" i="1" s="1"/>
  <c r="T539" i="1" s="1"/>
  <c r="F268" i="3"/>
  <c r="G137" i="7"/>
  <c r="D35" i="5" s="1"/>
  <c r="I35" i="5" s="1"/>
  <c r="K35" i="5" s="1"/>
  <c r="G119" i="7"/>
  <c r="D28" i="5" s="1"/>
  <c r="I28" i="5" s="1"/>
  <c r="K28" i="5" s="1"/>
  <c r="G84" i="7"/>
  <c r="D21" i="5" s="1"/>
  <c r="I21" i="5" s="1"/>
  <c r="K21" i="5" s="1"/>
  <c r="G96" i="7"/>
  <c r="D23" i="5" s="1"/>
  <c r="I23" i="5" s="1"/>
  <c r="K23" i="5" s="1"/>
  <c r="G36" i="7"/>
  <c r="D17" i="5" s="1"/>
  <c r="I17" i="5" s="1"/>
  <c r="K17" i="5" s="1"/>
  <c r="G111" i="7"/>
  <c r="D26" i="5" s="1"/>
  <c r="I26" i="5" s="1"/>
  <c r="K26" i="5" s="1"/>
  <c r="G54" i="7"/>
  <c r="D18" i="5" s="1"/>
  <c r="I18" i="5" s="1"/>
  <c r="K18" i="5" s="1"/>
  <c r="G78" i="7"/>
  <c r="D20" i="5" s="1"/>
  <c r="I20" i="5" s="1"/>
  <c r="K20" i="5" s="1"/>
  <c r="G104" i="7"/>
  <c r="D24" i="5" s="1"/>
  <c r="I24" i="5" s="1"/>
  <c r="K24" i="5" s="1"/>
  <c r="G130" i="7"/>
  <c r="D33" i="5" s="1"/>
  <c r="I33" i="5" s="1"/>
  <c r="K33" i="5" s="1"/>
  <c r="G107" i="7"/>
  <c r="D25" i="5" s="1"/>
  <c r="I25" i="5" s="1"/>
  <c r="K25" i="5" s="1"/>
  <c r="D11" i="5"/>
  <c r="I11" i="5" s="1"/>
  <c r="K11" i="5" s="1"/>
  <c r="Q439" i="1"/>
  <c r="S439" i="1" s="1"/>
  <c r="T439" i="1" s="1"/>
  <c r="G13" i="7"/>
  <c r="G12" i="7"/>
  <c r="G7" i="7"/>
  <c r="G11" i="7"/>
  <c r="F1984" i="3"/>
  <c r="Q844" i="1" s="1"/>
  <c r="S844" i="1" s="1"/>
  <c r="T844" i="1" s="1"/>
  <c r="F1911" i="3"/>
  <c r="Q819" i="1" s="1"/>
  <c r="S819" i="1" s="1"/>
  <c r="T819" i="1" s="1"/>
  <c r="F1904" i="3"/>
  <c r="Q818" i="1" s="1"/>
  <c r="S818" i="1" s="1"/>
  <c r="T818" i="1" s="1"/>
  <c r="I878" i="1"/>
  <c r="F376" i="3"/>
  <c r="F386" i="3" s="1"/>
  <c r="F349" i="3"/>
  <c r="F359" i="3" s="1"/>
  <c r="Q176" i="1"/>
  <c r="S176" i="1" s="1"/>
  <c r="T176" i="1" s="1"/>
  <c r="F715" i="3"/>
  <c r="Q281" i="1" s="1"/>
  <c r="S281" i="1" s="1"/>
  <c r="T281" i="1" s="1"/>
  <c r="T876" i="1" l="1"/>
  <c r="F40" i="5"/>
  <c r="I40" i="5"/>
  <c r="K40" i="5" s="1"/>
  <c r="L42" i="5"/>
  <c r="F11" i="5"/>
  <c r="H11" i="5"/>
  <c r="H35" i="5"/>
  <c r="F35" i="5"/>
  <c r="L36" i="5"/>
  <c r="F33" i="5"/>
  <c r="H33" i="5"/>
  <c r="L44" i="5"/>
  <c r="L27" i="5"/>
  <c r="L15" i="5"/>
  <c r="H25" i="5"/>
  <c r="F25" i="5"/>
  <c r="F26" i="5"/>
  <c r="H26" i="5"/>
  <c r="H17" i="5"/>
  <c r="L17" i="5" s="1"/>
  <c r="F17" i="5"/>
  <c r="L38" i="5"/>
  <c r="F20" i="5"/>
  <c r="H20" i="5"/>
  <c r="H18" i="5"/>
  <c r="F18" i="5"/>
  <c r="L12" i="5"/>
  <c r="H23" i="5"/>
  <c r="F23" i="5"/>
  <c r="F78" i="5"/>
  <c r="H78" i="5"/>
  <c r="L31" i="5"/>
  <c r="H24" i="5"/>
  <c r="F24" i="5"/>
  <c r="L37" i="5"/>
  <c r="L34" i="5"/>
  <c r="L29" i="5"/>
  <c r="F21" i="5"/>
  <c r="H21" i="5"/>
  <c r="L41" i="5"/>
  <c r="F28" i="5"/>
  <c r="H28" i="5"/>
  <c r="L43" i="5"/>
  <c r="L19" i="5"/>
  <c r="Q93" i="1"/>
  <c r="S93" i="1" s="1"/>
  <c r="T93" i="1" s="1"/>
  <c r="G189" i="7"/>
  <c r="D53" i="5" s="1"/>
  <c r="I53" i="5" s="1"/>
  <c r="K53" i="5" s="1"/>
  <c r="L78" i="5"/>
  <c r="Q537" i="1"/>
  <c r="S537" i="1" s="1"/>
  <c r="T537" i="1" s="1"/>
  <c r="G1425" i="3"/>
  <c r="Q117" i="1"/>
  <c r="S117" i="1" s="1"/>
  <c r="T117" i="1" s="1"/>
  <c r="Q125" i="1"/>
  <c r="S125" i="1" s="1"/>
  <c r="T125" i="1" s="1"/>
  <c r="G14" i="7"/>
  <c r="S876" i="1"/>
  <c r="F7" i="2" s="1"/>
  <c r="L40" i="5"/>
  <c r="L26" i="5"/>
  <c r="L24" i="5"/>
  <c r="L23" i="5"/>
  <c r="C10" i="2"/>
  <c r="C11" i="2" s="1"/>
  <c r="L20" i="5" l="1"/>
  <c r="L25" i="5"/>
  <c r="L28" i="5"/>
  <c r="L33" i="5"/>
  <c r="L21" i="5"/>
  <c r="L35" i="5"/>
  <c r="L18" i="5"/>
  <c r="H53" i="5"/>
  <c r="H94" i="5" s="1"/>
  <c r="E8" i="2" s="1"/>
  <c r="E9" i="2" s="1"/>
  <c r="E10" i="2" s="1"/>
  <c r="E11" i="2" s="1"/>
  <c r="F12" i="2" s="1"/>
  <c r="F53" i="5"/>
  <c r="F94" i="5" s="1"/>
  <c r="L11" i="5"/>
  <c r="K94" i="5"/>
  <c r="F8" i="2" s="1"/>
  <c r="Q571" i="1"/>
  <c r="L53" i="5" l="1"/>
  <c r="L94" i="5" s="1"/>
  <c r="S571" i="1"/>
  <c r="S813" i="1" l="1"/>
  <c r="F6" i="2" s="1"/>
  <c r="F9" i="2" s="1"/>
  <c r="F10" i="2" s="1"/>
  <c r="F11" i="2" s="1"/>
  <c r="F13" i="2" s="1"/>
  <c r="T571" i="1"/>
  <c r="T813" i="1" s="1"/>
</calcChain>
</file>

<file path=xl/sharedStrings.xml><?xml version="1.0" encoding="utf-8"?>
<sst xmlns="http://schemas.openxmlformats.org/spreadsheetml/2006/main" count="7480" uniqueCount="1840">
  <si>
    <t>INTER CARE ENTERPRISES</t>
  </si>
  <si>
    <t>Contact Name : ATTAHAR ALI SHAIKH</t>
  </si>
  <si>
    <t>PR Number : BLR-2425-00050,BLR-2425-00068</t>
  </si>
  <si>
    <t>Email : info.intercareenterprises@gmail.com</t>
  </si>
  <si>
    <t>Package / RFQ Name : Civil, Interior &amp; PLB for Bangalore Lounge</t>
  </si>
  <si>
    <t>Package / RFQ Name : Civil, Interior &amp; PLB for IFH Bangalore</t>
  </si>
  <si>
    <t>Sr No.</t>
  </si>
  <si>
    <t>Item Code</t>
  </si>
  <si>
    <t>Item Name</t>
  </si>
  <si>
    <t>UOM</t>
  </si>
  <si>
    <t>Qty</t>
  </si>
  <si>
    <t>Minimum Amount</t>
  </si>
  <si>
    <t>Unit Price</t>
  </si>
  <si>
    <t>Amount</t>
  </si>
  <si>
    <t/>
  </si>
  <si>
    <t>Civil Interior</t>
  </si>
  <si>
    <t>NOS</t>
  </si>
  <si>
    <t>I</t>
  </si>
  <si>
    <t>CIVIL WORK</t>
  </si>
  <si>
    <t>18 mm thick Italian Marble flooring</t>
  </si>
  <si>
    <t>Smt</t>
  </si>
  <si>
    <t>18 mm thick Italian Marble Dado on Lift wall including Jambline</t>
  </si>
  <si>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All visible edges of Marble shall be mirror polished, including approved sealer to be applied on all sides , Basic cost of marble Rs 450 sft </t>
  </si>
  <si>
    <t>Designer Texture Tile Cladding</t>
  </si>
  <si>
    <t>Clean existing wall surface before fixing Texture designer tile Before starting, carefully read the suppliers laying plan and instructions.DecorativeTexture tiles shall be fixed and finished as per manufacturers instructions, preferably by a nominated contractor. Basic cost of Texture tiles at Rs.400 sft without tax</t>
  </si>
  <si>
    <t>Marble  Jamb line</t>
  </si>
  <si>
    <t>rmt</t>
  </si>
  <si>
    <t>All around the Opening Up to 250 mm Wide ,polished Italian marble fixed to existing  masonry Plastered wall,  Marble shall be installed with white cement paste, if installed  on masonry work, with edge Moulding etc. complete, All joints of Marble shall be filled with matching colour TIM-X or equivalent grout filler, All visible edges of Marble shall be mirror polished, including approved sealer to be applied on all sides , Special care to be taken to fix marble on horizontal surface. Shall rest over ply at one end and vertical marble on the other, ( Basic cost of marble Rs 450 sft )</t>
  </si>
  <si>
    <t>Marble Skirting Boxing -Openable</t>
  </si>
  <si>
    <t>up to 150 mm high x 200 mm wide ,Skirting Boxing to be made out of 18 mm thick Marine ply, Ply to be covered with 18 MM thick Italian Marble including Edge Moulding, etc. complete, All joints of Marble shall be filled with matching colour TIM-X or equivalent grout filler, All visible edges of Marble shall be mirror polished, approved sealer to be applied on all sides (  Basic cost of marble Rs 450 sft )</t>
  </si>
  <si>
    <t>II</t>
  </si>
  <si>
    <t>FRENCH PLASTER WORK</t>
  </si>
  <si>
    <t>Fire line Gypsum board ceiling</t>
  </si>
  <si>
    <t>All G.I framework for ceiling to be used manufactured by  GYPSteel  only at 400 mm c c    suspenders, closer at 1200 mm c c, 12.5 mm thk Gypsum board to be used manufactured by  Saint Gobain Gypsum Board  or  La Farge  only, Gypsum Board sheets shall be fitted   finished as per manufacturer s specification, All joints to be filled with jointing compound including fiber tape reinforcement, Include finished cutouts for light fixtures, AC grills  including necessary framework ply support , Include horizontal structural member to span below HVAC ducting for ceiling suspenders ( Note - existing structural ceilling height is 4300 mm )</t>
  </si>
  <si>
    <t>Bulk Head in Profile- In Flat Water cut Paint finish</t>
  </si>
  <si>
    <t>refer Drawing no- B01-TFS-DOM02-ID-00-13</t>
  </si>
  <si>
    <t>POP plaster punning</t>
  </si>
  <si>
    <t>III</t>
  </si>
  <si>
    <t>CARPENTRY WORK</t>
  </si>
  <si>
    <t>FRP Ply Paneling</t>
  </si>
  <si>
    <t>providing and fixing Fire rated plywood  to existing framework  pop wall surface with flat head, full thread, sheet metal screws, Edges of plywood to end at center of aluminum framework. Edges to be tightly screwed to aluminum framework at 300 mm c c. Edges to be planed properly to receive finish material</t>
  </si>
  <si>
    <t>12 mm thk Fire rated plywood</t>
  </si>
  <si>
    <t>15 mm thk Fire rated plywood</t>
  </si>
  <si>
    <t>18 mm thk Fire rated plywood</t>
  </si>
  <si>
    <t>6 mm thk Flexi Fire rated plywood</t>
  </si>
  <si>
    <t>Veneer skin</t>
  </si>
  <si>
    <t>(Basic cost of veneer up to Rs. 125 -sft )</t>
  </si>
  <si>
    <t>SS Satin Bronze finish Floor Insert in Curved Profile</t>
  </si>
  <si>
    <t>Rmt</t>
  </si>
  <si>
    <t xml:space="preserve">up to 18 mm wide, 4 mm thick 304 grade  Insert in Two Floorings ,  Fixed with epoxy adhesive </t>
  </si>
  <si>
    <t>SS Bronze Satin finish skirting 50mm high</t>
  </si>
  <si>
    <t>16 SWG, 304 Grade SS skirting over existing ply, Fixed with epoxy adhesive</t>
  </si>
  <si>
    <t>sqmt</t>
  </si>
  <si>
    <t>IV</t>
  </si>
  <si>
    <t>MISCELLANOUS WORK</t>
  </si>
  <si>
    <t>Art paintings   atrifacts</t>
  </si>
  <si>
    <t>LS</t>
  </si>
  <si>
    <t>Signages</t>
  </si>
  <si>
    <t>Attendance for MEPF works</t>
  </si>
  <si>
    <t xml:space="preserve"> On Electrical   Lighting   allied Works </t>
  </si>
  <si>
    <t xml:space="preserve"> On IT Works </t>
  </si>
  <si>
    <t xml:space="preserve"> On Fire Protection System Works </t>
  </si>
  <si>
    <t xml:space="preserve"> On HVAC Works </t>
  </si>
  <si>
    <t xml:space="preserve"> On Plumbing Works </t>
  </si>
  <si>
    <t xml:space="preserve"> On Kitchen Works </t>
  </si>
  <si>
    <t>Including all Other services</t>
  </si>
  <si>
    <t>V</t>
  </si>
  <si>
    <t>PAINTING WORK</t>
  </si>
  <si>
    <t>Highlight Painting to walls</t>
  </si>
  <si>
    <t>smt</t>
  </si>
  <si>
    <t>Sanding and preparing surface for receiving paint, One coat of cement primer in solvent base, Two coats of putty in oil   synthetic enamel base, Three coats of luster paint. Complete as per manufacturer s specifications</t>
  </si>
  <si>
    <t>Duco Paint to Walls Partition</t>
  </si>
  <si>
    <t>Painting to ceiling in acrylic emulsion paint</t>
  </si>
  <si>
    <t>Sanding and preparing surface for receiving paint, One coat of cement primer in solvent base. Two coats of putty ,Three coats of acrylic emulsion paint, Complete as per manufacturer s specifications</t>
  </si>
  <si>
    <t>Concrete texture finish Paint</t>
  </si>
  <si>
    <t>Paint By Evolve-mumbai ( basic cost of Pait Rs 250 sqft )</t>
  </si>
  <si>
    <t>DEMOLITION WORK</t>
  </si>
  <si>
    <t>PS</t>
  </si>
  <si>
    <t>MASONRY WORK</t>
  </si>
  <si>
    <t xml:space="preserve">P C of 150mm thick block masonry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Patli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external divider walls up to 4300mm ht up to mother slab level.                       </t>
  </si>
  <si>
    <t>Sq. Mtr.</t>
  </si>
  <si>
    <t xml:space="preserve">P C of 100mm  thick block masonry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Patli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external divider walls up to 4300mm ht up to mother slab level.                       </t>
  </si>
  <si>
    <t>P A of single coat backing plaster of 12  15 mm thick in CM 1 4 proportion to the walls   others concrete   masonry surfaces including raking out joints, hacking concrete surfaces and applying approved chemical bonding agent for receiving  cement finished    dash coat plaster and applying a scratch coat over concrete surfaces by bonding   adhesive chemical coat as directed by approved manufacturer to create a key, cleaning   grooving deep junctions of concrete   masonry, grouting then back by mortar mixed with non shrinking compound along with packing of clean, fresh square cut aggregate; also providing and fixing  approved metal mesh (18 gauge) @ 150 200mm wide to junctions of concrete and masonry, preparing  jambs, sills, grooves, pattas, wattas, rounding of corners, all complete as per architectural drawings, specifications and finished smooth with wooden rundha or  rough to take specified cladding or as specified, depth and lifts, doing independent double-legged scaffolding, cleaning of surfaces, curing. complete as per specification and to the approval of the PM scaffolding, curing the joints, seven days water treatment as anti crack of plaster, etc.. Complete as per site engineer s instruction. These are for all the both surfaces of new constructed masonry walls  rcc wall   columns  beams etc.</t>
  </si>
  <si>
    <t xml:space="preserve">P C of  50mm   75mm thick screed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leveling   to get the smooth surface to lay the finishing floor materials on the said surface. Complete as per architectural detail drawings   instruction by the site engineer. </t>
  </si>
  <si>
    <t>18 mm thick Italian Marble flooring - Dark</t>
  </si>
  <si>
    <t xml:space="preserve">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sealant, matching to marble in TIM-X or equivalent joint filler, including Approved sealer to be applied on all sides , with edge polish etc., complete, Including using plastic Pvc  sheet and POP to protect on marble flooring  as  protection , Include removal and disposing of protection materials before handover, Basic cost of marble Rs 450 sft </t>
  </si>
  <si>
    <t>Kota Stone Flooring for Corridor</t>
  </si>
  <si>
    <t>P F of 19mm thick Kota Stone flooring (selected   approved grey colour - size, 550mm x550mm, basic cost INR. 538.00   SM), stone to be machine cut, machine polished, laid in pattern and sizes as detailed in drawing, bedded over cement sand mortar of mix ratio of 1 6 (1 cement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level as per site engineer s instruction. It is considered for  service area.</t>
  </si>
  <si>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including Approved sealer to be applied on all sides, All visible edges of Marble shall be mirror polished, Basic cost of marble Rs 450 sft </t>
  </si>
  <si>
    <t>18 mm thick Exotic  Italian Marble Cladding on signage wall</t>
  </si>
  <si>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including Approved sealer to be applied on all sides, All visible edges of Marble shall be mirror polished, Basic cost of marble Rs 1000 sft </t>
  </si>
  <si>
    <t>Marble finish Planter Box</t>
  </si>
  <si>
    <t>nos</t>
  </si>
  <si>
    <t xml:space="preserve">As per Drawing- Size up to 1800 mm in length x 600 mm wide   600 mm high, Planter box Frame to be made 50 mm x 38 mm MS box Frame,  Planter Skirting Base to be Covered with  12 mm thick FRP Ply and 50 mm high 16g 304  grade SS satin Bronze finish Skirting, Frame Vertical surfaces to be covered with At least 18 mm thk Onyx marble fixed to MS box frame with SS clamps pins and Adhesive from outside ,  and From in side  Base to be finish in ordinary marble and Vertical Surfaces to be covered with 12 mm thick FRP Ply and Laminate with Mirror Screw ( openable Panel ), Including 6  mm thick 304 grade SS satin Bronze finish  top Trim,  etc. complete, All joints of Marble shall be filled with matching colour TIM-X or equivalent grout filler, including Approved sealer to be applied on all sides, All visible edges of Marble shall be mirror polished, Basic cost of marble Rs 1500 sft </t>
  </si>
  <si>
    <t>Kota Stone Skirting 150 mm high</t>
  </si>
  <si>
    <t>P F of 19mm thick Kota Stone Skirting (selected   approved grey colour - size, 550mm x550mm, basic cost INR. 538.00   SM), stone to be machine cut, machine polished, Fix as detailed in drawing, fix with tight hairline joints , joints to be cleaned and grouted with matching colour approved quality Epoxy based readymade grout, curing, machine polishing, cleaning, etc.  necessary cut out for services purpose, etc. Complete in proper line   level as per site engineer s instruction. It is considered for  service area.</t>
  </si>
  <si>
    <t>Curved Feature ceiling with  facia in Water cut Enamal Paint finish</t>
  </si>
  <si>
    <t>All MS framework for ceiling to be used,  50mm x 50 mm, MS Box framework at 600 mm c c fixed to  Existing MS framework Wall and Partition frame work  with proper welding   bolting ,  Including anti rust paint ,ceiling frame to be covered with 12 mm thick ply from all side and 6+6 mm thick Flexi ply for curved profile, Ply to be covered with 12mm thk MDF board to be used to Received Water cut Enamal PaintFinish Including  6+6 mm thick for curved profile, All joints to be filled with jointing compound , Include finished cutouts for light fixtures, AC grills .</t>
  </si>
  <si>
    <t>FR Gypsum board Cove for indirect light</t>
  </si>
  <si>
    <t xml:space="preserve">In L shape with 150 mm deep up to 300mm high and 50 mm wide fascia, All G.I framework for ceiling to be used manufactured by  GYPSteel  only, 12.5 mm thk Gypsum board to be used manufactured by  Saint Gobain Gypsum Board  or  La Farge  only, Gypsum Board sheets shall be fitted   finished as per manufacturer s specification, All joints to be filled with jointing compound including fiber tape reinforcement, Include finished cutouts for, AC grills  including necessary framework   ply support  required, Exclude painting, Only fire line Gypsum </t>
  </si>
  <si>
    <t>*in Straight Profile</t>
  </si>
  <si>
    <t>*In Curved Profile</t>
  </si>
  <si>
    <t>Average 12 mm thk Universal plaster punning by Gyproc Stucco, Tile bull marks to be used for channel gliding tracks,  Bull marks to be removed before apply punning, Surface to be in perfect plum, line and level, Include pencil rounding to wall corners as instructed, Smooth finished to receive finishing coating, Exclude painting work</t>
  </si>
  <si>
    <t>Aluminum frame work In Profile for Art work</t>
  </si>
  <si>
    <t xml:space="preserve">36mm x 36 mm, 16 SWG aluminum framework at 600 mm c c on wall column , 18 mm x 18mm, 3 mm aluminum angle to be used for assembling paneling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</si>
  <si>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Aluminum frame work For Paneling</t>
  </si>
  <si>
    <t>a</t>
  </si>
  <si>
    <t>b</t>
  </si>
  <si>
    <t>c</t>
  </si>
  <si>
    <t>d</t>
  </si>
  <si>
    <t>HDF Paneling</t>
  </si>
  <si>
    <t>providing and fixing HDF Panel to existing framework  pop wall surface with flat head, full thread, sheet metal screws, Edges of HDF to end at center of framework. Edges to be tightly screwed to  framework at 300 mm c c. Edges to be planed properly to receive finish material</t>
  </si>
  <si>
    <t>12 mm thk HDF</t>
  </si>
  <si>
    <t>6 mm thk Flexi HDF</t>
  </si>
  <si>
    <t>Fluted Wall paneling in Metallic Duco paint finish</t>
  </si>
  <si>
    <t>Using 12 mm thk HDF to be fixed on Existing ply as base , All joints shall be planed and smoothened before installing fluting mouldings.All joints shall be filled with suitable fillers and reinforcement tape, if required. HDF Moldings to be fixed  as per drawing ( min 25 mm wide   deep ), shall be installed on HDF back surface in perfect plumb, line and level. base and HDF moulding surface shall be finished in metallic duco paint, as approved by Architect</t>
  </si>
  <si>
    <t>Backlit Feature Wall Paneling in SS Gold Finish</t>
  </si>
  <si>
    <t>As per Drawing - Size  up to 3600 mm wide x 3600 mm high, Feature wall frame work to be made out of 50mm x 100 mm MS Box framework , fixed to Floor slab   wall with adequate anchor bolts and plates, Including anti rust paint , Frame to be covered 6 mm thick FRP Flexi Ply, 6+6 mm thick FRP Flexi ply bttens to be made and  fix on 6 mm thick base ply with 30 mm Gap,Batten to be covered with 16G, 304 grade SS sheet in C shape Profile ( as per approved design ) sheet in Gold Finish  ,  30 mm x 40 mm SS Gold finish box insert in Perforated sheet as per drawing, including Vertical  provision for  Led strip light and Electrical Conduit. Include  SS sheet insert in Groove</t>
  </si>
  <si>
    <t>Concrete Finish Fins- in Profile</t>
  </si>
  <si>
    <t>SQmt</t>
  </si>
  <si>
    <t>As per Drawing - Size  upto 650 mm wide x 3600 mm high, Fins frame work to be made out of 38mm x 38 mm MS Box framework , fixed to Floor slab   wall with adequate anchor bolts and plates, Including anti rust paint , Frame to be covered with 12 mm thick Marin Ply ,  4 mm thick HDF to be Fix on ply to received Concrete finish Coating, including Vertical Light Pelmet provision for  Led strip light and Electrical Conduit. Include 16 SWG, 304 Grade SS skirting.  ( basic cost of Pait Rs 250 sqft )</t>
  </si>
  <si>
    <t>400 mm wide Veneer  SS finish Portal</t>
  </si>
  <si>
    <t>Providing and fixing  4 mm thick Venner and 16 G SS 304 cladding as portal, finish in PU and PVD coating</t>
  </si>
  <si>
    <t>TINTED Mirror PANELING</t>
  </si>
  <si>
    <t>Providing and fixing  8 mm thick Tinted Mirror on exisitng ply , Fixed with Approved adhesive</t>
  </si>
  <si>
    <t>Reception Desk - Lecturn for Main Enterance</t>
  </si>
  <si>
    <t>Nos</t>
  </si>
  <si>
    <t>Providing and fixing  1000 mm wide x 2000 mm length Reception (Lectrun )desk , finish in Marble  SS Veneer. As per detail drawings</t>
  </si>
  <si>
    <t>Reception Desk - Lecturn for Service lift Entry</t>
  </si>
  <si>
    <t>Providing and fixing  1000 mm wide x 1000 mm length Reception (Lectrun )desk , finish in Marble  SS Veneer. As per detail drawings</t>
  </si>
  <si>
    <t>Service room   Spa room  Door in Fluted design matching to fluted paneling in metallic Paint Finish</t>
  </si>
  <si>
    <t>No</t>
  </si>
  <si>
    <t>Size   1000mm x 2250mm</t>
  </si>
  <si>
    <t xml:space="preserve">Door Frame  </t>
  </si>
  <si>
    <t>Overall finish size 250mm x 50 mm thk without rebate,Door frame to be Made up Using 18 mm thick FRP ply as rough ground, fixed to masonry wall in perfect plumb,  line and level by using 6  long Hilti Anchor bolt (total 6 nos - 3 nos each side), Clad with 4 mm thk HDF, Rebate to be separately put in CP wood, including , Wood to be treated with anti-termite medicine, Frame to be finish in Approved Metallic Duco paint finish</t>
  </si>
  <si>
    <t xml:space="preserve">Shutter  </t>
  </si>
  <si>
    <t>Overall size 900 mm wide x 2250 mm ht. x  1 leaf, up to 67 mm thk. Using 38 mm thick readymade fireproof shutter covered with 12 mm thick FRP ply on both sides. The shutter shall be clad with 4 mm thick  mdf on one side Laminate on other side including NBTW beading all around. including 25x25mm HDF strip press on HDF side on shutter as per drawings, Shutter and MDF strip be finish in Approved Metallic duco paint finish</t>
  </si>
  <si>
    <t xml:space="preserve">Hardware  </t>
  </si>
  <si>
    <t>125 mm x 50 mm x 4 mm thk bearing type SS hinges fixed between frame and shutter with SS screws. At least 4 nos. hinges per shutter, Dead lock with suitable cover plate, Concealed door closer by  Hafele Dorma as per required capacity,  1 set of handle as approved by Architect</t>
  </si>
  <si>
    <t>Fire Hose reel Double leaf Glass  Door</t>
  </si>
  <si>
    <t>Shutter-Size   1200mm x 2250mm</t>
  </si>
  <si>
    <t>As per drawing, Using 6 mm toughened glass Door with Powder coated Aluminum frame , all edges CNC machine polished</t>
  </si>
  <si>
    <t>The shutter shall be mounted on min. 3 nos. bearing SS copper finished hinges with proprietary screws, made by Hafele Dorma or equivalent approved by Architect. handle  with locking arrangement, by Hafele or equivalent approved,</t>
  </si>
  <si>
    <t>Service Door_Dining Area</t>
  </si>
  <si>
    <t>Size   1500mm x 2250mm Double Leaf</t>
  </si>
  <si>
    <t>Overall finish size 250mm x 50 mm thk without rebate, Door frame to be Made up Using 18 mm thick FRP ply as rough ground, fixed to masonry wall in perfect plumb,  line and level by using 6  long Hilti Anchor bolt (total 6 nos - 3 nos each side), Clad with 12 mm thk New burma teak wood, Rebate to be separately put in rough ground frame, Wood to be treated with anti-termite medicine, Frame to be finish  in  Approved Melamine polish</t>
  </si>
  <si>
    <t>Overall size 750 mm wide x 2250 mm ht. x 2 leaf, up to 67 mm thk. Using 38 mm thick readymade fireproof shutter covered with 12 mm thick FRP ply on both sides. The shutter shall be clad with 4 mm thick  Veneer from lounge side and other side 1 mm thick approved Laminate, including NBTW beading all around. Shutter to be finish  in  Approved Melamine polish , Including Vision panel as per drawing.</t>
  </si>
  <si>
    <t>Heavy duty floor Spring by Hafle or Dorma, Dead lock with suitable cover plate,  including 300 mm wide SS kick plate from both side of shutter,  1 set of handle as approved by Architect</t>
  </si>
  <si>
    <t>Sanding and preparing surface for receiving paint, Final coats of Duco paint. Complete as per manufacturer s specifications</t>
  </si>
  <si>
    <t>Concrete texture finish Coating</t>
  </si>
  <si>
    <t>Artificial Silver Gold leafing on  ceiling</t>
  </si>
  <si>
    <t>Surface to be ready with putty and primer, to receive metal leaf, Metal leafing to be applied over surface by skilled labour, Metal leaf to be installed as per approved sample, Stain coating to be applied as per approved sample, 2 coats of protective coating in matt   glossy finish, as instructed by Architect</t>
  </si>
  <si>
    <t>Luster Painting to walls</t>
  </si>
  <si>
    <t>Black matt paint to walls, beams structural frame and ceiling above false ceiling</t>
  </si>
  <si>
    <t>Sanding and preparing surface for receiving paint, Oil based, black matt paint to be applied in two coats, Clean surface before applying</t>
  </si>
  <si>
    <t>CIVIL WORK - fine dine   live kitchen</t>
  </si>
  <si>
    <t>1.1a</t>
  </si>
  <si>
    <t>18 mm thick Italian Marble flooring in Various Marble shade  and in strip form Pattern - for Dining</t>
  </si>
  <si>
    <t xml:space="preserve">Marble strip size up to  50 to 225 mm wide in various length, 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sealant, matching to marble in TIM-X or equivalent joint filler, including Approved sealer to be applied on all sides , with edge polish etc., complete, Including using plastic Pvc  sheet and POP to protect on marble flooring  as  protection , Include removal and disposing of protection materials before handover, Basic cost of marble Rs 450 sft </t>
  </si>
  <si>
    <t>1.1b</t>
  </si>
  <si>
    <t>Kotah tile Flooring for Live Kitchen</t>
  </si>
  <si>
    <t>P F of 19mm thick Kota Stone flooring (selected   approved grey colour - size, 550mm x550mm, basic cost INR. 538.00   SM), stone to be machine cut, machine polished, laid in pattern and sizes as detailed in drawing, bedded over cement sand mortar of mix ratio of 1 6 (1 cement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level as per site engineer s instruction. It is considered for  kitchen   service area.</t>
  </si>
  <si>
    <t>1.1c</t>
  </si>
  <si>
    <t>18 mm thick Italian Marble flooring black and white tile form- for Dining</t>
  </si>
  <si>
    <t xml:space="preserve">Marble tile size up to 600 mm x 600 mm- 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sealent, matching to marble in TIM-X or equivalent joint filler, including Approved sealer to be applied on all sides, with edge polish etc., complete, Including using plastic Pvc  sheet and POP to protect on marble flooring  as  protection , Include removal and disposing of protection materials before handover, Basic cost of marble Rs 550 sft </t>
  </si>
  <si>
    <t>Joint less ceramic tiles cladding ( behind Buffet counter )</t>
  </si>
  <si>
    <t>Cladding shall comprise of ceramic tile of 300 mm x 300 mm, Tiles to be fixed in ordinary Portland cement only, Tiles to be put with Spacer required with Leticrete grout in  joints in plumb, Joints to be filled with  matching grout.(Basic cost of ceramic tiles at Rs.30 sft) make  Johnson   Somany   Kajaria   Nitco</t>
  </si>
  <si>
    <t>Vitrified tile For Live Kitchen</t>
  </si>
  <si>
    <t>Clean existing wall surface before fixing  tile, Before starting, carefully read the suppliers laying plan and instructions. Decorative mosaic tiles shall be fixed and finished as per manufacturers instructions, Tiles to be put with Spacer required with Leticrete grout in  joints in plumb, Joints to be filled with  matching grout.  preferably by a nominated contractor. Basic cost of mosaic tiles at Rs.150 sft without tax</t>
  </si>
  <si>
    <t>Italian Marble Wall Cladding</t>
  </si>
  <si>
    <t>Clean existing wall surface before fixing wall cladding, Marble shall be minimum 18 mm thick fixed to fire rated plywood panelling   plastered wall siporex   block work, Marble shall be cut from slabs of even thickness, Marble shall be installed  with suitable adhesive, if installed on plywood, Marble shall be installed as per tech specs on  plastered siporex   block work, Joint filling and finishing and mirror polishing as per tech specs. Including up to  3 mm V grooves, mirror polished and finished. including Approved sealer to be applied on all sides (On site cost of Italian marble @ Rs.450 sft without tax)</t>
  </si>
  <si>
    <t>Italian Marble Finish Band</t>
  </si>
  <si>
    <t>Size up to 400 Mm high, Clean existing wall surface before fixing wall cladding, Marble shall be minimum 18 mm thick fixed to Fire rated plywood panelling   plastered wall siporex   block work, Marble shall be cut from slabs of even thickness, Marble shall be installed  with suitable adhesive, if installed on plywood, Marble shall be installed as per tech specs on  plastered siporex   block work, Joint filling and finishing and mirror polishing as per tech specs. Including up to  3 mm V grooves, mirror polished and finished. including Approved sealer to be applied on all sides (On site cost of Italian marble @ Rs.450 sft without tax)</t>
  </si>
  <si>
    <t>Marble Portal  Architrave ( 50 mm wide 400 mm deep )</t>
  </si>
  <si>
    <t>All around in  C  profile Pasted over existing ply surface with epoxy adhesive   brass pins, Ply surface shall be cleaned before installing marble, At least 18mm thk marble to be fixed, Marble shall be cut as per size   laid with tight hairline joints, Edge of marble shall be polished before installation, Joints to be filled with Tim-X or equivalent joint filler, Special care to be taken to fix marble on horizontal surface. Shall rest over ply at one end and vertical marble on the other, The vertical marble over 50 mm shall be fixed using brass pins . including Approved sealer to be applied on all sides (Basic cost of Marble at Rs.450 sft )</t>
  </si>
  <si>
    <t>Marble Skirting</t>
  </si>
  <si>
    <t>up to 150 mm high Skirting  with 18 MM thick Italian Marble including Edge Moulding, etc. complete, All joints of Marble shall be filled with matching colour TIM-X or equivalent grout filler, All visible edges of Marble shall be mirror polished, including Approved sealer to be applied on all sides (  Basic cost of marble Rs 450 sft )</t>
  </si>
  <si>
    <t>All G.I framework for ceiling to be used manufactured by  GYPSteel  only at 400 mm c c    suspenders, closer at 1200 mm c c, 12.5 mm thk Gypsum board to be used manufactured by  Saint Gobain Gypsum Board  or  La Farge  only, Gypsum Board sheets shall be fitted   finished as per manufacturer s specification, All joints to be filled with jointing compound including fibre tape reinforcement, Include finished cut-outs for light fixtures, AC grills  including necessary framework ply support , Include horizontal structural member to span below HVAC ducting for ceiling suspenders ( Note - existing structural ceiling height is 4300 mm )</t>
  </si>
  <si>
    <t xml:space="preserve">Aluminium framework  for panelling  </t>
  </si>
  <si>
    <t>50mm x 25 mm, 16 SWG aluminium framework at 600 mm c c fixed to wall, 18 mm x 18mm, 3 mm aluminium angle to be used for assembling panelling framework, Only round head, full thread, sheet metal screws to be used, Framework to be fixed to wall in perfect plum, line and level, Suitable packing to be provided behind framework for correct alignment,</t>
  </si>
  <si>
    <t>Veneer finish Panelling in batten form - Vertical and Horizontal</t>
  </si>
  <si>
    <t>Providing and fixing 150 mm wide batten form, Using 4 mm thk approved veneer sheet with 0.4 mm thick wooden face, pressed over 12 mm thick  backing Fire rated plywood including matching wood beading as per approved design, with 12 mm x 12mm finish groove as per design, Figure of veneer to be matched as per design, Pressing shall be free of defects, Veneer to be Finished in Approved waterbase PU polish</t>
  </si>
  <si>
    <t>Free standing low height Partition in Curved Profile- 1350 mm High</t>
  </si>
  <si>
    <t>50mm x 50 mm, MS Box framework at 600 mm c c fixed to Floor slab with adequate anchor bolts and plates, 25 mm x 25mm, 4 mm thick MS angle to be used for assembling Partition framework, with proper welding , Framework to be fixed to Floor in perfect plum, line and level, Including anti rust paint, Frame to be covered with 6+6 mm thick ply for Curved Profile , Ply to be covered with 4 mm thick veneer, 232 mm high x 38 mm thick Veneer finish Fins to be fixed on veneer surface with 50 mm gap,  including 50 mm high SS bronze satin finish Band in L   C shape as per drawings, Veneer to be Finished in Approved Melamine Polish, including 18 mm thick 125 mm wide  Italian Marble top band to be fixed on the Ply with edge moulding and polishing. Provision to be made for fixing partition bracket light (Basic cost of veneer at Rs.125 sft) (Basic cost of Marble at Rs. 550  sft)</t>
  </si>
  <si>
    <t>Free standing low height Partition in straight Profile-1350 mm high</t>
  </si>
  <si>
    <t>50mm x 50 mm, MS Box framework at 600 mm c 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Fire rated plywood , Ply to be covered with 4 mm thick veneer, 232 mm high x 38 mm thick Veneer finish Fins to be fixed on veneer surface with 50 mm gap,  including 50 mm high SS bronze satin finish Band in L   C shape as per drawings, Veneer to be Finished in Approved Melamine Polish, including 18 mm thick 125 mm wide  Italian Marble top band to be fixed on the Ply with edge moulding and polishing. Provision to be made for fixing partition bracket light (Basic cost of veneer at Rs.125 sft) (Basic cost of Marble at Rs. 550  sft)</t>
  </si>
  <si>
    <t>Fluted glass screen with SS Flat trim- 300 mm high</t>
  </si>
  <si>
    <t>10 mm thick Fluted Glass panel with 6 mm thick SS flat band around the glass , SS in bronze satin finish, Fixed to marble top  Trim ,  as shown in drawing, including fluted glass film</t>
  </si>
  <si>
    <t>Buffet serving counter - in U shape</t>
  </si>
  <si>
    <t>Size   11500mm length x 800mm depth x 950mm ht.</t>
  </si>
  <si>
    <t>As per drawing, Serving counter structure constructed out of 18 mm thk  Fire rated plywood, At least 18 mm thk approved Marble fixed to top with fascia in profile shown in drawing - including Mirror polish. Marble  to be tightly placed together and shall have mitre joints on edges including moulding as approved by Architect. All joints to be filled with matching colour TIM-X or equivalent grout filler. Ventilation space to be created within carcass as per drawing and all internal non visible surfaces shall be in  Black matt paint. Carcass to be covered with 12mm thk DuPont Corian fluted panel on all exposed surfaces including Led strip light provision,150 mm high skirting boxing to be made in 18 mm thick ply covered with Italian marble. Ventilation space fascia to be covered with 8 mm thick SS jali. SS jali in Bronze Satin finish, as per  approved design. Including all cut-outs for electrical points, induction plates and temperature devices. (Basic cost of Marble at Rs. 450 sft ) (Basic cost of Corian at Rs. 850 sft )</t>
  </si>
  <si>
    <t xml:space="preserve">Coffee Station </t>
  </si>
  <si>
    <t>Size   1800mm length x 750mm depth x 950mm ht.</t>
  </si>
  <si>
    <t>As per drawing, counter structure constructed out of 18 mm thk Fire rated plywood, At least 18 mm thk approved marble fixed to TOP with 50 mm high fascia, At least 18 mm thk approved marble fixed to skirting up to 200 mm high, Marble pieces to be tightly placed together and shall have mitre joints on edges, All joints to be filled with matching colour TIM-X or equivalent joint filler, 30 mm thick shelf to made, shelf to be covered with 4 mm thk veneer from top   bottom with 0.40 mm thk wooden face pressed on front side, All Internal Surface to be covered with 4 mm thick veneer, Veneer   Wood to be Finished in Approved Melamine Polish, 200 mm high skirting boxing to be made in 18 mm thick marine ply covered with marble, with openable  panel, Provision to be made in counter for water inlet point   drain outlet,  Including all cut-outs for electrical points. (Basic cost of veneer at Rs.125sft) (Basic cost of Marble at Rs. 450  sft)</t>
  </si>
  <si>
    <t>SS Screen in Satin Bronze finish</t>
  </si>
  <si>
    <t xml:space="preserve">Overall size- 4500 mm wide x 1000 mm height,  304 grade SS screen to be made out of  3 mm thick Sheet  ( cris-cross  pattern ),  SS frame in Satin Bronze finish  as approved by Architect, frame fixed to Wall and above ceiling Bulkhead, </t>
  </si>
  <si>
    <t>TV FIDS surround frame</t>
  </si>
  <si>
    <t>Size up to  ( 1200 mm x 1350 mm ), Using 3 4  thick ply carcass as TV surround, like a picture frame including 50 to 75  mm wide surround finished in 4 mm thick veneer to receive polycot paint, Rear portion of TV surround covered with 1 mm thick laminate, To be fixed on wall panelling with adequate supports</t>
  </si>
  <si>
    <t xml:space="preserve">18 mm thick Glass Shelf </t>
  </si>
  <si>
    <t>size - 1500MMX350MM- using 18 mm thick toughen glass shelf including SS Patch fittings ( Haffle or Dorma )</t>
  </si>
  <si>
    <t>Glass Display BOX with SS pipe  in Satin Bronze - 300 mm ht.</t>
  </si>
  <si>
    <t xml:space="preserve">nos </t>
  </si>
  <si>
    <t>size - 300MM X4500MM- Made of Box frame using 25 x25 x2.5 mm thick SS box pipe in Satin bronze finish, and frame to be covered  with 12 mm thick  toughen Glass as per detail drawing</t>
  </si>
  <si>
    <t>Glass Display BOX with SS pipe  in Satin Bronze - 200 mm ht.</t>
  </si>
  <si>
    <t>size - 200MM X4500MM- Made of Box frame using 25 x25 x2.5 mm thick SS box pipe in Satin bronze finish, and frame to be covered  with 12 mm thick  toughen Glass  as per detail drawing</t>
  </si>
  <si>
    <t>Service door-Veneer laminate finish including top fixed panel</t>
  </si>
  <si>
    <t>Size   900mm x 2250mm</t>
  </si>
  <si>
    <t>Overall finish size 200mm x 50 mm thk without rebate, Door frame to be Made up Using 18 mm thick marine ply as rough ground,, fixed to masonry wall in perfect plumb,  line and level by using 6  long Hilti Anchor bolt (total 6 nos - 3 nos each side), Clad with 12 mm thk  marine ply   4 mm thick Approved Veneer, Rebate to be separately put in  wood, Wood to be treated with anti-termite medicine, Frame to be finished in Approved waterbase PU polish</t>
  </si>
  <si>
    <t>Overall size 800 mm wide x 2250 mm ht. x  1 leaf, up to 40 mm thk. Using 35 mm thick readymade fireproof shutter covered with  4 mm thick  approved veneer from Lounge  side and other side 1 mm thick approved Laminate, (basic cost of veneer up to Rs. 125 sft)   (basic cost of laminate Rs 1600   sheet)</t>
  </si>
  <si>
    <t xml:space="preserve">Polish  </t>
  </si>
  <si>
    <t>Frame   entire door  to be  to be Finished in Approved waterbase PU polish</t>
  </si>
  <si>
    <t>125 mm x 50 mm x 4 mm thk bearing type SS hinges fixed between frame and shutter with SS screws. At least 4 nos. hinges per shutter, Dead lock with suitable cover plate , and Magnetic latch, 1 set of handle as approved by architect</t>
  </si>
  <si>
    <t>Wooden finish Capital for Column</t>
  </si>
  <si>
    <t>size up to 300 mm Deep- Providing and fixing 75  mm thick Veneer finish Capital including adequate MS frame and 12 mm thick Fire rated plywood, ply to be covered with  4 mm thk approved veneer sheet with 0.4 mm thick wooden face,  including matching wood beading as per approved design, Figure of veneer to be matched as per design, Pressing shall be free of defects, Veneer to be Finished in Approved waterbase PU polish</t>
  </si>
  <si>
    <t>As per drawing -Size up to 600 mm wide x 1850 mm high, Using 50mm x 36 mm, 16 SWG aluminium framework at 600 mm c 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125 -sft )</t>
  </si>
  <si>
    <t>Veneer finish Ceiling</t>
  </si>
  <si>
    <t>Sqmt</t>
  </si>
  <si>
    <t>As per drawing - Using 50mm x 36 mm, 16 SWG aluminium framework at 600 mm c c Fixed on existing Structural Framework, Frame to be covered with 18 mm thick marine ply,  ply to be covered with 4 mm thick approved Veneer, Veneer to be Finished in Approved waterbase PU polish .  (Basic cost of veneer up to Rs. 125 -sft )</t>
  </si>
  <si>
    <t>Corian finish fluted panelling</t>
  </si>
  <si>
    <t>Providing and fixing  up to 50 mm  wide x 600 umm high Corian batten form, Using 12 mm thk approved  Corian sheet , pressed over 12 mm thick  backing Fire rated plywood as per approved design, with 12 mm x 6 mm finish groove as per design, Pressing shall be free of defects, Basic cost of Corian at Rs.900 sft without tax</t>
  </si>
  <si>
    <t>Brick Cladding on Existing taper column</t>
  </si>
  <si>
    <t>Clean existing wall Ply surface before fixing  brick tile cladding Before starting, carefully read the suppliers laying plan and instructions. Decorative Brick tiles shall be fixed and finished as per manufacturers instructions, preferably by a nominated contractor. Basic cost of mosaic tiles at Rs.120 sft without tax</t>
  </si>
  <si>
    <t>Built In seating In Profile- for Dining Area ( Part of Phase-1 )</t>
  </si>
  <si>
    <t>Partition in Curved Profile</t>
  </si>
  <si>
    <t>50mm x 50 mm, MS Box framework at 600 mm c 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plywood and 6+6 mm thick ply for Curved Profile , Ply to be covered with 4 mm thick veneer, 232 mm high x 38 mm thick Veneer finish Fins to be fixed on veneer surface with 50 mm gap,  including 50 mm high SS bronze satin finish Band in L   C shape as per drawings, Veneer to be Finished in Approved Melamine Polish, including 18 mm thick 125 mm wide  Italian Marble top band to be fixed on the Ply with edge moulding and polishing. Provision to be made for fixing partition barcket light (Basic cost of veneer at Rs.125 sft) (Basic cost of Marble at Rs. 2000  sft)</t>
  </si>
  <si>
    <t>Built-in seating -Seat</t>
  </si>
  <si>
    <t>up to 100 mm thk foam rubber seat pasted to 18 mm thk ply base , 25 mm thk., 32 density PU foam to cover rubber seat, PU foam to be covered with 6 mm thk. sheet before finishing seat in white cloth,Final  finished in approved fabric   leatherite (Basic cost of fabric at Rs.2500 rmt)</t>
  </si>
  <si>
    <t>Built-in seating- Back</t>
  </si>
  <si>
    <t>Back rest to be fixed to rear partition .Up to 25mm thk. Foam rubber pasted to back rest, in Fluted profile, 25 mm thk., 32 density PU foam to cover rubber sheet, PU foam to be covered with 6 mm thk sheet before finishing in white cloth,Final  finished in approved fabric   leatherite (Basic cost of fabric at Rs.2500 rmt)</t>
  </si>
  <si>
    <t>Fixed Seating Sofa  - Size - 9650 mm length x860 mm deep x 1200 mm height</t>
  </si>
  <si>
    <t>Fixed Seating Sofa  - Size -7200 mm length x860 mm deep x 1200 mm height</t>
  </si>
  <si>
    <t>Standy Tall Table - In profile</t>
  </si>
  <si>
    <t>Size   65 mm thick  1050mm length x 450 deep x1140 mm ht.</t>
  </si>
  <si>
    <t>Using 35mmx25mm Aluminium frame, 400x400 mm c c both ways, Frame to be covered with 8 mm thick ply, Top  ply including 200 mm drop to be covered with 12 mm thick corian, Bottom ply to be covered with 1 mm thick laminate with balance vertical ply to be covered with 4 mm thick veneer with additional 12 mm ply backing to match the thickness, Provision to be made to pass conduit for electrical points, including boxing to receive pop up box and SS finish Foot rail, Veneer to be Finished in Approved Melamine Polish , including 50 mm wide 6 mm thick 304 grade SS Base in Satin Bronze finish (Basic cost veneer Rs.125 sft) (Basic cost of corian Rs.850 sft)</t>
  </si>
  <si>
    <t>10 mm thick Terrazo Flooring in Pattern</t>
  </si>
  <si>
    <t xml:space="preserve">Supply and application of 10mm thick Epoxy Resin Terrazzo flooring system (12 mm laid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 minute when tested as per ASTM D 635. IGBC certified product.Typical properties of the resin needs to be achieved in laboratory tests at 50% Relative Humidity. Fire Resistance BS476-7  Spread of Flame   Class 2Slip Resistance      TRRL  Pendulum Slip Test Dry    &gt; 40 low  slip potential.Temperature Resistance   Tolerant up to 60 C .Water Permeability   Nil – Karsten Test(Impermeable) Abrasion Resistance           Taber Abrader -  50 mg loss per  1000  cycles(1kg load using CS17 wheels). Compressive Strength   &gt; 55 N mm2 (BS6319), Bond  Strength Greater than cohesive strength of 25 N   mm2 concrete.  &gt;1.5 MPa. Toxicity (when cured)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 termination Trim of 2mm- 2.5mm thick L SS , Providing and application of Momex Joint , Providing and application of PU Sealant at terminations                                                                </t>
  </si>
  <si>
    <t>COUNTER AND LEDGES</t>
  </si>
  <si>
    <t>Tea  Bar counter in Curved  Profile</t>
  </si>
  <si>
    <t>Size   9000mm length x 650 mm depth x 1100mm ht.</t>
  </si>
  <si>
    <t xml:space="preserve">Apron partition </t>
  </si>
  <si>
    <t>38 mm x 38 Aluminum Box framework made up thickness up to 100 mm wide, frame to be covered with 6+6 mm thick flexi Fire rated plywood  on both sides  for curved profile,  At least 12 mm thk Corean fixed to apron In Approved design pattern and in profile, Corean to be tightly placed together and shall have seamless joints on edges, Bartender side of Apron partition shall have  1.5 mm thk approved laminate below counter top, Including 200 mm high 16G 304 grade SS satin Bronze  finish Skirting . Including provision for Food Display unit (Basic cost of Corean  at Rs.800 sft)</t>
  </si>
  <si>
    <t xml:space="preserve">Preparation counter </t>
  </si>
  <si>
    <t>Size up to 600 mm wide Preparation counter structure constructed out of 18 mm thk Fire rated plywood In laminate finish, 18 mm thick Veneer finish Shutter Including matching wood beading on all exposed plywood edges, Venner   Beading to be finish in approved Duco paint, 16 mm thk Terrazo counter tops with 50 mm thk top edge on all sides, (Basic cost of Terrazo  at Rs.750 sft)  (Basic cost Veneer at Rs.100 sft)</t>
  </si>
  <si>
    <t xml:space="preserve">Serving counter top in profile </t>
  </si>
  <si>
    <t xml:space="preserve">Upto 350 mm wide Serving Counter top,75 mm facia Including provision for Led strip profile light, comprising of 38x38 mm Aluminium framework covered with Fire rated plywood , At least 16 mm thk approved Terrazo stone fixed to on counter Ply top, Bottom ply of serving top shall have 1.5 mm thk approved laminate on bottom side, Exclude electrical point wiring   light source within counter top, (Basic cost of Terrazo  at Rs.750 sft) </t>
  </si>
  <si>
    <t>Terrazo finish Bar Back unit</t>
  </si>
  <si>
    <t>Size   6500mm length x 600mm depth x 900 mm ht.</t>
  </si>
  <si>
    <t xml:space="preserve">Back unit structure constructed out of 18 mm thk Fire rated plywood with vertical support in the center, Plywood to be covered with 18 mm thick Terrazo top  and back wall, with 50 mm thick Terrazo Facia, with mitre joints ,  Marble pieces to be tightly placed together and shall have mitre joints on edges, All joints to be filled with matching colour  joint filler, All edges of stone to be polished. including 18 mm thick duco paint finish Shutter  (Basic cost of Terrazo  at Rs.750 sft) </t>
  </si>
  <si>
    <t>Low height Curved Partition ( 1500 mm high ) Attached to  Built in Seating</t>
  </si>
  <si>
    <t>As per drawing, overall thichness up to 100 mm, using 50mm x 50 mm  MS box  framework, 6+6  mm thk Flexi Fire rated plywood fixed to framework from all side, Ply to be covered with 4 mm thick approved veneer finish with Approved waterbase PU polish from outer side ( corridor side ), and approved duco paint finish from in side ( tea lounge side ),  10 mm thick x 250 high Curved rib Glass to be fix in the partition including 6 mm thick 304 grade  SS bronze satin finish Top trim including 50 mm wide vertical support as shown in drawing, all veneer to be Finished in Approved waterbase PU polish, including provision for pole light (Basic cost of veneer at Rs.150 sft)</t>
  </si>
  <si>
    <t>Low height Curved Partition ( 1500 mm high ) with moulding panel behind counter</t>
  </si>
  <si>
    <t>As per drawing, overall thichness up to 100 mm, using 50mm x 50 mm  MS box  framework, 6+6  mm thk Flexi Fire rated plywood fixed to framework from all side, Ply to be covered with 4 mm thick approved veneer finish with Approved waterbase PU polish from outer side ( corridor side ), and approved duco paint finish from in side including half round moulding panel ( tea lounge side ),  10 mm thick x 250 high Curved rib Glass to be fix in the partition including 6 mm thick 304 grade  SS bronze satin finish Top trim including 50 mm wide vertical support as shown in drawing, all veneer to be Finished in Approved waterbase PU polish, including provision for pole light (Basic cost of veneer at Rs.150 sft)</t>
  </si>
  <si>
    <t xml:space="preserve">Low height Curved Partition ( 600 mm high ) for Planter </t>
  </si>
  <si>
    <t xml:space="preserve">As per drawing, overall thichness up to 100 mm, using 50mm x 50 mm  MS box  framework, 6+6  mm thk Flexi Fire rated plywood fixed to framework from all side, Ply to be covered with 4 mm thick approved veneer finish with Approved waterbase PU polish from outer side ( corridor side ), and approved Marble cladding from in side , including 6 mm thick 304 grade  SS bronze satin finish Top trim  as shown in drawing, all veneer to be Finished in Approved waterbase PU polish,  (Basic cost of veneer at Rs.150 sft) (Basic cost of marble  at Rs.450 sft) </t>
  </si>
  <si>
    <t>SS Foot Rail</t>
  </si>
  <si>
    <t>up to 200 mm high -Providing and fixing in position 304 grade S.S Satin Bronze finish foot rail of 38mm diameter with horizontal   vertical members, Grouting in concrete, etc. complete, as specified and as directed by Architect</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</si>
  <si>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leather shall be nailed on bottom side of plywood base, Including reccesed SS Skirting ,(Basic cost of fabric at Rs.2500 rmt)</t>
  </si>
  <si>
    <t>Tea Garden Tree with Roof in Oval Profile</t>
  </si>
  <si>
    <t>Size   6300mm dia x 1800mm wide x 3600mm ht.</t>
  </si>
  <si>
    <t>Main Tree Base</t>
  </si>
  <si>
    <t xml:space="preserve">Using 50 mm x 50 MS Box framework , frame to be covered with  6+6 mm thick flexi HDF for curved profile,  ply to be covered with 50 mm wide x 150 mm deep Vertical fins in profile as shown in drawings, 50 mm wide horizontal band to be provide at every 500 mm as shown in drawing , All expose surface of Metal and HDF to be finish in Approve Duco paint, Including providion for Electrcial wire manger and light and light handing system  </t>
  </si>
  <si>
    <t xml:space="preserve">Roof </t>
  </si>
  <si>
    <t xml:space="preserve">Roof to be made Using 50 mm x 50 MS Box framework as per drawing, frame all side to be covered with  6 mm thick  HDF in profile,  use 10 mm thick rib glass roof  panel as shown in drawing  , All expose surface of Metal and HDF to be finish in Approve Duco paint,  </t>
  </si>
  <si>
    <t>Capical ring</t>
  </si>
  <si>
    <t>On existing roof frame Upto 300 mm high Roof top band to be made using 6mm thick HDF, HDF  to be coverd with Bronze finish SS as aproved by architect</t>
  </si>
  <si>
    <t>Civil   Interior work for sports   relax lounge</t>
  </si>
  <si>
    <t xml:space="preserve">18 mm thick Italian Marble flooring </t>
  </si>
  <si>
    <t>18 mm thick Italian Marble flooring in Various Marble shade  and in Pattern - for Sports Bar</t>
  </si>
  <si>
    <t xml:space="preserve">Marble strip size up to  50 to 225 mm wide in various length, 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sealant, matching to marble in TIM-X or equivalent joint filler, including Approved sealer to be applied on all sides, with edge polish etc., complete, Including using plastic Pvc  sheet and POP to protect on marble flooring  as  protection , Include removal and disposing of protection materials before handover, Basic cost of marble Rs 450 sft </t>
  </si>
  <si>
    <t>Vitrified tile Flooring for Bar   Store room</t>
  </si>
  <si>
    <t>SUPPLYING AND LAYING VITRIFIED FLOOR TILES OF 600 X 600 MM SIZE OF FIRST QUALITY,CONFIRMING TO IS 13006 PL-LBE OF RAK CERAMICS EURO NITCO KAJARIA OR EQUIVALENT,DESIGN AND SHADE AS APPROVED, FIXED OVER 30 MM AVERAGE THICK BASE OF CEMENT MARTOR 1 4 (1 CEMENT 4 COARSE SAND)LAID WITH CEMENT SLURRY,INCLUDING PREPAIRING THE BASE,FILLING WITH WHITE CEMENT PASTE OF APPROVED MATCHING COLOUR AND SHADE ETC.CLEANING ALL COMPLETE AS PER DIRECTION OF ENGINEER-IN- CHARGE. basic cost of tile Rs.150 sft without tax</t>
  </si>
  <si>
    <t>Joint less ceramic tiles cladding ( behind Display screen and store room)</t>
  </si>
  <si>
    <t>Cladding shall comprise of ceramic tile of 300 mm x 600 mm, Tiles to be fixed in ordinary Portland cement only, Tiles to be put with Spacer required with Leticrete grout in  joints , in plumb, Joints to be filled with  matching grout . (Basic cost of ceramic tiles at Rs.60 sft) make  Johnson   Somany   Kajaria   Nitco</t>
  </si>
  <si>
    <t>Vitrified tile Cladding for Inside Bar wall</t>
  </si>
  <si>
    <t>Cladding shall comprise of vitrified tile of 600 mm x 600 mm, Tiles to be fixed in ordinary Portland cement only, Tiles to be put with Spacer required with Leticrete grout in  joints in plumb, Joints to be filled with  matching grout . (Basic cost of vitrified tiles at Rs.60 sft) make  Johnson   Somany   Kajaria   Nitco</t>
  </si>
  <si>
    <t>Clean existing wall surface before fixing wall cladding, Marble shall be minimum 18 mm thick fixed to Fire rated plywood panelling   plastered wall siporex   block work, Marble shall be cut from slabs of even thickness, Marble shall be installed  with suitable adhesive, including Approved sealer to be applied on all sides,  if installed on plywood, Marble shall be installed as per tech specs on  plastered siporex   block work, Joint filling and finishing and mirror polishing as per tech specs. Including up to  3 mm V grooves, mirror polished and finished. including Approved sealer to be applied on all sides (On site cost of Italian marble @ Rs.450 sft without tax)</t>
  </si>
  <si>
    <t>Sports  Bar counter in Profile</t>
  </si>
  <si>
    <t>Size   11500mm length x 1050mm depth x 1150mm ht.</t>
  </si>
  <si>
    <t>50 mm x 50 Aluminum Box framework made up thickness up to 150 mm wide, frame to be covered with 18 mm thk Fire rated plywood  on both sides on straight surfaces including 6+6 mm thick flexi FRP ply for curved profile,18 mm thk plywood boxing fixed over partition with FRP plywood frame grid at regular intervals,  At least 18 mm thk Flutted Marble  fixed to apron In Approved design pattern and in profile, Marble to be tightly placed together and shall have seamless joints on edges, including sealer coat of all side, Marble joint should not be visible, Bartender side of Apron partition shall have 12 mm thick Corian fixed above preparation counter and 1.5 mm thk approved laminate below counter top, Including 200 mm high 16G 304 grade SS satin Bronze  finish Skirting  (Basic cost of solid surface (Corian)  at Rs.850 sft)  (Basic cost of Marble  at Rs.1000 Sft)</t>
  </si>
  <si>
    <t>Size up to 650 mm wide Preparation counter structure constructed out of 18 mm thk Fire rated plywood In laminate finish, Include matching wood beading on all exposed plywood edges, Beading to be polished and coated with 1 coat sealer and 2 coats of PU finish in approved matt   glossy ratio, 12 mm thk Corian counter tops with 32 mm thk top edge on all sides, (Basic cost of solid surface (Corian)  at Rs.850 sft) (Basic cost of laminate at Rs.1500 sheet)</t>
  </si>
  <si>
    <t xml:space="preserve">Upto 450 mm wide Serving Counter top, 100 mm facia Including provision for Led strip light, comprising of 1st quality CP teakwood framework with Fire rated plywood on bottom side, At least 18 mm thk approved Onyx stone fixed to on counter Ply top, Bottom ply of serving top shall have 1.5 mm thk approved laminate on bottom side, Include 100 mm x 10 mm thk SS Satin Bronze  edges Facia fixed to serving top edges on both sides (with one side openable for maintaining LEd strip Light ), with suitable adhesive, Exclude electrical point wiring   light source within counter top, (Basic cost of Onyx Rs 1500 sft ) </t>
  </si>
  <si>
    <t>Marble finish Bar Back unit</t>
  </si>
  <si>
    <t>Size   3500mm length x 750mm depth x 975 mm ht.</t>
  </si>
  <si>
    <t>Back unit structure constructed out of 18 mm thk Fire rated plywood with vertical support in the center, Plywood to be covered with 18 mm thick Marble top  and back wall, with 50 mm thick marble Facia, with mitre joints ,  Marble pieces to be tightly placed together and shall have mitre joints on edges, All joints to be filled with matching colour TIM-X or equivalent joint filler, All edges of stone to be mirror edge polished. including 75x75 mm SS Satin Bronz finish Architrave as per detail drawing, Side panel to be finish with 4 mm thick veneer with 12 mm thick back ply  Figure of veneer to be matched as per design, Pressing shall be free of defects, Veneer to be Finished in Approved waterbase PU Polish, 8 mm thick tinted mirro paneling with 12 mm thick FRP back ply and including  12 mm thick Glass shelve as per disign including  1 mm thick laminate  finish paneling   behind TV back   (Basic cost of veneer at Rs.150 sft) (Basic cost of marble Rs 450 sft )</t>
  </si>
  <si>
    <t>Aluminum frame work  ( for Paneling    Cladding )</t>
  </si>
  <si>
    <t>50mm x 36 mm, 16 SWG aluminum framework at 600 mm c c on wall column , 18 mm x 18mm, 3 mm aluminum angle to be used for assembling paneling framework, Only round head, full thread, sheet metal screws to be used, Framework to be fixed to wall in perfect plumb, line and level, Suitable bracket to be provided behind framework for correct alignment,</t>
  </si>
  <si>
    <t>REFER DRAWING-00B01-TFS-DOM02-ID-07-03 11   12</t>
  </si>
  <si>
    <t>Ply Paneling</t>
  </si>
  <si>
    <t>Veneer skin for Straight   curved surfaces</t>
  </si>
  <si>
    <t>Using 4 mm thk approved veneer sheet with 0.4 mm thick wooden face, pressed over backing plywood including matching wood beading as per approved design, with 3 mm x 3mm finish groove as per design including on column surface, Figure of veneer to be matched as per design, Pressing shall be free of defects, Veneer to be Finished in Approved waterbase PU polish</t>
  </si>
  <si>
    <t>(Basic cost of veneer upto Rs. 150 -sft )</t>
  </si>
  <si>
    <t>size up to 300 mm Deep- Providing and fixing 75  mm thick Veneer finish Capital including adequate MS frame and 12 mm thick Fire rated  plywood, ply to be covered with  4 mm thk approved veneer sheet with 0.4 mm thick wooden face,  including matching wood beading as per approved design, Figure of veneer to be matched as per design, Pressing shall be free of defects, Veneer to be finished in Approved waterbase PU polish</t>
  </si>
  <si>
    <t>Providing and fixing 50 to 100 mm wide batten form, Using 4 mm thk approved veneer sheet with 0.4 mm thick wooden face, pressed over 12 mm thick  backing fire rated plywood including matching wood beading as per approved design, with 12 mm x 12mm finish groove as per design, Figure of veneer to be matched as per design, Pressing shall be free of defects, Veneer to be finished in Approved waterbase PU polish</t>
  </si>
  <si>
    <t>Low height Curved Partition ( 1100 mm high )</t>
  </si>
  <si>
    <t>As per drawing, 50mm x 50 mm  MS framework, 6+6  mm thk Flexi Fire rated plywood fixed to Aluminum framework from all side, Ply to be covered with 4 mm thick veneer finish with Approved waterbase PU polish, 10 mm thick x 250 high Curved rib Glass to be fix in the partition including 6 mm thick 304 grade  SS bronze satin finish Top trim including 50 mm wide vertical support, veneer to beFinished in Approved waterbase PU polish, (Basic cost of veneer at Rs.125 sft)</t>
  </si>
  <si>
    <t>Community table ( 1600 mm long  x 650 mm wide)</t>
  </si>
  <si>
    <t>as per drawing Using 50 x 50 mm SS Base Frame in satin bronze finish,  Frame top to be covered with 18 mm thick sleeper wooden plank,  to beFinished in Approved waterbase PU polish</t>
  </si>
  <si>
    <t>SS Bronze Satin finish 50 mm high skirting</t>
  </si>
  <si>
    <t>Clean existing wall Ply surface before fixing  brick tile cladding Before starting, carefully read the suppliers laying plan and instructions. Decorative Brick tiles shall be fixed and finished as per manufacturers instructions, preferably by a nominated contractor. Basic cost of tiles at Rs.120 sft without tax</t>
  </si>
  <si>
    <t>Corian finish Wicked door</t>
  </si>
  <si>
    <t>Door size 950mm wide x 1150 height, 50 mm x 50 Aluminum  framework for shutter, frame to be covered with 12 mm thk Fire rated plywood  from all sides ,  At least 12 mm thk Corian fixed  In Approved design pattern ( mixed of 2 Corian finishes )From guest side and in side plain, Corian to be tightly placed together and shall have seamless joints on edges, Corian joint should not be visible, Including 200 mm high 16G 304 grade SS satin Bronze  finish band at door bottom matching to bar counter skirting . (Basic cost of solid surface (Corian)  at Rs.850 sft)</t>
  </si>
  <si>
    <t>Size   950mm x 2250mm</t>
  </si>
  <si>
    <t>Overall finish size 200mm x 50 mm thk without rebate, Door frame to be Made up Using 18 mm thick FRP ply as rough ground,, fixed to masonry wall in perfect plumb,  line and level by using 6  long Hilti Anchor bolt (total 6 nos - 3 nos each side), Clad with 12 mm thk  FRP ply   4 mm thick Approved Veneer, Rebate to be separately put in  wood, Wood to be treated with anti-termite medicine, Frame to be finished in Approved waterbase PU polish</t>
  </si>
  <si>
    <t>Shutter  Overall size 850 mm wide x 2250 mm ht. x  1 leaf, up to 40 mm thk. Using 35 mm thick readymade fireproof shutter covered with  4 mm thick  approved veneer from Lounge  side and Above veener fix 50 mm wide wooden batten as per drawing  and store room  side 1 mm thick approved Laminate, Veneer and wood to be finish in approved waterbase PU polish (basic cost of veneer up to Rs. 150 sft)   (basic cost of laminate Rs 1600   sheet)</t>
  </si>
  <si>
    <t xml:space="preserve">Polish Frame   entire door  to be  to be finish  in Approved waterbase PU polish </t>
  </si>
  <si>
    <t>Hardware  125 mm x 50 mm x 4 mm thk bearing type SS hinges fixed between frame and shutter with SS screws. At least 4 nos. hinges per shutter, Dead lock with suitable cover plate , and Magnetic latch, 1 set of handle as approved by architect ( Make Dorma   Hafle )</t>
  </si>
  <si>
    <t>SPA Area</t>
  </si>
  <si>
    <t xml:space="preserve">P C of 200mm thick  block masonry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Patli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external divider walls up to 4300mm ht up to mother slab level.                                                                                      </t>
  </si>
  <si>
    <t xml:space="preserve">P C of 100mm solid concrete block masonry made of solid concrete blocks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Patli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divider walls up to 4300mm ht of internal divider walls at toilet area.                                                                                      </t>
  </si>
  <si>
    <t xml:space="preserve">P C of 150mm thick screed with 100mm thick broken AAC (Siporex) Block, broken siporex block to be laid on the waterproofing treated floor in proper levelling, after laying of the siporex block, void area to be filled up with Siporex or equivalent light weight materials including making of 50mm thick IPS flooring in cement concrete mix of 1 2 4 (1 cement   2 sand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</si>
  <si>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 xml:space="preserve">P C of  50mm   75mm thick screed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levelling   to get the smooth surface to lay the finishing floor materials on the said surface. Complete as per architectural detail drawings   instruction by the site engineer. </t>
  </si>
  <si>
    <t>CIVIL FINISHES WORK</t>
  </si>
  <si>
    <t>FLOORING</t>
  </si>
  <si>
    <t xml:space="preserve">Italian Marble Flooring </t>
  </si>
  <si>
    <t>Clean existing sub floor thoroughly. Flooring shall consist of Marble as per drawing, Up to 50 mm thick bedding mortar as per tech specs. Marble slabs shall be minimum 18 mm thick, laid as per tech specs, Marble to be cut as per size and laid with tight hairline joints. Joint filling and finishing as per tech specs.(On site cost of Italian marble @ Rs.450 sft without tax) including Approved sealer to be applied on all sides, Including sealer coat , Including using plastic Pvc  sheet and POP to protect on marble flooring  as  protection , Include removal and disposing of protection materials before handover</t>
  </si>
  <si>
    <t>10 mm thick Terrazzo Flooring</t>
  </si>
  <si>
    <t xml:space="preserve">Supply and application of 10mm thick Epoxy Resin Terrazzo flooring system (12 mm laid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 minute when tested as per ASTM D 635. IGBC certified product. Typical properties of the resin needs to be achieved in laboratory tests at 50% Relative Humidity. Fire Resistance BS476-7  Spread of Flame   Class 2Slip Resistance      TRRL  Pendulum Slip Test Dry    &gt; 40 low  slip potential. Temperature Resistance   Tolerant up to 60 C .Water Permeability   Nil – Karsten Test(Impermeable) Abrasion Resistance           Taber Abrader -  50 mg loss per  1000  cycles(1kg load using CS17 wheels). Compressive Strength   &gt; 55 N mm2 (BS6319), Bond  Strength Greater than cohesive strength of 25 N   mm2 concrete.  &gt;1.5 MPa. Toxicity (when cured)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 termination Trim of 2mm- 2.5mm thick L SS , Providing and application of Momex Joint , Providing and application of PU Sealant at terminations                                                                </t>
  </si>
  <si>
    <t>CLADDING</t>
  </si>
  <si>
    <t xml:space="preserve">Synthetic Marble Wall Cladding with Grooves </t>
  </si>
  <si>
    <t>Clean existing wall surface before fixing wall cladding. Slabs shall be min. 18 mm thick fixed to plastered  siporex   block work, Slabs shall be  installed as per tech specs  on  plastered wall siporex   block work, Joint filling and finishing and mirror polishing as per tech specs. Including up to 3mm V grooves, mirror polished and finished. including Approved sealer to be applied on all sides (On site cost of Synthetic marble @ Rs.275 sft without tax)</t>
  </si>
  <si>
    <t>Clean existing wall surface before fixing wall cladding, Marble shall be minimum 18 mm thick fixed to Fire rated plywood panelling   plastered wall siporex   block work, Marble shall be cut from slabs of even thickness, Marble shall be installed  with suitable adhesive, if installed on plywood, Marble shall be installed as per tech specs on  plastered siporex   block work, Joint filling and finishing and mirror polishing as per tech specs. Including up to  3 mm V grooves chamfer edge moulding, mirror polished and finished. including Approved sealer to be applied on all sides (On site cost of Italian marble @ Rs.450 sft without tax)</t>
  </si>
  <si>
    <t>Synthetic Marble Jamb lining for common Toilet Door Openings</t>
  </si>
  <si>
    <t>Marble jamb lining for EWC doors including rebate, up to 230 mm wide, up to 2250 mm ht all around, At least 18 mm thk per-polished slabs to be used, Slabs to be cut as per approved size   drawings, Include mitre joints at all junctions as per Architects instructions, Including V groove to match wall cladding, Marble to be fitted with white cement only, Marble shall be installed as per tech specs on  plastered siporex   block work, Joint filling and finishing and mirror polishing as per tech specs. including Approved sealer to be applied on all sides  (Basic cost of Synthetic Marble at Rs.275 sft without tax)</t>
  </si>
  <si>
    <t>Italian Marble Finish Wash Basin Counter for toilet</t>
  </si>
  <si>
    <t>The counter shall be supported on 38mm x 38mm x 5mm thk MS angle fixed to block work. Brackets shall be inserted within wall by at least 125mm, MS brackets shall be coated with 2 coats of anti-corrosive paint and 3 coats of synthetic enamel paint, 18mm thk ordinary Indian marble placed within bracket and screwed through bracket, At least 20mm thk cement mortar bedding in 1 4 ratio, Pre-finished and pre-polished marble slabs shall be fixed as per tech specs. Counter shall have up to 300 mm wide fascia marble with mitre joints All top edges of counter shall have chamfer moulding. Joint filling and finishing and mirror polishing as per tech specs. including Approved sealer to be applied on all sides.  Including all plumbing cutout as shown in drawing</t>
  </si>
  <si>
    <t>(Basic cost of marble at Rs.450 sft including fibre filling   polish)</t>
  </si>
  <si>
    <t xml:space="preserve">  Sink counter including under counter shutter </t>
  </si>
  <si>
    <t>Size   1800mm length x 450mm depth x 850mm ht.</t>
  </si>
  <si>
    <t>As per drawing, Sink counter structure constructed out of 18 mm thk  plywood, At least 16 mm thk approved Terrazzo Stone fixed to top with 50 mm thick front fascia and back flash in profile shown in drawing - including  polish. stone  to be tightly placed together and shall have mitre joints on edges including moulding as approved by Architect. All joints to be filled with matching colour TIM-X or equivalent grout filler.  Carcass internal surface to be covered with 1mm thk approved laminate , all exposed  surfaces including shutter to be finished in approved veneer, Veneer to be Finished in Approved water base PU polish, including 50 mm high SS skirting , as per  approved design. Including all cutouts for electrical points,  (Basic cost of Terrazzo at Rs. 750 sft ) (Basic cost of Veneer at Rs. 150 sft ) excluding sink</t>
  </si>
  <si>
    <t>Synthetic Marble  Portal 450 mm wide</t>
  </si>
  <si>
    <t>Using 16mm thick marble Pasted over existing ply surface with epoxy adhesive   brass pins, Ply surface shall be cleaned before installing marble, At least 16mm thk marble to be fixed, Marble shall be cut as per size   laid with tight hairline joints, Edge of marble shall be polished before installation, Joints to be filled with Tim-X or equivalent joint filler, Including 2  high Marble fascia, Approved sealer to be applied on all sides. Special care to be taken to fix marble on horizontal surface. Shall rest over ply at one end and vertical marble on the other, The vertical marble over 50 mm shall be fixed using brass pins</t>
  </si>
  <si>
    <t xml:space="preserve"> (Basic cost of Synthetic Marble at Rs.275 sft without tax)</t>
  </si>
  <si>
    <t>All G.I framework for ceiling to be used manufactured by  GYPSteel  only at 400 mm c c    suspenders, closer at 1200 mm c c, 12.5 mm thk Gypsum board to be used manufactured by  Saint Gobain Gypsum Board  or  La Farge  only, Gypsum Board sheets shall be fitted   finished as per manufacturer s specification, All joints to be filled with jointing compound including fibre tape reinforcement, Include finished cutouts for light fixtures, AC grills  including necessary framework ply support , Include horizontal structural member to span below HVAC ducting for ceiling suspenders ( Note - existing structural ceiling height is 4300 mm )</t>
  </si>
  <si>
    <t>Fire line Gypsum board Facia Band 50 mm TO 100 mm</t>
  </si>
  <si>
    <t>All G.I framework for ceiling to be used manufactured by  GYPSteel  only, 12.5 mm thk Gypsum board to be used manufactured by  India Gypsum Board  or  La Farge  only, Gypsum Board sheets shall be fitted   finished as per manufacturer s specification, All joints to be filled with jointing compound including fibre tape reinforcement, Include finished cutouts for, AC grills  including necessary framework   ply support  required, Exclude painting, Only fire line Gypsum</t>
  </si>
  <si>
    <t>Indirect Light Coves in Ceiling</t>
  </si>
  <si>
    <t>In L shape with 100 mm deep up to 300mm high and 50 mm wide fascia, All G.I framework for ceiling to be used manufactured by  GYPSteel  only, 12.5 mm thk Gypsum board to be used manufactured by  India Gypsum Board  or  La Farge  only, Gypsum Board sheets shall be fitted   finished as per manufacturer s specification, All joints to be filled with jointing compound including fibre tape reinforcement, Include finished cutouts for, AC grills  including necessary framework   ply support  required, Exclude painting, Only fire line Gypsum</t>
  </si>
  <si>
    <t>Fire line Gypsum board slit 100 mm TO 150 mm wide</t>
  </si>
  <si>
    <t>Fire line Gypsum board slit 50 mm  wide for curtain</t>
  </si>
  <si>
    <t>Universal plaster punning on wall</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</si>
  <si>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</si>
  <si>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Aluminium frame work for Partition</t>
  </si>
  <si>
    <t>50mm x 36 mm, 16 SWG aluminium framework at 600 mm c c on wall column , 18 mm x 18mm, 3 mm aluminium angle to be used for assembling panelling framework, Only round head, full thread, sheet metal screws to be used, Framework to be fixed to wall in perfect plum, line and level, Suitable bracket to be provided behind framework for correct alignment.</t>
  </si>
  <si>
    <t>Aluminium frame work For Panelling boxing</t>
  </si>
  <si>
    <t xml:space="preserve">36mm x 36 mm, 16 SWG aluminium framework at 600 mm c c on wall column , 18 mm x 18mm, 3 mm aluminium angle to be used for assembling panelling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</si>
  <si>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Ply Panelling</t>
  </si>
  <si>
    <t>providing and fixing marine plywood  to existing framework  pop wall surface with flat head, full thread, sheet metal screws, Edges of plywood to end at center of aluminium framework. Edges to be tightly screwed to aluminium framework at 300 mm c c. Edges to be planed properly to receive finish material</t>
  </si>
  <si>
    <t>12 mm thk plywood</t>
  </si>
  <si>
    <t>15 mm thk plywood</t>
  </si>
  <si>
    <t>18 mm thk plywood</t>
  </si>
  <si>
    <t>6 mm thk Flexi plywood</t>
  </si>
  <si>
    <t>SS Jali in Satin Bronze finish with fixed glass partition</t>
  </si>
  <si>
    <t xml:space="preserve">Overall size- 1200 mm wide x 3000 mm height, Outer frame in  SS hollow frame of 38 mm x50mm x 2.5 mm thickness all around each jali panel, all welded and polished joints, SS frame in Satin Bronze finish  as approved by Architect, Outer frame fixed to floor and above false ceiling, using 8 mm thick MS plate with anchor bolt.  including 10 mm thk 304 grade SS pipe jali as per approved design and in Satin Bronze finish,  </t>
  </si>
  <si>
    <t>providing and fixing 10 mm thick toughen fix glass panel with 12 mm wide SS Beading around glass</t>
  </si>
  <si>
    <t xml:space="preserve">Decorative Toilet Vanity Mirrors </t>
  </si>
  <si>
    <t>The mirrors shall be mounted on a backing of marine ply of overall 20 to 25 mm thickness, which shall be fixed to the wall. Including provision for LED strip light.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 exclude cost of LED strip lighting</t>
  </si>
  <si>
    <t>Plain mirror panelling</t>
  </si>
  <si>
    <t>The mirrors shall be mounted on a backing of  marine ply of overall 18 mm thickness, which shall be fixed to the wall. Including L shape SS finish Angle profile covering on All around the mirror.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t>
  </si>
  <si>
    <t>Tinted  mirror panelling</t>
  </si>
  <si>
    <t>The mirrors shall be mounted on a backing of  marine ply of overall 12 mm thickness, which shall be fixed to the wall. Including SS inserts as per drawings, including 50 mm wide C shape profile covering on All around the mirror. Mirror shall be 8 mm thick and shall be laminated at the back for protection, and backed with felt lining. All edges of mirror shall have CNC edge polish. Mirrors shall be fixed to the backing  ply with recommended adhesive or tape as approved by the Architect.</t>
  </si>
  <si>
    <t>Fluted Wall panelling in Duco paint finish</t>
  </si>
  <si>
    <t>Using 12 mm thk HDF to be fixed on 12 mm thick HDF ply  base , All joints shall be planed and smoothened before installing fluting mouldings.All joints shall be filled with suitable fillers and reinforcement tape, if required. HDF Moldings to be fixed  as per drawing ( min 25 mm wide   12 mm deep ), shall be installed on HDF back surface in perfect plumb, line and level. base and HDF moulding surface shall be finished in duco paint, as approved by Architect</t>
  </si>
  <si>
    <t>Wooden strip panelling</t>
  </si>
  <si>
    <t xml:space="preserve">Providing and fixing 25 mm wide x 12mm thick NBTW wooden strip as shown in drawing, Fixing shall be free of defects, Wooden strip to be  Finished in Approved Melamine Polish </t>
  </si>
  <si>
    <t>Veneer finish Retail Display Behind reception table ( 2600 L x450 D x3000 H)</t>
  </si>
  <si>
    <t>As per drawing, 12 mm thick plywood fixed to wall, Ply to be covered with 4 mm thick HDF , 36 mm thick Shelf ( 18 +12mm ply + 6 mm thick Corian ) with provision for Led strip lights, Storage unit at bottom, carcus to be made in 18 mm thick ply, internal surface covered with 1mm thick approved laminate, including veneer finish shutter and drawers, including 50 mm high 16G 304 grade  SS bronze satin finish Skirting, Veneer to be Finished in Approved Melamine Polish  (Basic cost of veneer upto Rs. 125 -sft )</t>
  </si>
  <si>
    <t>Duco paint  finish Salon unit ( 3200 L x400 D x3000 H)</t>
  </si>
  <si>
    <t xml:space="preserve">As per drawing, Carcase to be made out of 18 mm thick ply, Ply to be covered with 6 mm thick HDF , 36 mm thick HDF made-up Shelf  with provision for Led strip lights as shown in drawings, Drawer unit at mirror  bottom, internal surface covered with 1mm thick approved laminate, 50 mm wide half round duco finish moulding in arch shaped as per drawings, including 50 mm high 16G 304 grade  SS bronze satin finish Skirting, </t>
  </si>
  <si>
    <t>Duco paint  finish Salon unit ( 2800 L x150 D x3000 H)</t>
  </si>
  <si>
    <t xml:space="preserve">As per drawing, Carcase to be made out of 12 mm thick ply, Ply to be covered with 6 mm thick HDF , 36 mm thick HDF made-up Shelf  with provision for Led strip lights as shown in drawings, 50 mm wide half round duco finish moulding in arch shaped as per drawings, including 50 mm high 16G 304 grade  SS bronze satin finish Skirting, </t>
  </si>
  <si>
    <t>SS Bronze finish niche for Nail bar  ( 1600 L x100 D x500 H)</t>
  </si>
  <si>
    <t xml:space="preserve">As per drawing, Carcase to be made out of 12 mm thick ply, Ply to be covered with 16g SS bronze finish with 50 mm wide cover border in SS bronze finish as shown in drawings, </t>
  </si>
  <si>
    <t>Nail Bar counter in profile ( 1250 L x400 D x750 H)</t>
  </si>
  <si>
    <t xml:space="preserve">Providing and fixing  Nail Bar counter desk in profile  , up to 100 mm thick Top finish in Terrazzo , with SS bronze finish base  As per detail drawings. </t>
  </si>
  <si>
    <t>Spa reception table in profile ( 2500 L x 600 D x1100 H)</t>
  </si>
  <si>
    <t xml:space="preserve">Providing and fixing  Reception counter desk in profile  , SS bronze finish top , with Fluted Apron finish in Duco paint, including drawer and storage As per detail drawings. </t>
  </si>
  <si>
    <t>30 mm thick x 400 mm deep Corian finish ledge,</t>
  </si>
  <si>
    <t>Using 18 mm thick marine ply covered with 6 mm thick approved Corian on both side with 30 mm wide Facia.</t>
  </si>
  <si>
    <t>1000 mm dia Circular Picture frame in duco paint</t>
  </si>
  <si>
    <t>DOORS</t>
  </si>
  <si>
    <t>Main Ent door -Wooden strip fluted  panel door in Polish and Duco paint</t>
  </si>
  <si>
    <t>Size   1000mm x 2400mm</t>
  </si>
  <si>
    <t>Overall finish size 100mm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</si>
  <si>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Overall size 900 mm wide x 2400 mm ht. x  1 leaf, up to 82 mm thk. Using 38 mm thick readymade fireproof shutter covered with 8 mm thick marine ply on both sides , The shutter shall be clad with 4 mm thick  approved veneer , including NBTW beading all around, 25 mm x 12 mm thick wooden strip to be fix on Veneer surface from inside and 25 mm x 12 mm thick HDF strip from lounge side with  in duco paint as shown in drawings.  basic cost of veneer up to Rs. 125 sft</t>
  </si>
  <si>
    <t>Frame   entire door  to be Finished in Approved Melamine Polish</t>
  </si>
  <si>
    <t>125 mm x 50 mm x 4 mm thk bearing type SS hinges fixed between frame and shutter with SS screws. At least  4 nos. hinges per shutter, with  lock, Concealed door closer by  Hafele  as per required capacity, 1 set of handle as approved by Architect</t>
  </si>
  <si>
    <t>Toilet door Wooden strip</t>
  </si>
  <si>
    <t>Overall finish size 250mm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</si>
  <si>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Overall size 800 mm wide x 2400 mm ht. x  1 leaf, up to 82 mm thk. Using 38 mm thick readymade fireproof shutter covered with 8 mm thick marine ply on both sides , The shutter shall be clad with 4 mm thick  approved veneer from both side , including NBTW beading all around, 25 mm x 12 mm thick wooden strip from out side, to be fix on Veneer surface  as shown in drawings.  basic cost of veneer up to Rs. 125 sft</t>
  </si>
  <si>
    <t>Sliding Glass door with SS Jali in Satin Bronze finish</t>
  </si>
  <si>
    <t xml:space="preserve">Overall size- 1200 mm wide x 3000 mm height, Outer frame in  SS hollow frame of 38 mm x50mm x 2.5 mm thickness all around with top hung Sliding channel , SS frame in Satin Bronze finish  as approved by Architect, Sliding channel fixed to false ceiling frame, using 8 mm thick MS plate with anchor bolt.  including 10 mm thk 304 grade SS pipe jali door panel as per approved design and in Satin Bronze finish,  </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</si>
  <si>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leather shall be nailed on bottom side of plywood base, Including Wooden finish band, Wood to be Finished in Approved Melamine Polish,(Basic cost of fabric at Rs.2500 rmt)</t>
  </si>
  <si>
    <t>VI</t>
  </si>
  <si>
    <t>SANITARY   CP FITTINGS - ONLY FIXING</t>
  </si>
  <si>
    <t>COMMON LADIES AND GENTS TOILET</t>
  </si>
  <si>
    <t>WC for  toilet</t>
  </si>
  <si>
    <t>Flush tank</t>
  </si>
  <si>
    <t>Flush plate</t>
  </si>
  <si>
    <t>Wash basin</t>
  </si>
  <si>
    <t>health faucet for WC</t>
  </si>
  <si>
    <t>wash basin faucet</t>
  </si>
  <si>
    <t>toilet paper holder</t>
  </si>
  <si>
    <t>hand dryer</t>
  </si>
  <si>
    <t>tissue paper holder</t>
  </si>
  <si>
    <t>Soap dispenser</t>
  </si>
  <si>
    <t>Robe hook</t>
  </si>
  <si>
    <t>Dust bin</t>
  </si>
  <si>
    <t>VII</t>
  </si>
  <si>
    <t>PAINTING WORKS</t>
  </si>
  <si>
    <t xml:space="preserve">Painting to walls in pearl luster </t>
  </si>
  <si>
    <t>Sanding and preparing surface for receiving primer, One coat of cement primer in solvent base, Two coats of putty in water   synthetic enamel base, Three coats of luster paint in approved shed, Complete as per manufacturer s specifications</t>
  </si>
  <si>
    <t>Sanding and preparing surface for receiving primer, One coat of cement primer in solvent base, Two coats of putty in water  synthetic enamel, Three coats of acrylic emulsion paint in approved shed, Complete as per manufacturer s specifications</t>
  </si>
  <si>
    <t>Surface preparation for wall paper</t>
  </si>
  <si>
    <t>Include cement primer, 2 coats of putty, touch up putty and primer with water base, Surface to be made ready to receive wall paper</t>
  </si>
  <si>
    <t>Hand painted   Customised Wall paper</t>
  </si>
  <si>
    <t>Providing and fixing approved wall paper by -Marshal  Ego wall paper, as approved by architect, Include protection till handover,  (Basic cost of wall paper @ Rs.350 sft )</t>
  </si>
  <si>
    <t>Water Lounge Area</t>
  </si>
  <si>
    <t xml:space="preserve">P C of 150mm thick  block masonry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Patli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external divider walls up to 4300mm ht up to mother slab level.                                                                                      </t>
  </si>
  <si>
    <t>Ramp flooring- Gradient of slope in 1 to 12 ratio, Floor surface to be cleaned of any dust particles, Surface to be watered well before laying blocks,OPC Only 43 grade cement to be used ( make- ACC   Bharthi  Ultratech   Grasim Industries   Coromandel ),Cement mortar in 1 4 ratio, minimum 12mm thk, Ramp block shall start from slab level   height shall increase gradually   match raised flooring height, Blocks shall be laid with alternate joints, Cured for at least 3 days,</t>
  </si>
  <si>
    <t>0 to 300 mm thick</t>
  </si>
  <si>
    <t xml:space="preserve">P C of 150mm thick screed with 100mm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 2 4 (1 cement   2 sand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</si>
  <si>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 xml:space="preserve">P C of 300mm thick screed with 100 200 250mm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leveling   to get the smooth surface to lay the finishing floor materials on the said surface. Complete as per architectural detail drawings   instruction by the site engineer. </t>
  </si>
  <si>
    <t xml:space="preserve">Italian Marble Flooring on Ramp in Strip Form </t>
  </si>
  <si>
    <t>Clean existing sub floor thoroughly. Flooring shall consist of Marble in strips form as per drawing, At least  50 mm thk bedding mortar as per tech specs.  Marble slabs shall be minimum 18 mm thick, laid as per tech specs. Marble to be cut as per size and laid with tight hairline joints. Joint filling and finishing and mirror polishing as per tech specs. Including 4mm thick x12 mm wide SS satin copper finish strip inserts in the flooring at 75 100 mm c c ,(On site cost of Italian marble @ Rs.450 sft without tax) including Approved sealer to be applied on all sides, Including sealer coat, Including using plastic Pvc  sheet and POP to protect on marble flooring  as  protection , Include removal and disposing of protection materials before handover</t>
  </si>
  <si>
    <t>Vitrified tile Flooring for staff toilet</t>
  </si>
  <si>
    <t>Clean existing sub floor thoroughly before fixing Vitrified tile, Before starting, carefully read the suppliers laying plan and instructions. Decorative mosaic tiles shall be fixed and finished as per manufacturers instructions, preferably by a nominated contractor. Basic cost of mosaic tiles at Rs.150 sft without tax</t>
  </si>
  <si>
    <t>Kota Stone Flooring for Corridor    service Area</t>
  </si>
  <si>
    <t>Granite Stone Ramp Flooring for Service corridor</t>
  </si>
  <si>
    <t>P F of 18mm thick leather finished jet black granite flooring on the ramp with 100mm wide (selected   approved make, basic cost INR. 2690.00 SM) in stroke pattern to get the desired grip. Stone to be machine cut, machine polished, laid in pattern and sizes as detailed in drawing, bedded over cement sand mortar of mix ratio of 1 6 (1 cement   6 sand) including cleaning and preparing the surface for bedding, joints to be cleaned and grouted with matching colour approved quality Epoxy based readymade grout, curing, cleaning, etc. to required line, level, etc. all complete at all depths, heights and leads to the satisfactions, necessary cut out for services purpose, chamfer of edges, etc. Complete in proper line   level as per site engineer s instruction. It is for the back kitchen entrance area</t>
  </si>
  <si>
    <t>Italian Marble Wall Cladding for in strip format</t>
  </si>
  <si>
    <t>Clean existing wall surface before fixing wall cladding, Marble shall be minimum 18 mm thick fixed to Fire rated plywood paneling   plastered wall siporex   block work, Marble shall be cut from slabs of even thickness, Marble shall be installed  with suitable adhesive, if installed on plywood, Marble shall be installed as per tech specs on  plastered siporex   block work, Joint filling and finishing and mirror polishing as per tech specs. Including up to  3 mm V grooves chamfer edge moulding, mirror polished and finished. including Approved sealer to be applied on all sides (On site cost of Italian marble @ Rs.450 sft without tax)</t>
  </si>
  <si>
    <t>Jointless ceramic tiles cladding ( for staff toilet   Service Corridor )</t>
  </si>
  <si>
    <t>Cladding shall comprise of ceramic tile of 600 mm x 300 mm, Tiles to be fixed in ordinary Portland cement only, Tiles to be put with Spacer required with Leticrete grout in  joints in plumb, including levelling coat if any , Joints to be filled with  matching groute.(Basic cost of ceramic tiles at Rs.60 sft) make  Johnson   Somany   Kajaria   Nitco</t>
  </si>
  <si>
    <t>Decorative Glass Mosaic Tiles In General Toilets  ( customize design )</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</si>
  <si>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Rs.1200 sft without tax</t>
  </si>
  <si>
    <t xml:space="preserve">Plain Glass Mosaic Tile Wall Cladding </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</si>
  <si>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Rs.450 sft without tax)</t>
  </si>
  <si>
    <t>Granite jamb lining  Door Openings</t>
  </si>
  <si>
    <t>Granite for kitchen doors including rebate, up to 250 mm wide, up to 2250 mm ht all around, At least 18 mm thk per-polished Granite to be used. Granite to be cut as per approved size   drawings. Include mitre joints at all junctions as per Architects instructions, Granite shall be installed as per tech specs on  plastered siporex   block work, Moulding to Granite edge as approved including polish, Joint filling and finishing and mirror polishing as per tech specs. (Basic cost of Granite at Rs.200 sft without tax)</t>
  </si>
  <si>
    <t>Granite Architrave  for Door Openings</t>
  </si>
  <si>
    <t>50 mm wide Granite Architrave for kitchen   back office doors , At least 18 mm thk per-polished Granite to be used. Include mitre joints at all junctions as per Architects instructions, Granite shall be installed as per tech specs on  plastered siporex   block work, Moulding to Granite edge as approved including polish, Joint filling and finishing and mirror polishing as per tech specs. (Basic cost of Granite at Rs.200 sft without tax)</t>
  </si>
  <si>
    <t>3.13a</t>
  </si>
  <si>
    <t>150 mm high Kotah Finish Skirting</t>
  </si>
  <si>
    <t>P F of 19mm thick Kota Stone Skirting , stone to be machine cut, machine polished, fixed with cement paste  including cleaning and preparing the surface of wall, Kotah to be fixed with tight hairline joints , joints to be cleaned and grouted with matching colour approved quality Epoxy based readymade grout, curing, machine polishing, cleaning, etc. as per site engineer s instruction. It is considered for  service area.</t>
  </si>
  <si>
    <t>Italian Marble Finish Wash Basin Counter for Common toilet</t>
  </si>
  <si>
    <t>(Basic cost of marble at Rs.450 sft including fiber filling   polish)</t>
  </si>
  <si>
    <t xml:space="preserve">Synthetic Marble  Ledges for all WC </t>
  </si>
  <si>
    <t>Using 18mm thick marble top, Including 2  high Marble fascia, Pre-polished finish marble shall be installed as per tech specs. Joint filling and finishing and mirror polishing as per tech specs. including Approved sealer to be applied on all sides.</t>
  </si>
  <si>
    <t>Synthetic Marble  Dressing Vanity Ledge  in Common Ladies toilet</t>
  </si>
  <si>
    <t>Using 18 mm thick marble top, including  2  high Marble fascia, Pre-polished finish marble shall be installed as per tech specs. Joint filling and finishing and mirror polishing as per tech specs. including Approved sealer to be applied on all sides</t>
  </si>
  <si>
    <t>Urinal Divider for Gents Toilet</t>
  </si>
  <si>
    <t>Overall size  2000 mm x 400 mm, in approved profile. Frame in 25mmx25mm SS finish pipe in glossy matt copper finish in profile to be approved by Architects, Insert of 18 mm synthetic marble slabs pre-polished on both sides including Approved sealer to be applied on all sides (Basic cost of Marble at Rs.275 sft without tax)</t>
  </si>
  <si>
    <t>Granite Ledge  in Janitor room</t>
  </si>
  <si>
    <t xml:space="preserve"> (Basic cost of Synthetic Marble at Rs.200 sft without tax)</t>
  </si>
  <si>
    <t>All G.I framework for ceiling to be used manufactured by  GYPSteel  only at 400 mm c c    suspenders, closer at 1200 mm c c, 12.5 mm thk Gypsum board to be used manufactured by  Saint Gobain Gypsum Board  or  La Farge  only, Gypsum Board sheets shall be fitted   finished as per manufacturer s specification, All joints to be filled with jointing compound including fiber tape reinforcement, Include finished cutouts for light fixtures, AC grills  including necessary framework ply support , Include horizontal structural member to span below HVAC ducting for ceiling suspenders ( Note - existing structural ceiling height is 4300 mm )</t>
  </si>
  <si>
    <t>Fire line Gypsum board Facia Band 50 mm</t>
  </si>
  <si>
    <t>All G.I framework for ceiling to be used manufactured by  GYPSteel  only, 12.5 mm thk Gypsum board to be used manufactured by  India Gypsum Board  or  La Farge  only, Gypsum Board sheets shall be fitted   finished as per manufacturer s specification, All joints to be filled with jointing compound including fiber tape reinforcement, Include finished cutouts for, AC grills  including necessary framework   ply support  required, Exclude painting, Only fire line Gypsum</t>
  </si>
  <si>
    <t>In L shape with 100 mm deep up to 300mm high and 50 mm wide fascia, All G.I framework for ceiling to be used manufactured by  GYPSteel  only, 12.5 mm thk Gypsum board to be used manufactured by  India Gypsum Board  or  La Farge  only, Gypsum Board sheets shall be fitted   finished as per manufacturer s specification, All joints to be filled with jointing compound including fiber tape reinforcement, Include finished cutouts for, AC grills  including necessary framework   ply support  required, Exclude painting, Only fire line Gypsum</t>
  </si>
  <si>
    <t>Shadow groove in  ceiling</t>
  </si>
  <si>
    <t>providing and Fixing  ready made powder coated aluminium profile up to 18 mm x 18 mm as approved by Architect</t>
  </si>
  <si>
    <t>P F of 304 grade 3mm thick SS Corner guard (30mm x 30mm, hairline matt finished as per approved sample) fixing with SS full thread screws on each corner of the kitchen s wall after cladding of tiles, so that the corner may be protected from the damages, including cleaning,  etc. Complete in proper line   level as per site engineer s instruction. It is for the back kitchen area.</t>
  </si>
  <si>
    <t>Frosted Glass Screen with satin Glossy Copper Finish SS Frame in Toilets</t>
  </si>
  <si>
    <t>Frosted, textured, toughened and laminated glass overall 10 mm thick, as per samples approved by Architect. All glass edges to be fine cut and polished and sealed. The glass shall be fitted into a rebate of special fabricated 16G 304 grade SS copper finish frame of 50mmx50mm, as approved by Architect. The entire assembly shall be fitted on wall and floor with proper accessories and protected till handover.</t>
  </si>
  <si>
    <t>SS satin Glossy Copper Finish Band in Toilets</t>
  </si>
  <si>
    <t>SS satin Glossy Copper finish sheet 304 grade, minimum 16 gauge thk. cladding on the ply with joints as required by Architect. The C shape SS band shall be 50 mm wide with turned in sides up to 25 mm and shall be fixed on 12 mm marine ply band fixed to wall and jambs. SS sheets fixed with recommended adhesive including protection film till handover</t>
  </si>
  <si>
    <t>Decorative Toilet Vanity Mirrors in  Oval  Circular Rectangular Shapes</t>
  </si>
  <si>
    <t>The mirrors shall be mounted on a backing of aluminium framework and marine ply of overall 30 to 40 mm thickness, which shall be fixed to the wall. Including provision for LED strip light.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 exclude cost of LED strip lighting</t>
  </si>
  <si>
    <t>Plain mirror paneling ( dressing room )</t>
  </si>
  <si>
    <t>The mirrors shall be mounted on a backing of  marine ply of overall 18 mm thickness, which shall be fixed to the wall. Including L shape SS finish Angle profile covering on All around the mirror.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t>
  </si>
  <si>
    <t>Toilet Main Doors in Timber and Veneer Finish- D1</t>
  </si>
  <si>
    <t xml:space="preserve">Overall size  1000 mm x 2250 mm ht    900 mm x 2250 mm ht </t>
  </si>
  <si>
    <t>Door frame</t>
  </si>
  <si>
    <t>Overall size  275 mm wide x 50 mm thick x 2250 ht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</si>
  <si>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Overall size 900 mm wide x 2200 mm ht. x  1 leaf, up to 59 mm thk, Using 35 mm thick readymade fireproof shutter covered with 8 mm thick marine ply on both sides , The shutter shall be clad with 4 mm thick  approved veneer on both sides including NBTW beading all around. basic cost of veneer up to Rs. 125 sft</t>
  </si>
  <si>
    <t>Frame   entire door  to be  Finished in Approved waterbase PU polish</t>
  </si>
  <si>
    <t xml:space="preserve">Hardware </t>
  </si>
  <si>
    <t>The shutter shall be mounted on min. 3 nos. bearing SS  finished hinges with proprietary screws, made by Hafele Dorma or equivalent approved by Architect. The shutter shall have a “Dorma” concealed door closer. Include a set of lock and approved handle,( basic cost of handle  Rs. 8,000 pair )</t>
  </si>
  <si>
    <t>Disabled Toilet Entrance Door (Sliding) D-3 ( electronic operated )</t>
  </si>
  <si>
    <t>Size   1050mm x 2250mm</t>
  </si>
  <si>
    <t>Overall size  275 mm wide x 50 mm thick x 2250 ht Using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</si>
  <si>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Openable Pelmet</t>
  </si>
  <si>
    <t>Pelmet to be made out of Using 18 mm thick  ply with Pelmet to be covered with 4 mm thk approved  veneer with 0.50 mm thk wooden face pressed on outside and approved 1 mm thk laminate  pressed inside, including matching</t>
  </si>
  <si>
    <t>Overall size 950 mm wide x 2250 mm ht. x  1 leaf, up to 59 mm thk. Using 35 mm thick readymade fireproof shutter covered with 8 mm thick marine ply on both sides , The shutter shall be clad with 4 mm thick  approved veneer on both sides including NBTW beading all around. basic cost of veneer up to Rs. 125 sft</t>
  </si>
  <si>
    <t>Frame , All wood   Veneer  to be Veneer to be Finished in Approved waterbase PU polish</t>
  </si>
  <si>
    <t xml:space="preserve">Sliding channel system by HAWA  hafle dorma with bottom guide concealed within sliding shutter (Note  No guide shall
be fixed on floor), Concealed handle for sliding shutter, as approved, Concealed sliding lock with knob on inside, (Basic cost of concealed sliding handle at Rs.2500 - per set), </t>
  </si>
  <si>
    <t>WC Cubicle Shutter in Laminate Finish in Toilets D-2</t>
  </si>
  <si>
    <t>Overall size 700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</si>
  <si>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Min. 3nos. SS hinges, and lock, handle and indicator set with 1 double robe hook, by Hafele Dorma or equivalent approved,</t>
  </si>
  <si>
    <t>WC Cubicle Shutter in Laminate Finish in Toilets D-2a</t>
  </si>
  <si>
    <t>Overall size 800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</si>
  <si>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 xml:space="preserve"> 2 Way Double Door in Laminate Finish with Vision Panel D-7 ( for Kitchen   toilet Corridor )</t>
  </si>
  <si>
    <t>Shutter</t>
  </si>
  <si>
    <t>Overall size 1500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</si>
  <si>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 xml:space="preserve">Vision panel </t>
  </si>
  <si>
    <t>400 mm dia, 8 mm thk toughened glass vision panel including 16SWG 304 grade SS finish Profile as approved by architect</t>
  </si>
  <si>
    <t>300 mm x 200 mm x 2 nos Handle push plate. hafle dorma Heavy duty floor spring. 300 mm high, 16 G 304 grade SS  Kick plate fixed to door on both side with suitable adhesive Including locks, etc. complete</t>
  </si>
  <si>
    <t xml:space="preserve"> Door in Laminate Finish with Vision Panel ( for Garbage   Janitor room )</t>
  </si>
  <si>
    <t>Overall size 900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</si>
  <si>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Lockers</t>
  </si>
  <si>
    <t>OVERALL SIZE   2100 MM HIGH X 350 M DEEP</t>
  </si>
  <si>
    <t xml:space="preserve">size 400x400 mm division - CARCASS   SHUTTER   18 MM thk. Prelaminated PB  board  with PVC Edge band With openable Shutter including handle as approved by architect, lock  etc. completed     . BACK    12 MM thk. Prelaminated  PB  board  with PVC Edge band.   </t>
  </si>
  <si>
    <t>Shaft Door</t>
  </si>
  <si>
    <t>Overall size 600 mm wide x 1800 mm ht.x 37 mm thick, Using 35 mm thick readymade fireproof shutter to be used including NBTW beading all around. The shutter shall be clad with 1 mm thick approved Laminate from both side ( basci cost of laminate sheet Rs 1600  sheet )</t>
  </si>
  <si>
    <t>Min. 3nos. SS hinges, and lock, handle</t>
  </si>
  <si>
    <t>WC for common toilet</t>
  </si>
  <si>
    <t>Wash basin - Gents</t>
  </si>
  <si>
    <t>Wash basin - Ladies</t>
  </si>
  <si>
    <t>Napi change ledge</t>
  </si>
  <si>
    <t>Urinals</t>
  </si>
  <si>
    <t>Urinals censor plates</t>
  </si>
  <si>
    <t>handicap WC</t>
  </si>
  <si>
    <t>Wash basin - Handicap</t>
  </si>
  <si>
    <t>wash basin faucet for handicap</t>
  </si>
  <si>
    <t>Grab bar for handicap toilet</t>
  </si>
  <si>
    <t>CIVIL-WET WORK</t>
  </si>
  <si>
    <t>200 mm thick solid concrete block work</t>
  </si>
  <si>
    <t>SQM</t>
  </si>
  <si>
    <t>Walls to start from floor slab up to 4300 mm height</t>
  </si>
  <si>
    <t>Include 100 mm high RCC lintel at 1.5m, 3.0m  with 6nos x 8 mm MS twisted bars and 6 mm MS rod rings at 150 mm c c. Concrete in 1 2 4 ratio, incl. shuttering. ( including door opening lintel )</t>
  </si>
  <si>
    <t xml:space="preserve">8 mm MS bar grade FE 500 </t>
  </si>
  <si>
    <t>Only 43 or 53 grade Cement Adhesive to be used</t>
  </si>
  <si>
    <t>Cement mortar in 1   4 ratio, minimum 12mm thk</t>
  </si>
  <si>
    <t>Constructed In perfect plum, line and level</t>
  </si>
  <si>
    <t>Wall to be cured for atleast 3 days</t>
  </si>
  <si>
    <t>including scaffolding and staging etc. complete.</t>
  </si>
  <si>
    <t>25 mm gap between block wall and slab shall be filled with expandable foam</t>
  </si>
  <si>
    <t>B00B01-TFS-I_ID-DOM-0A-DWG-0001</t>
  </si>
  <si>
    <t>200 mm thick Aerocon block wall</t>
  </si>
  <si>
    <t>Include 200 mm high RCC Patli to be after every 5 layers   above doors with 6nos x 8 mm MS twisted bars and 6 mm MS rod rings at 150 mm c c. Concrete in 1 2 4 ratio, incl. shuttering. ( including door opening lintel )</t>
  </si>
  <si>
    <t>Only 43 or 53 grade cement Adhesive to be used</t>
  </si>
  <si>
    <t>150 mm thick solid concrete block work</t>
  </si>
  <si>
    <t>Include 150 mm high RCC lintel at 1.8m, 3.6m   above doors with 4nos x 8 mm MS twisted bars and 6 mm MS rod rings at 150 mm c c. Concrete in 1 2 4 ratio, incl. shuttering. ( including door opening lintel )</t>
  </si>
  <si>
    <t>150 mm thick solid Aerocon block wall</t>
  </si>
  <si>
    <t>Include 150 mm high RCC Patli to be after every 5 layers   above doors with 4nos x 8 mm MS twisted bars and 6 mm MS rod rings at 100 mm c c. Concrete in 1 2 4 ratio, incl. shuttering. ( including door opening lintel )</t>
  </si>
  <si>
    <t>Building 100 mm thk. Aerocon block wall</t>
  </si>
  <si>
    <t>Include 100 mm high RCC Patli to be after every 5 layers   above doors with 4nos x 8 mm MS twisted bars and 6 mm MS rod rings at 150 mm c c. Concrete in 1 2 4 ratio, incl. shuttering. ( including door opening lintel )</t>
  </si>
  <si>
    <t>Raised flooring in Brick bat Coba</t>
  </si>
  <si>
    <t>Providing waterproofing treatment to Slab (India water proofing or alike) Light weight block filling with cement mortar. Top to be finished with 60-70mm 1 2 4 screed, mixed with water proofing compound etc.</t>
  </si>
  <si>
    <t>Floor surface to be cleaned of any dust particles</t>
  </si>
  <si>
    <t>Surface to be watered well before laying blocks</t>
  </si>
  <si>
    <t>Only 43 or 53 grade cement to be used</t>
  </si>
  <si>
    <t>Cement mortar in 1 4 ratio, minimum 12mm thk</t>
  </si>
  <si>
    <t>Blocks shall be laid with alternate joints</t>
  </si>
  <si>
    <t>Cured for atleast 3 days</t>
  </si>
  <si>
    <t>Slope to be maintined as per drawing</t>
  </si>
  <si>
    <t>150 mm thick</t>
  </si>
  <si>
    <t>250 mm thick</t>
  </si>
  <si>
    <t>300 mm thick</t>
  </si>
  <si>
    <t>Construction of ramp using Aerocon block</t>
  </si>
  <si>
    <t xml:space="preserve">Ramp block shall start from slab level   height shall increase gradually   match raised flooring height </t>
  </si>
  <si>
    <t>0 to 150 mm thick</t>
  </si>
  <si>
    <t>0 to 250 mm thick</t>
  </si>
  <si>
    <t>Applying cement plaster to NEW wall</t>
  </si>
  <si>
    <t xml:space="preserve">Wall surface to be free from any loose particles before plastering </t>
  </si>
  <si>
    <t>Surface to be watered well before plastering</t>
  </si>
  <si>
    <t>Only river sand to be used free of minerals   salts</t>
  </si>
  <si>
    <t>Sand shall be fine fibreed before using</t>
  </si>
  <si>
    <t>Cement mortar in 1   4 ratio, upto 20mm thk.</t>
  </si>
  <si>
    <t>Include  600 m wide PVC chicken mesh  on junctions of RCC and brick   siporex wall</t>
  </si>
  <si>
    <t>In perfect plum, line and level</t>
  </si>
  <si>
    <t>Smooth   lined surface as instructed</t>
  </si>
  <si>
    <t>Plaster to be cured for at least 3 days</t>
  </si>
  <si>
    <t>Applying cement plaster to EXISTING wall</t>
  </si>
  <si>
    <t>PCC screed on slab ( grade M15 )</t>
  </si>
  <si>
    <t>Clean slab surface before laying mortar</t>
  </si>
  <si>
    <t>Aggregate of 0 and 1 no. size to be used</t>
  </si>
  <si>
    <t>Atleast average 75 mm thk  (min. 50 mm ) mortar in 1 2 4 ratio</t>
  </si>
  <si>
    <t>Coba shall not cover raceway junction box</t>
  </si>
  <si>
    <t>Coba to be cured for atleast 3 days</t>
  </si>
  <si>
    <t>Chemical waterproofing over  walls</t>
  </si>
  <si>
    <t>Providing and laying proprietary chemical water proofing system consisting of polymer modified acrylic base coating in two coats in form of slurry (total consumption of 1.5 Kg Sqm) as approved by the PM and as directed by the approved manufacturer of waterproofing coating, with sandwiched fibre mesh and protective screed. The work shall include cleaning of surface, grouting porous surfaces including making ‘V’ grooves at junctions, cracks with non shrink crystalline base cementitious grout etc. Further including horizontal and vertical surfaces protected with 20mm screeding in 1 4 mortar (1 cement   4 sand), finished in ready to receive Architectural finish, in correct line, level and plumb, curing, grouting, testing, etc. all complete to entire satisfaction of the PM, contractor to provide guarantee for 10 years Rs.100 - stamp paper in approved proforma. MAKE  WPM 002-AROEX ENDURA. CONTRCTING HAS TO FOLLOW THE DETAILED METHODOLOGY OF THE MANUFCATURERS INSTRUCTION. ONLY FOR WET AREA.</t>
  </si>
  <si>
    <t>Waterproofing to wrap up on the walls upto 900 mm height</t>
  </si>
  <si>
    <t>Vendor to submit brand specifications for approval</t>
  </si>
  <si>
    <t>Waterproofing shall be done within plumbing chases before installing pipes and after filling chases with cement plaster</t>
  </si>
  <si>
    <t>For Toilet and Kitchen</t>
  </si>
  <si>
    <t>Membrane waterproofing on floor   walls in Kitchen   toilets</t>
  </si>
  <si>
    <t>Upto 3mm thk. membrane sheet, manufactured by reputed brand</t>
  </si>
  <si>
    <t>Slab to be dust free before starting process</t>
  </si>
  <si>
    <t>1 4 ratio cement mortar with waterproofing compound</t>
  </si>
  <si>
    <t>Membrane to be installed by bonafide approved installer</t>
  </si>
  <si>
    <t>Installation to be carried strictly as per manufacturer s specifications</t>
  </si>
  <si>
    <t>Waterproofing to wrap up on the wall, upto 900 mm ht</t>
  </si>
  <si>
    <t>Waterproofing shall be warranted for 10 years on Rs.100 - stamp paper</t>
  </si>
  <si>
    <t>Jointless ceramic tiles cladding ( for  Garbage station )</t>
  </si>
  <si>
    <t>Cladding shall comprise of ceramic tile of 600 mm x 300 mm,Tiles to be fixed in ordinary Portland cement only, Spacer required with Leticrete grout in joints. in plumb,including levelling coat if any , Joints to be filled with  matching groute.(Basic cost of ceramic tiles at Rs.60 sft) make  Johnson   Somany   Kajaria   Nitco</t>
  </si>
  <si>
    <t>B00B01-TFS-I_ID-DOM2-0A-DWG-0004</t>
  </si>
  <si>
    <t>P F of 304 grade 3mm thick SS Corner guard (50x50x2mmthick SS angles) fixing with SS full thread screws on each corner of the kitchen s wall after cladding of tiles, so that the corner may be protected from the damages, including cleaning,  etc. Complete in proper line   level as per site engineer s instruction. It is for the back kitchen area.</t>
  </si>
  <si>
    <t>CEILING AND POP</t>
  </si>
  <si>
    <t>Fire line  Gypsum Board ceiling</t>
  </si>
  <si>
    <t>All G.I framework for ceiling to be used manufactured by  GYPSteel  only at 400 mm c c   suspenders, closer at 1200 mm c c</t>
  </si>
  <si>
    <t>12.5 mm thk Gypsum board to be used manufactured by  India Gypsum Board  or  La Farge  only</t>
  </si>
  <si>
    <t>Gypsum Board sheets shall be fitted   finished as per manufacturer s specification</t>
  </si>
  <si>
    <t>All joints to be fillled with jointing compound including fibre tape reinforcement</t>
  </si>
  <si>
    <t>Include finished cutouts for light fixtures, AC grills including necessary framework ply support</t>
  </si>
  <si>
    <t>Include 3 mm thk gyp veneer coat on gypsum board (3 mm thk jointing compound filled like punning on wall)</t>
  </si>
  <si>
    <t>Include horizontal structural member to span below HVAC ducting for ceiling suspenders</t>
  </si>
  <si>
    <t>Exclude painting</t>
  </si>
  <si>
    <t>Only fire line Gypsum</t>
  </si>
  <si>
    <t>B00B01-TFS-I_ID-DOM-0A-DWG-0006</t>
  </si>
  <si>
    <t>Average 12 mm thk Universal plaster punning by Gyproc Stucco</t>
  </si>
  <si>
    <t>Tile bullmarks to be used for channel gliding tracks</t>
  </si>
  <si>
    <t>Bull marks to be removed before apply punning</t>
  </si>
  <si>
    <t>Surface to be in perfect plum, line and level</t>
  </si>
  <si>
    <t>Include pencil rounding to wall corners as instructed</t>
  </si>
  <si>
    <t>Smooth finished to receive finishing coating</t>
  </si>
  <si>
    <t>Exclude painting work</t>
  </si>
  <si>
    <t>P F of metalized grid ceiling with selected   approved Armstrong or eqv. make metal sheet (suspended lay-in square Armstrong metal ceiling, standard plain square tiles of 600mm x 600mm in off white colour, exposed grid white Armstrong metal false ceiling, thickness  0.5 mm, surface treatment in galvanized, off white color coated, features -water proof, corrosion resistant - basic cost INR. 1345.00   SM) and section (as per approved sample) with grid section framework, frame work should be hanged from the existing slab as per manufacture s instruction, including scaffolding, all necessary hardware fittings etc., making provision for lighting, including opening for ventilation grills, duct, etc. as required on site. Complete as per architectural detail drawing   site engineer s instruction. It is for kitchen area.</t>
  </si>
  <si>
    <t>A</t>
  </si>
  <si>
    <t>WATER SUPPLY  PIPING</t>
  </si>
  <si>
    <t>Providing   fixing PPR-C ( 3 layer pipes-SDR-7.4)  confirming to DIN 8078, 8077 - for Domestic, RO, flushing and Hot water, including cutting the pipes to correct  length, Fusion welded jointing as per manufacturer, fixing with ms clamps,  including  necessary fitings like elbows ,tees,unions reducers,coupling, pipe nipples etc.complete, with testing, painting.The work shall also include chasing the walls with machine wherever required  for concealed piping require sleeve in walls and making good of chased surface (Pipe shall be tested with 1.5 times working pressure as covered in specifications)</t>
  </si>
  <si>
    <t>20 mm Dia</t>
  </si>
  <si>
    <t>R.mt</t>
  </si>
  <si>
    <t>25 mm Dia</t>
  </si>
  <si>
    <t>32mm Dia</t>
  </si>
  <si>
    <t xml:space="preserve">40mm Dia </t>
  </si>
  <si>
    <t>Providing     Fixing  of gun metal  heavy   Ball Valves (approved makes as covered in specification) screwed type for water system of the following diameters(15Kg Sq.cm).  Valve shall have with unions.</t>
  </si>
  <si>
    <t>20mm Dia</t>
  </si>
  <si>
    <t>Nos.</t>
  </si>
  <si>
    <t xml:space="preserve">25mm Dia </t>
  </si>
  <si>
    <t>Providing ,fixing, testing and commissioning Electromagnetic flow meter-flow (30 GPM-1.89 LPS)  including providing   fixing matching with required accessories 16Kgs Sq.cm). - Contractor to check existing make in BIAL airport and provide that.</t>
  </si>
  <si>
    <t>32 mm Dia incoming line</t>
  </si>
  <si>
    <t xml:space="preserve">40 mm Dia incoming line </t>
  </si>
  <si>
    <t>Supply, installation,testing   commissioning of Storage  Type Electric Hot Water Generator of mentioned capacity, suitable for 3 KG cm2 pressure, Wall Mounted   Floor standing type, with Auto Shut-off Thermostat, along with isoltion Valves, Air Release valve, SS flexible connections andall other std accessories ( Prior to proceed check with client for instant geyser requirement if any)</t>
  </si>
  <si>
    <t xml:space="preserve"> </t>
  </si>
  <si>
    <t xml:space="preserve">20 L Capacity </t>
  </si>
  <si>
    <t>B</t>
  </si>
  <si>
    <t>RO PLANT-PRIOR TO PROCEED LOCATION TO BE FINALISED</t>
  </si>
  <si>
    <t>Supply , installations, testing and comminissioning of Package RO plant 200 Lit Hr including required internal pumps , all assesories, valves and membrance cleaning system, ultra-violet sterilizer, internal piping within the whole pacakge suitable to connect the inlet and outlet to plumbing contractor work including  presure gages etc.</t>
  </si>
  <si>
    <t>Sintex  storage tank -300 lit (RO water)</t>
  </si>
  <si>
    <t xml:space="preserve">Horizntal, pressure  booster pumps with motors mounted on a single base frame, complete with all accessories, suction discharge butterfly valves, suction strainers, discharge non-return valves, pressure gauges and of the following capacities </t>
  </si>
  <si>
    <t xml:space="preserve">a)For  RO water supply </t>
  </si>
  <si>
    <t>50 lpm @ 2.0 kg cm2 discharge pressure.</t>
  </si>
  <si>
    <t>C</t>
  </si>
  <si>
    <t xml:space="preserve">DRAINAGE </t>
  </si>
  <si>
    <t>Providing   Fixing spun C.I.hubless Pipes as per IS 3989   1729 (As perISO 6594 As per IS 15905) to correct grade length and alignment including cutting pipes to correct lengths joining as specified by manufacturere including required h M.S.brackets, clamps, testing, painting the pipes with three coats of bitumatic paint complete as per specifications for the following diameters including fittings such as tees. bends, single junction, double junction etc.</t>
  </si>
  <si>
    <t>75mm Dia</t>
  </si>
  <si>
    <t>100 mm Dia</t>
  </si>
  <si>
    <t>150 mm Dia</t>
  </si>
  <si>
    <t>UPVC Type B pipe confirming to IS 13592 (6 Kg CM2) for Soil, Waste upto 65mm dia. confirming to IS 13592 in correct grade,length   alingment in Solvent Cement  joints including cutting the pipes to correct length, jointing with solvent cement joints,fixing with M.S heavy brackets clamps testing, including cutting holes in R.C.C walls floors making good the same etc all complete including plain fittings such as bends, tees etc. of the following diameters (  basin  Sink to FT    in toilet internal)</t>
  </si>
  <si>
    <t>40mm Dia</t>
  </si>
  <si>
    <t>50mm Dia</t>
  </si>
  <si>
    <t xml:space="preserve">65mm Dia </t>
  </si>
  <si>
    <t xml:space="preserve">75mm Dia </t>
  </si>
  <si>
    <t>Supply, Install  PVAC multiTraps including fixing with lead caulked joints and rings, c w Circular SS 304 Grating, ( in bar and live kitchen)</t>
  </si>
  <si>
    <t>Supply, Install  CI multiTraps including fixing with lead caulked joints and rings, c w Circular SS 304 Grating, ( Subject to site requirement)</t>
  </si>
  <si>
    <t xml:space="preserve">Supply, Install  CI  floor Traps including fixing with lead caulked joints and rings, c w Circular SS 304 Grating, </t>
  </si>
  <si>
    <t xml:space="preserve">Supply, Install CI urinal  Traps including fixing with necessary consumables with Circular SS Grating with anti cockroach jali Suitable for 75mm Dia outlet </t>
  </si>
  <si>
    <t>Supply, Install CI custom made clean out plungs with brass cap including fixing with necessary consumables.(Optional if required at site)</t>
  </si>
  <si>
    <t>75 mm Dia</t>
  </si>
  <si>
    <t xml:space="preserve">Supply, Install  GREASE TRAP-MODEL LIPUMOBIL-S  </t>
  </si>
  <si>
    <t>Only Installation of  S.S. grating of 300x300mm  shown in the layout (Note-  supply of SS gratings will be by kitchen consultant or TFS)</t>
  </si>
  <si>
    <t>D</t>
  </si>
  <si>
    <t>CORE CUTS</t>
  </si>
  <si>
    <t xml:space="preserve">Providing core cuts as per following  size with backfilling water proofing core cuts to be sealed as required standared as required by project manager </t>
  </si>
  <si>
    <t>E</t>
  </si>
  <si>
    <t>SANITARY AND C. P. FITTINGS   FIXTURES</t>
  </si>
  <si>
    <t>Only installation, testing and commissioning of  sanitary and C.P. fittings</t>
  </si>
  <si>
    <t>EWC with seat cover</t>
  </si>
  <si>
    <t xml:space="preserve">Concealed flush tank </t>
  </si>
  <si>
    <t xml:space="preserve">Health Faucet </t>
  </si>
  <si>
    <t>2 Way Bib-Cock with connection for Health Faucet</t>
  </si>
  <si>
    <t xml:space="preserve">Under Counter  Wash Basin including waste Coupling </t>
  </si>
  <si>
    <t>Wash Basin Cock</t>
  </si>
  <si>
    <t xml:space="preserve">Under Counter Sink  including waste Coupling </t>
  </si>
  <si>
    <t>Sink Pillar Cock</t>
  </si>
  <si>
    <t xml:space="preserve">Bottle Trap for WHB  sink and urinal with all connecting pipes </t>
  </si>
  <si>
    <t xml:space="preserve">Angle Cock with PVC pipe connection upto WHB sink Geyser connection </t>
  </si>
  <si>
    <t xml:space="preserve">Urinal </t>
  </si>
  <si>
    <t xml:space="preserve">Auto Flush Valve   Sensor with connecting piping   spreader for urinal(DC)  </t>
  </si>
  <si>
    <t>Soap Dispenser</t>
  </si>
  <si>
    <t>Paper Holder</t>
  </si>
  <si>
    <t>%</t>
  </si>
  <si>
    <t>TOTAL OF CIVIL &amp; ID</t>
  </si>
  <si>
    <t>TOTAL OF PLUMBING</t>
  </si>
  <si>
    <t>TOTAL OF CIVIL,ID &amp; PLUMBING</t>
  </si>
  <si>
    <t>PLUMBING</t>
  </si>
  <si>
    <t>Welcome zone</t>
  </si>
  <si>
    <t>Tea Lounge</t>
  </si>
  <si>
    <t>Po. No.BLR/PR/24-25/000129</t>
  </si>
  <si>
    <t>BLR-T1-080 LOUNGE PH-2</t>
  </si>
  <si>
    <t>Remarks</t>
  </si>
  <si>
    <t>Sr. No.</t>
  </si>
  <si>
    <t>Item Description</t>
  </si>
  <si>
    <t>BOQ</t>
  </si>
  <si>
    <t>Boq   &amp; Ex Items</t>
  </si>
  <si>
    <t>TOTAL AMOUNT</t>
  </si>
  <si>
    <t>GST</t>
  </si>
  <si>
    <t>CERTIFIED BY</t>
  </si>
  <si>
    <t>ACCEPTED BY</t>
  </si>
  <si>
    <t>RANJANDAS SHETTY</t>
  </si>
  <si>
    <t>PROJECT: CONSTRUCTION OF BLR-T1-080 LOUNGE PH-2</t>
  </si>
  <si>
    <t>CIVIL,INTERIOR &amp; PLUMBING WORK</t>
  </si>
  <si>
    <t>Plumbing</t>
  </si>
  <si>
    <t>TOTAL WITH GST</t>
  </si>
  <si>
    <t>INTERCARE ENTERPRISES</t>
  </si>
  <si>
    <t>INTERCARE ENTERPRISES    Work Order No : : BLR/PO/24-25/000129</t>
  </si>
  <si>
    <t>Sr.no</t>
  </si>
  <si>
    <t>Quantity</t>
  </si>
  <si>
    <t>Length</t>
  </si>
  <si>
    <t>Height</t>
  </si>
  <si>
    <t>Total quantity</t>
  </si>
  <si>
    <t>OVERALL</t>
  </si>
  <si>
    <t>0.00</t>
  </si>
  <si>
    <t>Less column   (-)</t>
  </si>
  <si>
    <t>1.1</t>
  </si>
  <si>
    <t>1.2</t>
  </si>
  <si>
    <t>1.3</t>
  </si>
  <si>
    <t>1.4</t>
  </si>
  <si>
    <t>1.5</t>
  </si>
  <si>
    <t>2.1</t>
  </si>
  <si>
    <t>2.2</t>
  </si>
  <si>
    <t>2.3</t>
  </si>
  <si>
    <t>Bar store room  area</t>
  </si>
  <si>
    <t>Bar storage front wall (N)</t>
  </si>
  <si>
    <t>Bar storage backside wall (P)</t>
  </si>
  <si>
    <t>3.1</t>
  </si>
  <si>
    <t>3.2</t>
  </si>
  <si>
    <t>3.3</t>
  </si>
  <si>
    <t>3.4</t>
  </si>
  <si>
    <t>3.5</t>
  </si>
  <si>
    <t>4.1</t>
  </si>
  <si>
    <t>4.2</t>
  </si>
  <si>
    <t>4.3</t>
  </si>
  <si>
    <t>5.1</t>
  </si>
  <si>
    <t>5.2</t>
  </si>
  <si>
    <t>5.3</t>
  </si>
  <si>
    <t>5.4</t>
  </si>
  <si>
    <t>WELCOME LOUNGE</t>
  </si>
  <si>
    <t xml:space="preserve">Added in SPA area as thickness is 200mm </t>
  </si>
  <si>
    <t>Less door opening (-)</t>
  </si>
  <si>
    <t>Electric room entry wall "C"</t>
  </si>
  <si>
    <t>Less door (-)</t>
  </si>
  <si>
    <t>e</t>
  </si>
  <si>
    <t>Hvac entry wall right side"E"</t>
  </si>
  <si>
    <t>f</t>
  </si>
  <si>
    <t>Welcome zone fire room wall "A". Deduct door area.</t>
  </si>
  <si>
    <t>Electric room right side wall"D"</t>
  </si>
  <si>
    <t>g</t>
  </si>
  <si>
    <t>h</t>
  </si>
  <si>
    <t>i</t>
  </si>
  <si>
    <t>Less door  (-)</t>
  </si>
  <si>
    <t>j</t>
  </si>
  <si>
    <t>k</t>
  </si>
  <si>
    <t>l</t>
  </si>
  <si>
    <t>m</t>
  </si>
  <si>
    <t>n</t>
  </si>
  <si>
    <t>o</t>
  </si>
  <si>
    <t>p</t>
  </si>
  <si>
    <t>q</t>
  </si>
  <si>
    <t>r</t>
  </si>
  <si>
    <t>s</t>
  </si>
  <si>
    <t>t</t>
  </si>
  <si>
    <t>u</t>
  </si>
  <si>
    <t>Passage entry above (welcome zone)</t>
  </si>
  <si>
    <t>v</t>
  </si>
  <si>
    <t>Welcome zone fire panel wall (A)</t>
  </si>
  <si>
    <t>w</t>
  </si>
  <si>
    <t>Less panel (-)</t>
  </si>
  <si>
    <t>x</t>
  </si>
  <si>
    <t>y</t>
  </si>
  <si>
    <t>z</t>
  </si>
  <si>
    <t>Sports bar front wall "B"</t>
  </si>
  <si>
    <t>aa</t>
  </si>
  <si>
    <t xml:space="preserve">Sports bar front wall "C" </t>
  </si>
  <si>
    <t>ab</t>
  </si>
  <si>
    <t>ac</t>
  </si>
  <si>
    <t>Bar storage left side wall"D"</t>
  </si>
  <si>
    <t>2.4</t>
  </si>
  <si>
    <t>Service passage left side wall "F"</t>
  </si>
  <si>
    <t>Above IT room's entry "G"</t>
  </si>
  <si>
    <t>Electric panel front side wall "H"</t>
  </si>
  <si>
    <t>Less door</t>
  </si>
  <si>
    <t>Welcome zone fire panel wall "A". Deduct panel area ie,1100x2100</t>
  </si>
  <si>
    <t>Less panel area</t>
  </si>
  <si>
    <t>Bar storage front wall"E"</t>
  </si>
  <si>
    <t>2.5</t>
  </si>
  <si>
    <t>Lift lobby</t>
  </si>
  <si>
    <t>AHU service corridor</t>
  </si>
  <si>
    <t>IT room entry</t>
  </si>
  <si>
    <t>Less IT room wall (-)</t>
  </si>
  <si>
    <t>Electric room</t>
  </si>
  <si>
    <t xml:space="preserve">Lift wall </t>
  </si>
  <si>
    <t>Less lift door (-)</t>
  </si>
  <si>
    <t>exotic marble Welcome zone</t>
  </si>
  <si>
    <t xml:space="preserve">Lift 2 </t>
  </si>
  <si>
    <t>3.6</t>
  </si>
  <si>
    <t>AHU service passage</t>
  </si>
  <si>
    <t xml:space="preserve">Less door IT </t>
  </si>
  <si>
    <t>Rest as per auto cad</t>
  </si>
  <si>
    <t>Oval shape</t>
  </si>
  <si>
    <t>Lift lobby cove</t>
  </si>
  <si>
    <t xml:space="preserve">Welcome zone ceiling drop </t>
  </si>
  <si>
    <t>Welcome zone sides</t>
  </si>
  <si>
    <t>4.4</t>
  </si>
  <si>
    <t xml:space="preserve">Lift lobby "A" opposite to lift </t>
  </si>
  <si>
    <t>Welcome zone opposite to reception "B"</t>
  </si>
  <si>
    <t>Welcome zone fire hose wall</t>
  </si>
  <si>
    <t>Less fire hose area</t>
  </si>
  <si>
    <t>Less passage entry door</t>
  </si>
  <si>
    <t>AHU ,IT, electric room</t>
  </si>
  <si>
    <t>AHU room entry above "G"</t>
  </si>
  <si>
    <t>Electric room entry wall above "H"</t>
  </si>
  <si>
    <t>Electric room panel opposite wall "J"</t>
  </si>
  <si>
    <t>Electric room panel backside wall "L"</t>
  </si>
  <si>
    <t>IT room above entry "M"</t>
  </si>
  <si>
    <t>"Z"</t>
  </si>
  <si>
    <t>"Y"</t>
  </si>
  <si>
    <t>Lift lobby portal framing (verticals)</t>
  </si>
  <si>
    <t>Fire house vertical portal</t>
  </si>
  <si>
    <t>Portal horizontal beams (lift lobby)</t>
  </si>
  <si>
    <t>Fire house portal horizontal (U)</t>
  </si>
  <si>
    <t>A Lift opposite</t>
  </si>
  <si>
    <t>B Art wall</t>
  </si>
  <si>
    <t>C column boxing (logo)</t>
  </si>
  <si>
    <t>D Whole MS column</t>
  </si>
  <si>
    <t>E SPA entry wall</t>
  </si>
  <si>
    <t>F portal vertical</t>
  </si>
  <si>
    <t>G Portal horizontal</t>
  </si>
  <si>
    <t>H Lift lobby portal</t>
  </si>
  <si>
    <t>J fire hose wall</t>
  </si>
  <si>
    <t>K Fire hose wall</t>
  </si>
  <si>
    <t xml:space="preserve">L vertical portal </t>
  </si>
  <si>
    <t>M vertical portal</t>
  </si>
  <si>
    <t>Less SPA door</t>
  </si>
  <si>
    <t xml:space="preserve">Fire hose edges </t>
  </si>
  <si>
    <t>top</t>
  </si>
  <si>
    <t>Less AHU Passage door</t>
  </si>
  <si>
    <t>5.5</t>
  </si>
  <si>
    <t>Less SPA door  (-)</t>
  </si>
  <si>
    <t>5.6</t>
  </si>
  <si>
    <t>5.7</t>
  </si>
  <si>
    <t>5.8</t>
  </si>
  <si>
    <t>5.9</t>
  </si>
  <si>
    <t>5.10</t>
  </si>
  <si>
    <t xml:space="preserve">Lift Lobby opposite </t>
  </si>
  <si>
    <t>Fire Hose Opposite wall art wall 1</t>
  </si>
  <si>
    <t>Fire Hose Opposite wall art wall 2</t>
  </si>
  <si>
    <t xml:space="preserve">lift2 </t>
  </si>
  <si>
    <t>5.11</t>
  </si>
  <si>
    <t>5.12</t>
  </si>
  <si>
    <t>5.13</t>
  </si>
  <si>
    <t>5.14</t>
  </si>
  <si>
    <t>5.15</t>
  </si>
  <si>
    <t xml:space="preserve">D-6 , </t>
  </si>
  <si>
    <t>6.1</t>
  </si>
  <si>
    <t>6.2</t>
  </si>
  <si>
    <t>6.3</t>
  </si>
  <si>
    <t>6.4</t>
  </si>
  <si>
    <t>6.5</t>
  </si>
  <si>
    <t>6.6</t>
  </si>
  <si>
    <t>FINE DINING &amp; LIVE KITCHEN</t>
  </si>
  <si>
    <t>Live kitchen flooring</t>
  </si>
  <si>
    <t>Electric room flooring</t>
  </si>
  <si>
    <t>Janitor room flooring</t>
  </si>
  <si>
    <t>Wall 1</t>
  </si>
  <si>
    <t>wall 2</t>
  </si>
  <si>
    <t>wall 3</t>
  </si>
  <si>
    <t>wall 4</t>
  </si>
  <si>
    <t>Passage beside live kitchen 1</t>
  </si>
  <si>
    <t>Less entry</t>
  </si>
  <si>
    <t>Passage beside live kitchen 2</t>
  </si>
  <si>
    <t>Passage beside live kitchen 3</t>
  </si>
  <si>
    <t>Less entry (-)</t>
  </si>
  <si>
    <t>Live kitchen counter right side wall</t>
  </si>
  <si>
    <t>Live kitchen counter top,sides,base</t>
  </si>
  <si>
    <t>Counter front facia</t>
  </si>
  <si>
    <t>1.6</t>
  </si>
  <si>
    <t>Passage entry door top</t>
  </si>
  <si>
    <t>1.7</t>
  </si>
  <si>
    <t>Buffet counter 1</t>
  </si>
  <si>
    <t>Buffet counter 2</t>
  </si>
  <si>
    <t>Live kitchen counter skirting</t>
  </si>
  <si>
    <t>Passage Lift area</t>
  </si>
  <si>
    <t>Electric room and janitor room divider wall</t>
  </si>
  <si>
    <t>Electric room panel backside wall (B)</t>
  </si>
  <si>
    <t>Electric entry wall from inside "D"</t>
  </si>
  <si>
    <t>Taper column</t>
  </si>
  <si>
    <t xml:space="preserve">Corridor side </t>
  </si>
  <si>
    <t xml:space="preserve">Phase 1 side </t>
  </si>
  <si>
    <t>Partition 1 Near Live kitchen</t>
  </si>
  <si>
    <t>Partition 3 Corridor side</t>
  </si>
  <si>
    <t xml:space="preserve">Partition 4 Phase 1 side </t>
  </si>
  <si>
    <t>Above curved partition</t>
  </si>
  <si>
    <t>3.7</t>
  </si>
  <si>
    <t>coffee station in buffet area</t>
  </si>
  <si>
    <t>3.8</t>
  </si>
  <si>
    <t>Live kitchen bulkhead Jali</t>
  </si>
  <si>
    <t>3.9</t>
  </si>
  <si>
    <t>TV FIDS in buffet counter</t>
  </si>
  <si>
    <t>3.10</t>
  </si>
  <si>
    <t>Glass display live kitchen area</t>
  </si>
  <si>
    <t>3.11</t>
  </si>
  <si>
    <t>Glass display live kitchen area Upper side</t>
  </si>
  <si>
    <t>3.12</t>
  </si>
  <si>
    <t>Glass display live kitchen area bottom side</t>
  </si>
  <si>
    <t>3.13</t>
  </si>
  <si>
    <t>3.14</t>
  </si>
  <si>
    <t>Wooden round finish column</t>
  </si>
  <si>
    <t>3.15</t>
  </si>
  <si>
    <t>3.16</t>
  </si>
  <si>
    <t>Live kitchen counter ceiling</t>
  </si>
  <si>
    <t>3.17</t>
  </si>
  <si>
    <t>live kitchen counter facia</t>
  </si>
  <si>
    <t>3.18</t>
  </si>
  <si>
    <t>Cladding beside passage (Relax zone)</t>
  </si>
  <si>
    <t>Taper column 2</t>
  </si>
  <si>
    <t>Less  (-)</t>
  </si>
  <si>
    <t>3.19</t>
  </si>
  <si>
    <t>Seating sofa 1(9650)</t>
  </si>
  <si>
    <t>Seating sofa 2(7200)</t>
  </si>
  <si>
    <t>3.20</t>
  </si>
  <si>
    <t>TEA LOUNGE</t>
  </si>
  <si>
    <t>Tea bar counter</t>
  </si>
  <si>
    <t>Seating partition 1</t>
  </si>
  <si>
    <t>Seating partition 2</t>
  </si>
  <si>
    <t>2.6</t>
  </si>
  <si>
    <t>SPORTS &amp; RELAX LOUNGE</t>
  </si>
  <si>
    <t>Kotah flooring of bar storage is added in overall.</t>
  </si>
  <si>
    <t xml:space="preserve">Bar flooring As per Auto cad </t>
  </si>
  <si>
    <t>Tile on curved wall from inside</t>
  </si>
  <si>
    <t>1.8</t>
  </si>
  <si>
    <t>Bar storage and bar area divider wall i.e. behind sports bar.</t>
  </si>
  <si>
    <t>less door</t>
  </si>
  <si>
    <t>Bulkhead of sports bar</t>
  </si>
  <si>
    <t>Sports bar backside</t>
  </si>
  <si>
    <t>Near Sport bar taper column</t>
  </si>
  <si>
    <t xml:space="preserve">FL-07   Between  FL-08 </t>
  </si>
  <si>
    <t xml:space="preserve">Relax zone  Area </t>
  </si>
  <si>
    <t xml:space="preserve">Dining area </t>
  </si>
  <si>
    <t>2.7</t>
  </si>
  <si>
    <t>2.8</t>
  </si>
  <si>
    <t>2.9</t>
  </si>
  <si>
    <t>2.10</t>
  </si>
  <si>
    <t>2.11</t>
  </si>
  <si>
    <t>Sports bar front wall</t>
  </si>
  <si>
    <t>Taper column 1</t>
  </si>
  <si>
    <t xml:space="preserve">less </t>
  </si>
  <si>
    <t>2.12</t>
  </si>
  <si>
    <t>2.13</t>
  </si>
  <si>
    <t>Bar store room door</t>
  </si>
  <si>
    <t>SPA</t>
  </si>
  <si>
    <t>SPA bathroom left wall (A)</t>
  </si>
  <si>
    <t>SPA bathroom door wall (B)</t>
  </si>
  <si>
    <t>Corridor and SPA divider wall ©</t>
  </si>
  <si>
    <t>SPA entry wall above (D )</t>
  </si>
  <si>
    <t>Curve wall ( E)</t>
  </si>
  <si>
    <t>Bathroom wall entry above</t>
  </si>
  <si>
    <t>Door edges (Bathroom)</t>
  </si>
  <si>
    <t>Corridor and SPA divider wall</t>
  </si>
  <si>
    <t>Curve wall</t>
  </si>
  <si>
    <t>SPA entry wall above</t>
  </si>
  <si>
    <t>Salon area front wall (G)</t>
  </si>
  <si>
    <t>Duct wall (J)</t>
  </si>
  <si>
    <t>SPA bathroom</t>
  </si>
  <si>
    <t>SPA Salon below flooring</t>
  </si>
  <si>
    <t xml:space="preserve">SPA bathroom flooring </t>
  </si>
  <si>
    <t>Door edge</t>
  </si>
  <si>
    <t>SPA reception area</t>
  </si>
  <si>
    <t>SPA entry passage</t>
  </si>
  <si>
    <t>SPA salon area</t>
  </si>
  <si>
    <t>Deduct (4) furniture (-)</t>
  </si>
  <si>
    <t>Washbasin area floor</t>
  </si>
  <si>
    <t>Spa bathroom back and entry wall</t>
  </si>
  <si>
    <t>SPA bathroom right wall</t>
  </si>
  <si>
    <t>Spa wall cladding half height</t>
  </si>
  <si>
    <t>3.80</t>
  </si>
  <si>
    <t>vertical Seating</t>
  </si>
  <si>
    <t>horizontal (top)</t>
  </si>
  <si>
    <t>Deduct (4) furniture</t>
  </si>
  <si>
    <t xml:space="preserve">Washbasin area </t>
  </si>
  <si>
    <t>Bathroom ceiling</t>
  </si>
  <si>
    <t xml:space="preserve">Above curve wall </t>
  </si>
  <si>
    <t>4.5</t>
  </si>
  <si>
    <t>For curtains in SPA</t>
  </si>
  <si>
    <t>4.6</t>
  </si>
  <si>
    <t>SPA basin L wall "R"</t>
  </si>
  <si>
    <t>Curve wall SPA (S)</t>
  </si>
  <si>
    <t>SPA entry above door from inside</t>
  </si>
  <si>
    <t>SPA reception partition</t>
  </si>
  <si>
    <t>Boxing for sliding in SPA (more thick)</t>
  </si>
  <si>
    <t>Hair salon right wall</t>
  </si>
  <si>
    <t>hair salon front wall</t>
  </si>
  <si>
    <t>Hair salon left wall</t>
  </si>
  <si>
    <t xml:space="preserve">Duct wall </t>
  </si>
  <si>
    <t xml:space="preserve">Fix glass </t>
  </si>
  <si>
    <t xml:space="preserve">Bathroom inside </t>
  </si>
  <si>
    <t xml:space="preserve">Spa Left &amp; right side Arch mirror </t>
  </si>
  <si>
    <t>Spa Hair wash back side</t>
  </si>
  <si>
    <t>Duct wall "E" and partition</t>
  </si>
  <si>
    <t xml:space="preserve">Spa duct Wall fluted </t>
  </si>
  <si>
    <t>Display table</t>
  </si>
  <si>
    <t>5.16</t>
  </si>
  <si>
    <t>5.17</t>
  </si>
  <si>
    <t xml:space="preserve">Pantry above </t>
  </si>
  <si>
    <t xml:space="preserve">Seating </t>
  </si>
  <si>
    <t>5.18</t>
  </si>
  <si>
    <t>5.19</t>
  </si>
  <si>
    <t>5.20</t>
  </si>
  <si>
    <t>5.21</t>
  </si>
  <si>
    <t>5.22</t>
  </si>
  <si>
    <t>6.7</t>
  </si>
  <si>
    <t>6.8</t>
  </si>
  <si>
    <t>6.9</t>
  </si>
  <si>
    <t>6.10</t>
  </si>
  <si>
    <t>6.11</t>
  </si>
  <si>
    <t>6.12</t>
  </si>
  <si>
    <t>6.13</t>
  </si>
  <si>
    <t>7.1</t>
  </si>
  <si>
    <t>7.2</t>
  </si>
  <si>
    <t>7.3</t>
  </si>
  <si>
    <t>7.4</t>
  </si>
  <si>
    <t>7.5</t>
  </si>
  <si>
    <t>WATER LOUNGE</t>
  </si>
  <si>
    <t>Staff toilet entry wall (A)</t>
  </si>
  <si>
    <t>Staff toilet and ladies toilet divider wall (B)</t>
  </si>
  <si>
    <t>Less wall (D) above</t>
  </si>
  <si>
    <t>Handicap toilet L shape entry wall (G)</t>
  </si>
  <si>
    <t xml:space="preserve">Less door </t>
  </si>
  <si>
    <t>Wall beside handicap entry (H)</t>
  </si>
  <si>
    <t>Ladies toilet and corridor divider wall (E )</t>
  </si>
  <si>
    <t>Ladies toilet and electric room divider wall (Y)</t>
  </si>
  <si>
    <t>Live kitchen and fine dine</t>
  </si>
  <si>
    <t>Live kitchen counter wall</t>
  </si>
  <si>
    <t>Live kitchen existing fire duct "B"</t>
  </si>
  <si>
    <t>Phase 1 passage and ladies toilet divider wall above existing wall (K)</t>
  </si>
  <si>
    <t>Live kitchen Corridor</t>
  </si>
  <si>
    <t>Electric room and janitor room's divider wall (A)</t>
  </si>
  <si>
    <t>Electric room entry wall(B)</t>
  </si>
  <si>
    <t xml:space="preserve">Corridor entry wall © </t>
  </si>
  <si>
    <t>Existing door in corridor area which has been closed (D)</t>
  </si>
  <si>
    <t>Live kitchen above door ( E)</t>
  </si>
  <si>
    <t>Fire panel backside wall (F)</t>
  </si>
  <si>
    <t>Ladies toilet WC partition wall ( 1) (L)</t>
  </si>
  <si>
    <t>Ladies toilet WC partition wall ( 2) (M)</t>
  </si>
  <si>
    <t>Ladies toilet WC partition wall ( 3) (N)</t>
  </si>
  <si>
    <t>Ladies toilet WC partition wall ( 1) (O)</t>
  </si>
  <si>
    <t>Ladies toilet basin partition (2) (P)</t>
  </si>
  <si>
    <t>Men's toilet WC partition wall (1) (Q)</t>
  </si>
  <si>
    <t>Men's toilet WC partition wall (1) (R)</t>
  </si>
  <si>
    <t>Men's toilet WC partition wall (1) (S)</t>
  </si>
  <si>
    <t>Men's toilet WC partition wall (1) (T)</t>
  </si>
  <si>
    <t>Men's toilet basin partition (U)</t>
  </si>
  <si>
    <t>Men's WC ledge wall all (456)</t>
  </si>
  <si>
    <t>Ladies WC ledge wall all (123)</t>
  </si>
  <si>
    <t xml:space="preserve">Handicap WC ledge wall </t>
  </si>
  <si>
    <t>Staff toilet ledge wall</t>
  </si>
  <si>
    <t>Buffet counter front wall (buffet counter) "D"</t>
  </si>
  <si>
    <t>Men's WC ledge wall all (4)</t>
  </si>
  <si>
    <t>Men's WC ledge wall all (5)</t>
  </si>
  <si>
    <t>Men's WC ledge wall all (6)</t>
  </si>
  <si>
    <t>Ladies WC ledge wall all (1)</t>
  </si>
  <si>
    <t>ad</t>
  </si>
  <si>
    <t>Ladies WC ledge wall all (2)</t>
  </si>
  <si>
    <t>ae</t>
  </si>
  <si>
    <t>Ladies WC ledge wall all (3)</t>
  </si>
  <si>
    <t>af</t>
  </si>
  <si>
    <t>ag</t>
  </si>
  <si>
    <t>ah</t>
  </si>
  <si>
    <t>ai</t>
  </si>
  <si>
    <t>aj</t>
  </si>
  <si>
    <t>Passage extra</t>
  </si>
  <si>
    <t>ak</t>
  </si>
  <si>
    <t>Janitor room entry wall to beam (G)</t>
  </si>
  <si>
    <t>al</t>
  </si>
  <si>
    <t>am</t>
  </si>
  <si>
    <t>Electric room entry to corridor entry wall (H)</t>
  </si>
  <si>
    <t>an</t>
  </si>
  <si>
    <t>Less electric room door</t>
  </si>
  <si>
    <t>ao</t>
  </si>
  <si>
    <t>Less live kitchen door</t>
  </si>
  <si>
    <t>ap</t>
  </si>
  <si>
    <t>Less fire panel door</t>
  </si>
  <si>
    <t>aq</t>
  </si>
  <si>
    <t>ar</t>
  </si>
  <si>
    <t>as</t>
  </si>
  <si>
    <t>Corridor and live kitchen divider wall (I)</t>
  </si>
  <si>
    <t>at</t>
  </si>
  <si>
    <t>Corridor live kitchen entry opposite wall "J"</t>
  </si>
  <si>
    <t>au</t>
  </si>
  <si>
    <t>av</t>
  </si>
  <si>
    <t>Relax zone entry above "L"</t>
  </si>
  <si>
    <t>aw</t>
  </si>
  <si>
    <t>ax</t>
  </si>
  <si>
    <t>Live kitchen counter wall both sides) "A"</t>
  </si>
  <si>
    <t>ay</t>
  </si>
  <si>
    <t>az</t>
  </si>
  <si>
    <t>Buffet front wall "D" (twice)</t>
  </si>
  <si>
    <t>ba</t>
  </si>
  <si>
    <t>Garbage area front wall "F"</t>
  </si>
  <si>
    <t>bb</t>
  </si>
  <si>
    <t>Live kitchen column plaster"J"</t>
  </si>
  <si>
    <t>bc</t>
  </si>
  <si>
    <t>Phase 1 passage and ladies toilet divider wall (K)</t>
  </si>
  <si>
    <t>Ladies toilet WC wall (V)</t>
  </si>
  <si>
    <t>Handicap toilet WC wall (W)</t>
  </si>
  <si>
    <t>Handicap toilet basin wall (X)</t>
  </si>
  <si>
    <t>Men's toilet WC wall (K)</t>
  </si>
  <si>
    <t>Live kitchen backside wall(existing wall). Add in existing wall</t>
  </si>
  <si>
    <t>Live kitchen right side wall"H". (Existing wall)</t>
  </si>
  <si>
    <t xml:space="preserve">D x E </t>
  </si>
  <si>
    <t>less F</t>
  </si>
  <si>
    <t>Ladies toilet flooring</t>
  </si>
  <si>
    <t xml:space="preserve">Less duct area </t>
  </si>
  <si>
    <t>Handicap Bathroom</t>
  </si>
  <si>
    <t>Gents toilet</t>
  </si>
  <si>
    <t>less WC ledge</t>
  </si>
  <si>
    <t>Common Bathroom Passage</t>
  </si>
  <si>
    <t xml:space="preserve">Staff bathroom floor </t>
  </si>
  <si>
    <t>Ladies  WC Front wall "A"</t>
  </si>
  <si>
    <t>Less doors of bathroom  (-)</t>
  </si>
  <si>
    <t>WC Inside 4 wall "B"</t>
  </si>
  <si>
    <t>Ladies dressing front wall "C"</t>
  </si>
  <si>
    <t>Less opening  (-)</t>
  </si>
  <si>
    <t>Right &amp; Left wall "D"</t>
  </si>
  <si>
    <t>Bath side wall "E"</t>
  </si>
  <si>
    <t>Entry gate side wall "F"</t>
  </si>
  <si>
    <t>Handicap toilet 1</t>
  </si>
  <si>
    <t>Handicap toilet 2</t>
  </si>
  <si>
    <t>Less Door  (-)</t>
  </si>
  <si>
    <t>Gents   WC Front wall "L" type</t>
  </si>
  <si>
    <t xml:space="preserve">WC Inside 4 wall </t>
  </si>
  <si>
    <t xml:space="preserve">Gents Bathroom Wash basin to till door </t>
  </si>
  <si>
    <t xml:space="preserve">Handicapped wall </t>
  </si>
  <si>
    <t xml:space="preserve">Dirty Garbage "C" type 3 wall </t>
  </si>
  <si>
    <t xml:space="preserve">Long wall 2 nos bath room wall  Both side </t>
  </si>
  <si>
    <t xml:space="preserve">Bathroom small wall both side </t>
  </si>
  <si>
    <t>Ladies toilet main wall</t>
  </si>
  <si>
    <t>Gents Washbasin counter</t>
  </si>
  <si>
    <t>Napi counter</t>
  </si>
  <si>
    <t>Ladies Wc Ledge wall top</t>
  </si>
  <si>
    <t>Handicapped ledge wall</t>
  </si>
  <si>
    <t>Staff bathh ledge wall top</t>
  </si>
  <si>
    <t>Gents Wc Ledge wall top</t>
  </si>
  <si>
    <t>Water lounge corridor staff toilet entry wall</t>
  </si>
  <si>
    <t>Less doors (-)</t>
  </si>
  <si>
    <t>Less offset (-)</t>
  </si>
  <si>
    <t>Electric room and janitor room divider wall (A)</t>
  </si>
  <si>
    <t>Electric entry wall from inside (D)</t>
  </si>
  <si>
    <t xml:space="preserve">Ladies &amp; Gents </t>
  </si>
  <si>
    <t xml:space="preserve">Handicapped bathroom </t>
  </si>
  <si>
    <t>Staff</t>
  </si>
  <si>
    <t>Janitor &amp; Electrical room</t>
  </si>
  <si>
    <t>6.14</t>
  </si>
  <si>
    <t>6.15</t>
  </si>
  <si>
    <t>6.16</t>
  </si>
  <si>
    <t>6.17</t>
  </si>
  <si>
    <t>6.18</t>
  </si>
  <si>
    <t>6.19</t>
  </si>
  <si>
    <t>6.20</t>
  </si>
  <si>
    <t>6.21</t>
  </si>
  <si>
    <t>6.22</t>
  </si>
  <si>
    <t>6.23</t>
  </si>
  <si>
    <t>6.24</t>
  </si>
  <si>
    <t>6.25</t>
  </si>
  <si>
    <t>6.26</t>
  </si>
  <si>
    <t>6.27</t>
  </si>
  <si>
    <t>6.28</t>
  </si>
  <si>
    <t>CIVIL WET WORK</t>
  </si>
  <si>
    <t>1.9</t>
  </si>
  <si>
    <t>1.10</t>
  </si>
  <si>
    <t>SPA room floor</t>
  </si>
  <si>
    <t>SPA Bathroom walls</t>
  </si>
  <si>
    <t>R</t>
  </si>
  <si>
    <t>F</t>
  </si>
  <si>
    <t>L</t>
  </si>
  <si>
    <t>Door edges</t>
  </si>
  <si>
    <t>Basin wall</t>
  </si>
  <si>
    <t>Basin area flooring</t>
  </si>
  <si>
    <t>Duct wall</t>
  </si>
  <si>
    <t xml:space="preserve">Floor raise </t>
  </si>
  <si>
    <t>Sports Bar</t>
  </si>
  <si>
    <t>Sports bar floor</t>
  </si>
  <si>
    <t>Sports bar walls and counter</t>
  </si>
  <si>
    <t>Curved wall</t>
  </si>
  <si>
    <t>Spots bar front wall (B)</t>
  </si>
  <si>
    <t>water lounge</t>
  </si>
  <si>
    <t>Whole water lounge area (D x E)</t>
  </si>
  <si>
    <t>Less Duct area (F)</t>
  </si>
  <si>
    <t xml:space="preserve">Walls </t>
  </si>
  <si>
    <t>G</t>
  </si>
  <si>
    <t>H</t>
  </si>
  <si>
    <t>J</t>
  </si>
  <si>
    <t>K</t>
  </si>
  <si>
    <t>M</t>
  </si>
  <si>
    <t>N</t>
  </si>
  <si>
    <t>O</t>
  </si>
  <si>
    <t>Less doors</t>
  </si>
  <si>
    <t>1.11</t>
  </si>
  <si>
    <t>1.12</t>
  </si>
  <si>
    <t>1.13</t>
  </si>
  <si>
    <t>1.14</t>
  </si>
  <si>
    <t>Live kitchen door D-5</t>
  </si>
  <si>
    <r>
      <t>Passage entry above welcome zone(</t>
    </r>
    <r>
      <rPr>
        <sz val="9"/>
        <color rgb="FFFF0000"/>
        <rFont val="Tahoma"/>
        <family val="2"/>
      </rPr>
      <t>double</t>
    </r>
    <r>
      <rPr>
        <sz val="9"/>
        <color indexed="8"/>
        <rFont val="Tahoma"/>
        <family val="2"/>
      </rPr>
      <t>).</t>
    </r>
  </si>
  <si>
    <t>Total Qty</t>
  </si>
  <si>
    <t>Sqm</t>
  </si>
  <si>
    <t>Bulkhead main Live kitchen above</t>
  </si>
  <si>
    <t>1</t>
  </si>
  <si>
    <t xml:space="preserve">Wash basin point to above the ceiling </t>
  </si>
  <si>
    <t>Sensor point</t>
  </si>
  <si>
    <t xml:space="preserve">Staff Toilet   1&amp; 2 </t>
  </si>
  <si>
    <t>Handicapped Toilet</t>
  </si>
  <si>
    <t>Live Kitchen</t>
  </si>
  <si>
    <t xml:space="preserve">Hot &amp; cold  Vertical </t>
  </si>
  <si>
    <t>Live kitchen out side to buffet counter</t>
  </si>
  <si>
    <t>Bar area</t>
  </si>
  <si>
    <t>Bar Store above  door hot &amp; cold horizontal</t>
  </si>
  <si>
    <t>Spa Toilet</t>
  </si>
  <si>
    <t xml:space="preserve">Wash basin  to main line  above the ceiling </t>
  </si>
  <si>
    <t xml:space="preserve">Toilet cold line </t>
  </si>
  <si>
    <t xml:space="preserve">Normal water </t>
  </si>
  <si>
    <t xml:space="preserve">Hot line </t>
  </si>
  <si>
    <t>Wash basin to sink</t>
  </si>
  <si>
    <t>Staff Toilet</t>
  </si>
  <si>
    <t>Left side  right side to  Horizontal</t>
  </si>
  <si>
    <t xml:space="preserve">staff toilet to ladies toilet </t>
  </si>
  <si>
    <t xml:space="preserve">Wash basin to ladies  toilet above </t>
  </si>
  <si>
    <t>Handicapped to janitor room above ceiling Horizontal</t>
  </si>
  <si>
    <t>Gents toilet above  janitor  room Horizontal</t>
  </si>
  <si>
    <t>Janitor room to wash basin above ceiling Horizontal</t>
  </si>
  <si>
    <t xml:space="preserve">Bar Area </t>
  </si>
  <si>
    <t xml:space="preserve">Bar store room  to AHU room  Ro normal water </t>
  </si>
  <si>
    <t xml:space="preserve">AHU to Spa room </t>
  </si>
  <si>
    <t xml:space="preserve">Spa Area </t>
  </si>
  <si>
    <t xml:space="preserve">Spa seating to to spa room </t>
  </si>
  <si>
    <t xml:space="preserve">Wash basin to above ro plant </t>
  </si>
  <si>
    <t xml:space="preserve">Old meter to RO plant </t>
  </si>
  <si>
    <t>Vertical</t>
  </si>
  <si>
    <t>Janitor room to Handicapped Horizontal above ceiling</t>
  </si>
  <si>
    <t xml:space="preserve">Handicapped to ladies  toilet Horizontal above ceiling ladies toilet to staff </t>
  </si>
  <si>
    <t xml:space="preserve">Ro water to Janitor room </t>
  </si>
  <si>
    <t>Old water meter to Janitor room</t>
  </si>
  <si>
    <t>3</t>
  </si>
  <si>
    <t>4</t>
  </si>
  <si>
    <t>1.00</t>
  </si>
  <si>
    <t>5</t>
  </si>
  <si>
    <t>2</t>
  </si>
  <si>
    <t>Spa Room</t>
  </si>
  <si>
    <t>Nehni trap  to Duct</t>
  </si>
  <si>
    <t>Gents toilet wash basin to janitor room  main use</t>
  </si>
  <si>
    <t xml:space="preserve">All Main line to Nehni trap </t>
  </si>
  <si>
    <t xml:space="preserve"> Staff toilet to handicapped toilet out side </t>
  </si>
  <si>
    <t xml:space="preserve">Toilet to wash basin </t>
  </si>
  <si>
    <t>Staff to staff</t>
  </si>
  <si>
    <t xml:space="preserve">All nehni trap  to main line </t>
  </si>
  <si>
    <t xml:space="preserve">Wc to duct </t>
  </si>
  <si>
    <t xml:space="preserve">Staff toilet to duct </t>
  </si>
  <si>
    <t>Clean out point  in staff toilet</t>
  </si>
  <si>
    <t xml:space="preserve">Gents toilet to Janitor  room </t>
  </si>
  <si>
    <t>Gents toilet to Clean out</t>
  </si>
  <si>
    <t>Live kitchen to wash basin</t>
  </si>
  <si>
    <t>Urinal area</t>
  </si>
  <si>
    <t>Staff toilet area</t>
  </si>
  <si>
    <t>Ladies washbasin  area</t>
  </si>
  <si>
    <t>Gents  Washbasin area</t>
  </si>
  <si>
    <t>Handicapped wash basin area</t>
  </si>
  <si>
    <t xml:space="preserve">Spa  Nehni trap to washbasin </t>
  </si>
  <si>
    <t>Sink to nehni trap</t>
  </si>
  <si>
    <t>Hair wash to  duct</t>
  </si>
  <si>
    <t>6</t>
  </si>
  <si>
    <t>8</t>
  </si>
  <si>
    <t>8.2</t>
  </si>
  <si>
    <t>8.3</t>
  </si>
  <si>
    <t>9</t>
  </si>
  <si>
    <t>10</t>
  </si>
  <si>
    <t>1.15</t>
  </si>
  <si>
    <t>1.16</t>
  </si>
  <si>
    <t>1.17</t>
  </si>
  <si>
    <t>1.18</t>
  </si>
  <si>
    <t>Kgs</t>
  </si>
  <si>
    <t>Supply and installation of Stainless steel M-10x90 HST-R Stud anchor of Hilti make, including drilling of holes in the concrete slab and fixing the anchor as per manufacturer's recommendation</t>
  </si>
  <si>
    <t>Each</t>
  </si>
  <si>
    <t>Subtotal Excluding Gst</t>
  </si>
  <si>
    <t>MS STRUCTURE LIVE KITCHEN</t>
  </si>
  <si>
    <t>Section</t>
  </si>
  <si>
    <t>Unit wt (kg/m)</t>
  </si>
  <si>
    <t>Length (mm)</t>
  </si>
  <si>
    <t>Length (m)</t>
  </si>
  <si>
    <t>Weight (Kgs)</t>
  </si>
  <si>
    <t>RHS 200x100x6 (beams)</t>
  </si>
  <si>
    <t>RHS 80x40x4 (Purlins)</t>
  </si>
  <si>
    <t>ISMC 150 box (Column)</t>
  </si>
  <si>
    <t>SHS 50x50x3.6 (Bulk head support)</t>
  </si>
  <si>
    <t>Plates</t>
  </si>
  <si>
    <t>Area (sq.m)</t>
  </si>
  <si>
    <t>10thk Stiffener plate (ST2)</t>
  </si>
  <si>
    <t>10thk Connection plate (CP1)</t>
  </si>
  <si>
    <t>12thk Column Base plate (BP1)</t>
  </si>
  <si>
    <t>Total wt. (Kgs)</t>
  </si>
  <si>
    <t>Ms structure Live Kitchen</t>
  </si>
  <si>
    <t>Ucom</t>
  </si>
  <si>
    <t>Kg</t>
  </si>
  <si>
    <t>DISMANTALING</t>
  </si>
  <si>
    <t>Cartage to remove the debris' from Yard Phase-1</t>
  </si>
  <si>
    <t>Trip</t>
  </si>
  <si>
    <t xml:space="preserve"> Complete the Balance dismantling work</t>
  </si>
  <si>
    <t>a)</t>
  </si>
  <si>
    <t xml:space="preserve"> Floor tile and Screed chipping wherever is balance</t>
  </si>
  <si>
    <t>b)</t>
  </si>
  <si>
    <t xml:space="preserve">Removing of existing wooden Bulk-head and keeping in a safe place with all its hardware and other reusable materials, including cleaning all debris' from site &amp; throwing the debris' from the premises. </t>
  </si>
  <si>
    <t>c)</t>
  </si>
  <si>
    <t xml:space="preserve">Removing of existing all existing not useable MEP services and keeping in a safe place with all its hardware and other reusable materials, including cleaning all debris' from site &amp; throwing the debris' from the premises. </t>
  </si>
  <si>
    <t>L.S</t>
  </si>
  <si>
    <t>d)</t>
  </si>
  <si>
    <t>Removing of Plaster  15/20mm thick from plaster finished brick masonry wall, including cleaning the surface &amp; throwing the debris' from the premises includes stacking at the ground level of building/society compound. Rates inclusive with the required empty bags and bring the debris' from both the floors.</t>
  </si>
  <si>
    <t>e)</t>
  </si>
  <si>
    <t>Removing of existing gypsum false ceiling with GI framing and 12/15mm thick gypsum board, including cleaning all debris' from site &amp; throwing the debris' from the premises includes stacking at the ground level of building/society compound. Rates inclusive with the required empty bags and bring the debris' from both the floors.</t>
  </si>
  <si>
    <t xml:space="preserve">f) </t>
  </si>
  <si>
    <t>Cartage to remove the debris' from Yard 2nd part</t>
  </si>
  <si>
    <t>g)</t>
  </si>
  <si>
    <t xml:space="preserve">Removing of IPS flooring including 50mm to 75mm thick sand cement layer, cleaning surface of slab &amp; throwing the debris' from the site premises includes stacking at the ground level of building/society compound. Rates inclusive with the required empty bags and bring the debris' from both the floors. </t>
  </si>
  <si>
    <t>h)</t>
  </si>
  <si>
    <t>Demolition of existing 200 mm thick brick wall with both sides finished of 10/15 mm thick plaster, including cleaning the surface &amp; throwing the debris' from the premises includes stacking at the ground level of building/society compound. Rates inclusive with the required empty bags and bring the debris' from both the floors.</t>
  </si>
  <si>
    <t>sqm</t>
  </si>
  <si>
    <t>Demolition of existing 125mm thick Reinforced cement concrete overhanging eave along with steel &amp; throwing the debris from the premises includes stacking at the ground level of building/society compound. Rates inclusive with the required empty bags and bring the debris from both the floors.</t>
  </si>
  <si>
    <t>j)</t>
  </si>
  <si>
    <t>Removing 25mm thick Granite stone along with MS framing including cleaning all debris' from site &amp; throwing the debris' from the premises includes stacking at the ground level of building/society compound. Rates inclusive with the required empty bags and bring the debris' from both the floors.</t>
  </si>
  <si>
    <t>k)</t>
  </si>
  <si>
    <t xml:space="preserve">Removing MS structure including cleaning all debris' from site &amp; throwing the debris' from the premises includes stacking at the ground level of building/society compound. Rates inclusive with the required empty bags and bring the debris from </t>
  </si>
  <si>
    <t>l)</t>
  </si>
  <si>
    <t>m)</t>
  </si>
  <si>
    <t xml:space="preserve">Removing of existing all existing not useable MEP,Ducting,Water tank, MS frame etc. </t>
  </si>
  <si>
    <t>n)</t>
  </si>
  <si>
    <t>o)</t>
  </si>
  <si>
    <t xml:space="preserve">Water Lounge area Bathroom wall breaking for Euronics hand dryer </t>
  </si>
  <si>
    <t xml:space="preserve">providing and fixing 12 mm thk Fire rated plywood  to existing framework  pop wall surface with flat head, full thread, sheet metal screws, Edges of plywood to end at centre of aluminium framework. Edges to be tightly screwed to aluminium framework at 300 mm c c. Edges to be planed properly to receive finish material </t>
  </si>
  <si>
    <t xml:space="preserve">providing and fixing 6 mm thk Fire rated plywood  to existing framework  pop wall surface with flat head, full thread, sheet metal screws, Edges of plywood to end at centre of aluminium framework. Edges to be tightly screwed to aluminium framework at 300 mm c c. Edges to be planed properly to receive finish material </t>
  </si>
  <si>
    <t>Spa trapdoor</t>
  </si>
  <si>
    <t>Water lounge  Mosaic behind tile fixing</t>
  </si>
  <si>
    <t>Relax area Wooden flooring</t>
  </si>
  <si>
    <t>Cartage to remove the debris from Yard Phase-1</t>
  </si>
  <si>
    <t>Live kitchen back area raised floor</t>
  </si>
  <si>
    <t xml:space="preserve">Buffet back area raised floor </t>
  </si>
  <si>
    <t>Live kitchen  FLOOR</t>
  </si>
  <si>
    <t>Tea garden area FLOOR</t>
  </si>
  <si>
    <t xml:space="preserve">Relax zone raised floor  </t>
  </si>
  <si>
    <t>Sports zone beside bar counter left side</t>
  </si>
  <si>
    <t>SPA and IT service corridor</t>
  </si>
  <si>
    <t>Passage beside lift 1 (lift corridor)</t>
  </si>
  <si>
    <t>Passage beside live kitchen</t>
  </si>
  <si>
    <t>Bar counter left side bulkhead</t>
  </si>
  <si>
    <t>Bar counter right side bulkhead</t>
  </si>
  <si>
    <t>Relax area above the  back side service lift</t>
  </si>
  <si>
    <t>Dining area</t>
  </si>
  <si>
    <t>Bar counter left side wall panelling</t>
  </si>
  <si>
    <t>Electric panel box</t>
  </si>
  <si>
    <t>IT room  right side wall panelling</t>
  </si>
  <si>
    <t xml:space="preserve">Above the door </t>
  </si>
  <si>
    <t>Fire box area</t>
  </si>
  <si>
    <t>Less fire box (-)</t>
  </si>
  <si>
    <t>Welcome area left side partition</t>
  </si>
  <si>
    <t xml:space="preserve">Lift lobby front  wall </t>
  </si>
  <si>
    <t xml:space="preserve">Removing of existing all existing not useable MEP services and keeping in a safe place with all its hardware and other reusable materials, including cleaning all debris' from site &amp; throwing the debris from the premises. </t>
  </si>
  <si>
    <t>Removing of Plaster  15/20mm thick from plaster finished brick masonry wall, including cleaning the surface &amp; throwing the debris' from the premises includes stacking at the ground level of building/society compound. Rates inclusive with the required empty bags and bring the debris from both the floors.</t>
  </si>
  <si>
    <t>Spa room duct wall plaster remove</t>
  </si>
  <si>
    <t>Toilet area plaster remove</t>
  </si>
  <si>
    <t xml:space="preserve">Existing ledge wall </t>
  </si>
  <si>
    <t>Hvac area  wall</t>
  </si>
  <si>
    <t xml:space="preserve">Centre duct area </t>
  </si>
  <si>
    <t xml:space="preserve">Live kitchen  door side wall </t>
  </si>
  <si>
    <t>Live kitchen  back wall</t>
  </si>
  <si>
    <t>Ladies toilet  duct side wall</t>
  </si>
  <si>
    <t xml:space="preserve">Passage back wall </t>
  </si>
  <si>
    <t>Relax zone and lift passage divider wall</t>
  </si>
  <si>
    <t>Lift lobby welcome  area</t>
  </si>
  <si>
    <t>Live kitchen  area lift lobby</t>
  </si>
  <si>
    <t>Cartage to remove the debris' from Yard Phase-2</t>
  </si>
  <si>
    <t xml:space="preserve">Gents Toilet  and Staff toilet Area </t>
  </si>
  <si>
    <t xml:space="preserve">Live Kitchen  area </t>
  </si>
  <si>
    <t xml:space="preserve">Buffet back area </t>
  </si>
  <si>
    <t xml:space="preserve">Lift lobby </t>
  </si>
  <si>
    <t>Demolition of existing 200 mm thick brick wall with both sides finished of 10/15 mm thick plaster, including cleaning the surface &amp; throwing the debris' from the premises includes stacking at the ground level of building/society compound. Rates inclusive with the required empty bags and bring the debris from both the floors.</t>
  </si>
  <si>
    <t xml:space="preserve">Live kitchen area ,Layout new door area </t>
  </si>
  <si>
    <t>Back corridor  Layout  new entry door</t>
  </si>
  <si>
    <t>Existing toilet Ledge wall</t>
  </si>
  <si>
    <t xml:space="preserve">Janitor room door opening </t>
  </si>
  <si>
    <t xml:space="preserve">Electrical room door opening </t>
  </si>
  <si>
    <t>RCC chajja above HVAC entry door</t>
  </si>
  <si>
    <t xml:space="preserve">Relax zone and sports zone column </t>
  </si>
  <si>
    <t>Tea garden MS structure</t>
  </si>
  <si>
    <t xml:space="preserve">AHU room </t>
  </si>
  <si>
    <t>Less Door</t>
  </si>
  <si>
    <t xml:space="preserve">Spa room Niche breaking </t>
  </si>
  <si>
    <t xml:space="preserve">Spa entry Above </t>
  </si>
  <si>
    <r>
      <t xml:space="preserve">providing and fixing 12 mm thk Fire rated plywood  to existing framework  pop wall surface with flat head, full thread, sheet metal screws, Edges of plywood to end at centre of aluminium framework. Edges to be tightly screwed to aluminium framework at 300 mm c c. Edges to be planed properly to receive finish material </t>
    </r>
    <r>
      <rPr>
        <b/>
        <sz val="9"/>
        <color theme="1"/>
        <rFont val="Tahoma"/>
        <family val="2"/>
      </rPr>
      <t>Welcome zone 12 mm ply fixing</t>
    </r>
    <r>
      <rPr>
        <sz val="9"/>
        <color theme="1"/>
        <rFont val="Tahoma"/>
        <family val="2"/>
      </rPr>
      <t xml:space="preserve"> </t>
    </r>
  </si>
  <si>
    <t>Welcome  zone area</t>
  </si>
  <si>
    <t>Extra Item</t>
  </si>
  <si>
    <t>Bar storage room  flooring</t>
  </si>
  <si>
    <t>A  Left side Vertical</t>
  </si>
  <si>
    <t>B  Bar back counter left side vertical</t>
  </si>
  <si>
    <t>C Screen wall</t>
  </si>
  <si>
    <t>D Bar back counter Right side vertical</t>
  </si>
  <si>
    <t>E Store room door side</t>
  </si>
  <si>
    <t>Bulkhead  front side</t>
  </si>
  <si>
    <t>Bulk head framing</t>
  </si>
  <si>
    <t>OVERALL EXTRA ITEAM</t>
  </si>
  <si>
    <t>Staff toilet Left &amp; right</t>
  </si>
  <si>
    <t>Electrical room</t>
  </si>
  <si>
    <t>Janitor room</t>
  </si>
  <si>
    <t>BOH Area Back Passage</t>
  </si>
  <si>
    <t>Service corridor welcome zone</t>
  </si>
  <si>
    <t>Electrical  room (near it room)</t>
  </si>
  <si>
    <t>Bar storage room inside  Ceiling</t>
  </si>
  <si>
    <t>BOH service corridor passage</t>
  </si>
  <si>
    <t>BOH Area Duct wall passage (middle)</t>
  </si>
  <si>
    <t>Hood Loading &amp; Unloading  3 time (</t>
  </si>
  <si>
    <t xml:space="preserve">Extra work </t>
  </si>
  <si>
    <t>Additional  Interior work</t>
  </si>
  <si>
    <t xml:space="preserve">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sealant, matching to marble in TIM-X or equivalent joint filler, including approved sealer to be applied on all sides, with edge polish etc., complete, Including using plastic Pvc  sheet and POP to protect on marble flooring  as  protection , Include removal and disposing of protection materials before handover, Basic cost of marble Rs 450 sft </t>
  </si>
  <si>
    <t>18 mm thick Italian Marble Dado on Lift wall including Jamb line</t>
  </si>
  <si>
    <t>All G.I framework for ceiling to be used manufactured by  GYPSteel  only at 400 mm c c    suspenders, closer at 1200 mm c c, 12.5 mm thk Gypsum board to be used manufactured by  Saint Gobin Gypsum Board  or  La Farge  only, Gypsum Board sheets shall be fitted   finished as per manufacturer s specification, All joints to be filled with jointing compound including fibber tape reinforcement, Include finished cutouts for light fixtures, AC grills  including necessary framework ply support , Include horizontal structural member to span below HVAC ducting for ceiling suspenders ( Note - existing structural ceiling height is 4300 mm )</t>
  </si>
  <si>
    <t>As per drawing -Size up to 600 mm wide x 1850 mm high, Using 50mm x 36 mm, 16 SWG aluminium framework at 600 mm c 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fluting to be fixed on HDF surface with 25 mm gap, Base and HDF moulding surface shall be finished n Water cut enamel Paint finish,  as approved by Architect, include 450 mm wide x 100 mm thick veneer finish Band at bottom, Veneer to be finished in Approved Melamine polish . Including 2 layers of light Pelmet with Led strip light provision. (Basic cost of veneer up to Rs. 125 -sft )</t>
  </si>
  <si>
    <t>As per AutoCAD</t>
  </si>
  <si>
    <t>Bar storage right-side wall (O)</t>
  </si>
  <si>
    <t>Bar storage left side wall (Q)</t>
  </si>
  <si>
    <t>FRP Ply Panelling</t>
  </si>
  <si>
    <t>providing and fixing Fire rated plywood  to existing framework  pop wall surface with flat head, full thread, sheet metal screws, Edges of plywood to end at centre of aluminium framework. Edges to be tightly screwed to aluminium framework at 300 mm c c. Edges to be planed properly to receive finish material</t>
  </si>
  <si>
    <t>Using 4 mm thk approved veneer sheet with 0.4 mm thick wooden face, pressed over backing plywood including matching wood beading as per approved design, with 3 mm x 3mm finish groove as per design, Figure of veneer to be matched as per design, Pressing shall be free of defects, Veneer to be finished in  Approved Water base PU polish</t>
  </si>
  <si>
    <t>View Cutter Panelling up to 2500 mm high above Deck Slab</t>
  </si>
  <si>
    <t>Providing and fixing using 36 x36 mm MS partition frame work  with cross bracing, Frame Anchor to Deck slab, Exposed side of frame to be covered with 12 mm thick HDF base ,additional  6 mm HDF to be fixed on 12 mm thick base with 12 mm Groove pattern, Finish in approved Lustur paint</t>
  </si>
  <si>
    <t>Paint By Evolve-Mumbai ( basic cost of Pait Rs 250 sqft )</t>
  </si>
  <si>
    <t>P F of metalized grid ceiling with selected   approved Armstrong or eqv. make metal sheet (suspended lay-in square Armstrong metal ceiling, standard plain square tiles of 600mm x 600mm in off white colour, exposed grid white Armstrong metal false ceiling, thickness  0.5 mm, surface treatment in galvanized, off white colour coated, features -water proof, corrosion resistant - basic cost INR. 1345.00   SM) and section (as per approved sample) with grid section framework, frame work should be hanged from the existing slab as per manufacture s instruction, including scaffolding, all necessary hardware fittings etc., making provision for lighting, including opening for ventilation grills, duct, etc. as required on site. Complete as per architectural detail drawing   site engineer s instruction. It is for kitchen area.</t>
  </si>
  <si>
    <t>Less Bar Bottle display(-)</t>
  </si>
  <si>
    <t>Straight Railing bellow (left side )</t>
  </si>
  <si>
    <t>Curved  Railing bellow (Right side )</t>
  </si>
  <si>
    <t>IT room above entry".</t>
  </si>
  <si>
    <t>Sport bar counter area storage</t>
  </si>
  <si>
    <t xml:space="preserve">Sports bar counter curved wall "A". </t>
  </si>
  <si>
    <t>Hvac entry wall right side "E"</t>
  </si>
  <si>
    <t>Sports bar counter curved wall "A". both side plaster.</t>
  </si>
  <si>
    <t>Curved Feature ceiling with  facia in Water cut Enamel Paint finish</t>
  </si>
  <si>
    <t>All MS framework for ceiling to be used,  50mm x 50 mm, MS Box framework at 600 mm c c fixed to  Existing MS framework Wall and Partition frame work  with proper welding   bolting ,  Including anti rust paint ,ceiling frame to be covered with 12 mm thick ply from all side and 6+6 mm thick Flexi ply for curved profile, Ply to be covered with 12mm thk MDF board to be used to Received Water cut Enamel Paint Finish Including  6+6 mm thick for curved profile, All joints to be filled with jointing compound , Include finished cutouts for light fixtures, AC grills .</t>
  </si>
  <si>
    <t xml:space="preserve">In L shape with 150 mm deep up to 300mm high and 50 mm wide fascia, All G.I framework for ceiling to be used manufactured by  GYPSteel  only, 12.5 mm thk Gypsum board to be used manufactured by  Saint Gobin Gypsum Board  or  La Farge  only, Gypsum Board sheets shall be fitted   finished as per manufacturer s specification, All joints to be filled with jointing compound including fibber tape reinforcement, Include finished cutouts for, AC grills  including necessary framework   ply support  required, Exclude painting, Only fire line Gypsum </t>
  </si>
  <si>
    <t>Welcome zone AHU passage entry above "D" both sides</t>
  </si>
  <si>
    <t>Service passage left side wall "E"</t>
  </si>
  <si>
    <t>Service passage right-side wall "F"</t>
  </si>
  <si>
    <t>Electric room panel right-side wall "K"</t>
  </si>
  <si>
    <t>Aluminium frame work In Profile for Art work</t>
  </si>
  <si>
    <t>Aluminium frame work For Panelling</t>
  </si>
  <si>
    <t>Extra ply celling in lift lobby</t>
  </si>
  <si>
    <t>HDF Panelling</t>
  </si>
  <si>
    <t>providing and fixing HDF Panel to existing framework  pop wall surface with flat head, full thread, sheet metal screws, Edges of HDF to end at centre of framework. Edges to be tightly screwed to  framework at 300 mm c c. Edges to be planed properly to receive finish material</t>
  </si>
  <si>
    <t>Fluted Wall panelling in Metallic Duco paint finish</t>
  </si>
  <si>
    <t>Using 12 mm thk HDF to be fixed on Existing ply as base , All joints shall be planed and smoothened before installing fluting mouldings. All joints shall be filled with suitable fillers and reinforcement tape, if required. HDF Mouldings to be fixed  as per drawing ( min 25 mm wide   deep ), shall be installed on HDF back surface in perfect plumb, line and level. base and HDF moulding surface shall be finished in metallic Duco paint, as approved by Architect</t>
  </si>
  <si>
    <t>Backlit Feature Wall Panelling in SS Gold Finish</t>
  </si>
  <si>
    <t>As per Drawing - Size  up to 3600 mm wide x 3600 mm high, Feature wall frame work to be made out of 50mm x 100 mm MS Box framework , fixed to Floor slab   wall with adequate anchor bolts and plates, Including anti rust paint , Frame to be covered 6 mm thick FRP Flexi Ply, 6+6 mm thick FRP Flexi ply battens to be made and  fix on 6 mm thick base ply with 30 mm Gap, Batten to be covered with 16G, 304 grade SS sheet in C shape Profile ( as per approved design ) sheet in Gold Finish  ,  30 mm x 40 mm SS Gold finish box insert in Perforated sheet as per drawing, including Vertical  provision for  Led strip light and Electrical Conduit. Include  SS sheet insert in Groove</t>
  </si>
  <si>
    <t>As per Drawing - Size  up to 650 mm wide x 3600 mm high, Fins frame work to be made out of 38mm x 38 mm MS Box framework , fixed to Floor slab   wall with adequate anchor bolts and plates, Including anti rust paint , Frame to be covered with 12 mm thick Marin Ply ,  4 mm thick HDF to be Fix on ply to received Concrete finish Coating, including Vertical Light Pelmet provision for  Led strip light and Electrical Conduit. Include 16 SWG, 304 Grade SS skirting.  ( basic cost of Pait Rs 250 sqft )</t>
  </si>
  <si>
    <t>Providing and fixing  4 mm thick Veneer and 16 G SS 304 cladding as portal, finish in PU and PVD coating</t>
  </si>
  <si>
    <t>Providing and fixing  8 mm thick Tinted Mirror on existing ply , Fixed with Approved adhesive</t>
  </si>
  <si>
    <t>Reception Desk - Lecturn for Main Entrance</t>
  </si>
  <si>
    <t>Service room   Spa room  Door in Fluted design matching to fluted panelling in metallic Paint Finish</t>
  </si>
  <si>
    <t>Overall finish size 250mm x 50 mm thk without rebate, Door frame to be Made up Using 18 mm thick FRP ply as rough ground, fixed to masonry wall in perfect plumb,  line and level by using 6  long Hilti Anchor bolt (total 6 nos - 3 nos each side), Clad with 4 mm thk HDF, Rebate to be separately put in CP wood, including , Wood to be treated with anti-termite medicine, Frame to be finish in Approved Metallic Duco paint finish</t>
  </si>
  <si>
    <t>Overall size 900 mm wide x 2250 mm ht. x  1 leaf, up to 67 mm thk. Using 38 mm thick readymade fireproof shutter covered with 12 mm thick FRP ply on both sides. The shutter shall be clad with 4 mm thick  mdf on one side Laminate on other side including NBTW beading all around. including 25x25mm HDF strip press on HDF side on shutter as per drawings, Shutter and MDF strip be finish in Approved Metallic Duco paint finish</t>
  </si>
  <si>
    <t>As per drawing, Using 6 mm toughened glass Door with Powder coated Aluminium frame , all edges CNC machine polished</t>
  </si>
  <si>
    <t>Overall finish size 250mm x 50 mm thk without rebate, Door frame to be Made up Using 18 mm thick FRP ply as rough ground, fixed to masonry wall in perfect plumb,  line and level by using 6  long Hilti Anchor bolt (total 6 nos - 3 nos each side), Clad with 12 mm thk New Burma teak wood, Rebate to be separately put in rough ground frame, Wood to be treated with anti-termite medicine, Frame to be finish  in  Approved Melamine polish</t>
  </si>
  <si>
    <t xml:space="preserve">Marble tile size up to 600 mm x 600 mm- 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sealant, matching to marble in TIM-X or equivalent joint filler, including Approved sealer to be applied on all sides, with edge polish etc., complete, Including using plastic Pvc  sheet and POP to protect on marble flooring  as  protection , Include removal and disposing of protection materials before handover, Basic cost of marble Rs 550 sft </t>
  </si>
  <si>
    <t>FL-03-04 black and white marble flooring(as per AutoCAD) (500 x 500x 78x 2)</t>
  </si>
  <si>
    <t>Passage entry vertical</t>
  </si>
  <si>
    <t>All G.I framework for ceiling to be used manufactured by  GYPSteel  only at 400 mm c c    suspenders, closer at 1200 mm c c, 12.5 mm thk Gypsum board to be used manufactured by  Saint Gobin Gypsum Board  or  La Farge  only, Gypsum Board sheets shall be fitted   finished as per manufacturer s specification, All joints to be filled with jointing compound including fibre tape reinforcement, Include finished cut-outs for light fixtures, AC grills  including necessary framework ply support , Include horizontal structural member to span below HVAC ducting for ceiling suspenders ( Note - existing structural ceiling height is 4300 mm )</t>
  </si>
  <si>
    <t>Electric room left side wall "C"</t>
  </si>
  <si>
    <t>Fire panel backside and right-side wall "E"</t>
  </si>
  <si>
    <t>Providing and fixing 150 mm wide batten form, Using 4 mm thk approved veneer sheet with 0.4 mm thick wooden face, pressed over 12 mm thick  backing Fire rated plywood including matching wood beading as per approved design, with 12 mm x 12mm finish groove as per design, Figure of veneer to be matched as per design, Pressing shall be free of defects, Veneer to be Finished in Approved water base PU polish</t>
  </si>
  <si>
    <t xml:space="preserve">curved partition buffet counter </t>
  </si>
  <si>
    <t xml:space="preserve">Partition 2 Buffet counter </t>
  </si>
  <si>
    <t>Overall finish size 200mm x 50 mm thk without rebate, Door frame to be Made up Using 18 mm thick marine ply as rough ground,, fixed to masonry wall in perfect plumb,  line and level by using 6  long Hilti Anchor bolt (total 6 nos - 3 nos each side), Clad with 12 mm thk  marine ply   4 mm thick Approved Veneer, Rebate to be separately put in  wood, Wood to be treated with anti-termite medicine, Frame to be finished in Approved water base PU polish</t>
  </si>
  <si>
    <t>Frame   entire door  to be  to be Finished in Approved water base PU polish</t>
  </si>
  <si>
    <t>size up to 300 mm Deep- Providing and fixing 75  mm thick Veneer finish Capital including adequate MS frame and 12 mm thick Fire rated plywood, ply to be covered with  4 mm thk approved veneer sheet with 0.4 mm thick wooden face,  including matching wood beading as per approved design, Figure of veneer to be matched as per design, Pressing shall be free of defects, Veneer to be Finished in Approved water base PU polish</t>
  </si>
  <si>
    <t>As per drawing - Using 50mm x 36 mm, 16 SWG aluminium framework at 600 mm c c Fixed on existing Structural Framework, Frame to be covered with 18 mm thick marine ply,  ply to be covered with 4 mm thick approved Veneer, Veneer to be Finished in Approved water base PU polish .  (Basic cost of veneer up to Rs. 125 -sft )</t>
  </si>
  <si>
    <t>50mm x 50 mm, MS Box framework at 600 mm c 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plywood and 6+6 mm thick ply for Curved Profile , Ply to be covered with 4 mm thick veneer, 232 mm high x 38 mm thick Veneer finish Fins to be fixed on veneer surface with 50 mm gap,  including 50 mm high SS bronze satin finish Band in L   C shape as per drawings, Veneer to be Finished in Approved Melamine Polish, including 18 mm thick 125 mm wide  Italian Marble top band to be fixed on the Ply with edge moulding and polishing. Provision to be made for fixing partition bracket light (Basic cost of veneer at Rs.125 sft) (Basic cost of Marble at Rs. 2000  sft)</t>
  </si>
  <si>
    <t>up to 100 mm thk foam rubber seat pasted to 18 mm thk ply base , 25 mm thk., 32 density PU foam to cover rubber seat, PU foam to be covered with 6 mm thk. sheet before finishing seat in white cloth, Final  finished in approved fabric   leatherite (Basic cost of fabric at Rs.2500 rmt)</t>
  </si>
  <si>
    <t>Back rest to be fixed to rear partition .Up to 25mm thk. Foam rubber pasted to back rest, in Fluted profile, 25 mm thk., 32 density PU foam to cover rubber sheet, PU foam to be covered with 6 mm thk sheet before finishing in white cloth, Final  finished in approved fabric   leatherite (Basic cost of fabric at Rs.2500 rmt)</t>
  </si>
  <si>
    <t>Using 35mmx25mm Aluminium frame, 400x400 mm c c both ways, Frame to be covered with 8 mm thick ply, Top  ply including 200 mm drop to be covered with 12 mm thick Corian, Bottom ply to be covered with 1 mm thick laminate with balance vertical ply to be covered with 4 mm thick veneer with additional 12 mm ply backing to match the thickness, Provision to be made to pass conduit for electrical points, including boxing to receive pop up box and SS finish Foot rail, Veneer to be Finished in Approved Melamine Polish , including 50 mm wide 6 mm thick 304 grade SS Base in Satin Bronze finish (Basic cost veneer Rs.125 sft) (Basic cost of Corian Rs.850 sft)</t>
  </si>
  <si>
    <t>10 mm thick Terrazzo Flooring in Pattern</t>
  </si>
  <si>
    <t>38 mm x 38 Aluminium Box framework made up thickness up to 100 mm wide, frame to be covered with 6+6 mm thick flexi Fire rated plywood  on both sides  for curved profile,  At least 12 mm thk Corean fixed to apron In Approved design pattern and in profile, Corean to be tightly placed together and shall have seamless joints on edges, Bartender side of Apron partition shall have  1.5 mm thk approved laminate below counter top, Including 200 mm high 16G 304 grade SS satin Bronze  finish Skirting . Including provision for Food Display unit (Basic cost of Corean  at Rs.800 sft)</t>
  </si>
  <si>
    <t>Size up to 600 mm wide Preparation counter structure constructed out of 18 mm thk Fire rated plywood In laminate finish, 18 mm thick Veneer finish Shutter Including matching wood beading on all exposed plywood edges, Veneer   Beading to be finish in approved Duco paint, 16 mm thk Terrazzo counter tops with 50 mm thk top edge on all sides, (Basic cost of Terrazzo  at Rs.750 sft)  (Basic cost Veneer at Rs.100 sft)</t>
  </si>
  <si>
    <t xml:space="preserve">Up to 350 mm wide Serving Counter top,75 mm facia Including provision for Led strip profile light, comprising of 38x38 mm Aluminium framework covered with Fire rated plywood , At least 16 mm thk approved Terrazzo stone fixed to on counter Ply top, Bottom ply of serving top shall have 1.5 mm thk approved laminate on bottom side, Exclude electrical point wiring   light source within counter top, (Basic cost of Terrazzo  at Rs.750 sft) </t>
  </si>
  <si>
    <t>Terrazzo finish Bar Back unit</t>
  </si>
  <si>
    <t xml:space="preserve">Back unit structure constructed out of 18 mm thk Fire rated plywood with vertical support in the centre, Plywood to be covered with 18 mm thick Terrazzo top  and back wall, with 50 mm thick Terrazzo Facia, with mitre joints ,  Marble pieces to be tightly placed together and shall have mitre joints on edges, All joints to be filled with matching colour  joint filler, All edges of stone to be polished. including 18 mm thick Duco paint finish Shutter  (Basic cost of Terrazzo  at Rs.750 sft) </t>
  </si>
  <si>
    <t>As per drawing, overall thickness up to 100 mm, using 50mm x 50 mm  MS box  framework, 6+6  mm thk Flexi Fire rated plywood fixed to framework from all side, Ply to be covered with 4 mm thick approved veneer finish with Approved water base PU polish from outer side ( corridor side ), and approved Duco paint finish from in side ( tea lounge side ),  10 mm thick x 250 high Curved rib Glass to be fix in the partition including 6 mm thick 304 grade  SS bronze satin finish Top trim including 50 mm wide vertical support as shown in drawing, all veneer to be Finished in Approved water base PU polish, including provision for pole light (Basic cost of veneer at Rs.150 sft)</t>
  </si>
  <si>
    <t>As per drawing, overall thickness up to 100 mm, using 50mm x 50 mm  MS box  framework, 6+6  mm thk Flexi Fire rated plywood fixed to framework from all side, Ply to be covered with 4 mm thick approved veneer finish with Approved water base PU polish from outer side ( corridor side ), and approved Duco paint finish from in side including half round moulding panel ( tea lounge side ),  10 mm thick x 250 high Curved rib Glass to be fix in the partition including 6 mm thick 304 grade  SS bronze satin finish Top trim including 50 mm wide vertical support as shown in drawing, all veneer to be Finished in Approved water base PU polish, including provision for pole light (Basic cost of veneer at Rs.150 sft)</t>
  </si>
  <si>
    <t xml:space="preserve">As per drawing, overall thickness up to 100 mm, using 50mm x 50 mm  MS box  framework, 6+6  mm thk Flexi Fire rated plywood fixed to framework from all side, Ply to be covered with 4 mm thick approved veneer finish with Approved water base PU polish from outer side ( corridor side ), and approved Marble cladding from in side , including 6 mm thick 304 grade  SS bronze satin finish Top trim  as shown in drawing, all veneer to be Finished in Approved water base PU polish,  (Basic cost of veneer at Rs.150 sft) (Basic cost of marble  at Rs.450 sft) </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</si>
  <si>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leather shall be nailed on bottom side of plywood base, Including recessed SS Skirting ,(Basic cost of fabric at Rs.2500 rmt)</t>
  </si>
  <si>
    <t xml:space="preserve">Using 50 mm x 50 MS Box framework , frame to be covered with  6+6 mm thick flexi HDF for curved profile,  ply to be covered with 50 mm wide x 150 mm deep Vertical fins in profile as shown in drawings, 50 mm wide horizontal band to be provide at every 500 mm as shown in drawing , All expose surface of Metal and HDF to be finish in Approve Duco paint, Including provision for Electrical wire manger and light and light handing system  </t>
  </si>
  <si>
    <t>Capital ring</t>
  </si>
  <si>
    <t>On existing roof frame Up to 300 mm high Roof top band to be made using 6mm thick HDF, HDF  to be covered with Bronze finish SS as approved by architect</t>
  </si>
  <si>
    <t xml:space="preserve">As per AutoCAD Bar counter front  </t>
  </si>
  <si>
    <t>herringbone pattern (As per AutoCAD) Fl-07 Fl-08</t>
  </si>
  <si>
    <t>50 mm x 50 Aluminium Box framework made up thickness up to 150 mm wide, frame to be covered with 18 mm thk Fire rated plywood  on both sides on straight surfaces including 6+6 mm thick flexi FRP ply for curved profile,18 mm thk plywood boxing fixed over partition with FRP plywood frame grid at regular intervals,  At least 18 mm thk Fluted Marble  fixed to apron In Approved design pattern and in profile, Marble to be tightly placed together and shall have seamless joints on edges, including sealer coat of all side, Marble joint should not be visible, Bartender side of Apron partition shall have 12 mm thick Corian fixed above preparation counter and 1.5 mm thk approved laminate below counter top, Including 200 mm high 16G 304 grade SS satin Bronze  finish Skirting  (Basic cost of solid surface (Corian)  at Rs.850 sft)  (Basic cost of Marble  at Rs.1000 Sft)</t>
  </si>
  <si>
    <t xml:space="preserve">Up to 450 mm wide Serving Counter top, 100 mm facia Including provision for Led strip light, comprising of 1st quality CP teakwood framework with Fire rated plywood on bottom side, At least 18 mm thk approved Onyx stone fixed to on counter Ply top, Bottom ply of serving top shall have 1.5 mm thk approved laminate on bottom side, Include 100 mm x 10 mm thk SS Satin Bronze  edges Facia fixed to serving top edges on both sides (with one side openable for maintaining Led strip Light ), with suitable adhesive, Exclude electrical point wiring   light source within counter top, (Basic cost of Onyx Rs 1500 sft ) </t>
  </si>
  <si>
    <t>Bar counter (everything included)</t>
  </si>
  <si>
    <t>Back unit structure constructed out of 18 mm thk Fire rated plywood with vertical support in the centre, Plywood to be covered with 18 mm thick Marble top  and back wall, with 50 mm thick marble Facia, with mitre joints ,  Marble pieces to be tightly placed together and shall have mitre joints on edges, All joints to be filled with matching colour TIM-X or equivalent joint filler, All edges of stone to be mirror edge polished. including 75x75 mm SS Satin Bronz finish Architrave as per detail drawing, Side panel to be finish with 4 mm thick veneer with 12 mm thick back ply  Figure of veneer to be matched as per design, Pressing shall be free of defects, Veneer to be Finished in Approved water base PU Polish, 8 mm thick tinted mirror panelling with 12 mm thick FRP back ply and including  12 mm thick Glass shelve as per design including  1 mm thick laminate  finish panelling   behind TV back   (Basic cost of veneer at Rs.150 sft) (Basic cost of marble Rs 450 sft )</t>
  </si>
  <si>
    <t>Aluminium frame work  ( for Panelling    Cladding )</t>
  </si>
  <si>
    <t>50mm x 36 mm, 16 SWG aluminium framework at 600 mm c c on wall column , 18 mm x 18mm, 3 mm aluminium angle to be used for assembling panelling framework, Only round head, full thread, sheet metal screws to be used, Framework to be fixed to wall in perfect plumb, line and level, Suitable bracket to be provided behind framework for correct alignment,</t>
  </si>
  <si>
    <t xml:space="preserve">F Bulkhead ceiling bottom </t>
  </si>
  <si>
    <t>Using 4 mm thk approved veneer sheet with 0.4 mm thick wooden face, pressed over backing plywood including matching wood beading as per approved design, with 3 mm x 3mm finish groove as per design including on column surface, Figure of veneer to be matched as per design, Pressing shall be free of defects, Veneer to be Finished in Approved water base PU polish</t>
  </si>
  <si>
    <t>(Basic cost of veneer up to Rs. 150 -sft )</t>
  </si>
  <si>
    <t>size up to 300 mm Deep- Providing and fixing 75  mm thick Veneer finish Capital including adequate MS frame and 12 mm thick Fire rated  plywood, ply to be covered with  4 mm thk approved veneer sheet with 0.4 mm thick wooden face,  including matching wood beading as per approved design, Figure of veneer to be matched as per design, Pressing shall be free of defects, Veneer to be finished in Approved water base PU polish</t>
  </si>
  <si>
    <t>Providing and fixing 50 to 100 mm wide batten form, Using 4 mm thk approved veneer sheet with 0.4 mm thick wooden face, pressed over 12 mm thick  backing fire rated plywood including matching wood beading as per approved design, with 12 mm x 12mm finish groove as per design, Figure of veneer to be matched as per design, Pressing shall be free of defects, Veneer to be finished in Approved water base PU polish</t>
  </si>
  <si>
    <t>As per drawing, 50mm x 50 mm  MS framework, 6+6  mm thk Flexi Fire rated plywood fixed to Aluminium framework from all side, Ply to be covered with 4 mm thick veneer finish with Approved water base PU polish, 10 mm thick x 250 high Curved rib Glass to be fix in the partition including 6 mm thick 304 grade  SS bronze satin finish Top trim including 50 mm wide vertical support, veneer to be Finished in Approved water base PU polish, (Basic cost of veneer at Rs.125 sft)</t>
  </si>
  <si>
    <t>as per drawing Using 50 x 50 mm SS Base Frame in satin bronze finish,  Frame top to be covered with 18 mm thick sleeper wooden plank,  to be Finished in Approved water base PU polish</t>
  </si>
  <si>
    <t>Door size 950mm wide x 1150 height, 50 mm x 50 Aluminium  framework for shutter, frame to be covered with 12 mm thk Fire rated plywood  from all sides ,  At least 12 mm thk Corian fixed  In Approved design pattern ( mixed of 2 Corian finishes )From guest side and in side plain, Corian to be tightly placed together and shall have seamless joints on edges, Corian joint should not be visible, Including 200 mm high 16G 304 grade SS satin Bronze  finish band at door bottom matching to bar counter skirting . (Basic cost of solid surface (Corian)  at Rs.850 sft)</t>
  </si>
  <si>
    <t>Overall finish size 200mm x 50 mm thk without rebate, Door frame to be Made up Using 18 mm thick FRP ply as rough ground,, fixed to masonry wall in perfect plumb,  line and level by using 6  long Hilti Anchor bolt (total 6 nos - 3 nos each side), Clad with 12 mm thk  FRP ply   4 mm thick Approved Veneer, Rebate to be separately put in  wood, Wood to be treated with anti-termite medicine, Frame to be finished in Approved water base PU polish</t>
  </si>
  <si>
    <t>Shutter  Overall size 850 mm wide x 2250 mm ht. x  1 leaf, up to 40 mm thk. Using 35 mm thick readymade fireproof shutter covered with  4 mm thick  approved veneer from Lounge  side and Above veneer fix 50 mm wide wooden batten as per drawing  and store room  side 1 mm thick approved Laminate, Veneer and wood to be finish in approved water base PU polish (basic cost of veneer up to Rs. 150 sft)   (basic cost of laminate Rs 1600   sheet)</t>
  </si>
  <si>
    <t xml:space="preserve">Polish Frame   entire door  to be  to be finish  in Approved water base PU polish </t>
  </si>
  <si>
    <t>Bathroom left side wall Both side plaster</t>
  </si>
  <si>
    <t>SPA bathroom right-side wall (F)</t>
  </si>
  <si>
    <t>Salon area left side wall (H)</t>
  </si>
  <si>
    <t>Wall outside bathroom (Basin wall)</t>
  </si>
  <si>
    <t>SPA bathroom Left wall</t>
  </si>
  <si>
    <t>All G.I framework for ceiling to be used manufactured by  GYPSteel  only at 400 mm c c    suspenders, closer at 1200 mm c c, 12.5 mm thk Gypsum board to be used manufactured by  Saint Gobin Gypsum Board  or  La Farge  only, Gypsum Board sheets shall be fitted   finished as per manufacturer s specification, All joints to be filled with jointing compound including fibre tape reinforcement, Include finished cutouts for light fixtures, AC grills  including necessary framework ply support , Include horizontal structural member to span below HVAC ducting for ceiling suspenders ( Note - existing structural ceiling height is 4300 mm )</t>
  </si>
  <si>
    <t>Average 12 mm thk Universal plaster punning by Gyproc Stucco, Tile bull marks to be used for channel gliding tracks, Bull marks to be removed before apply punning, Surface to be in perfect plum, line and level, Include pencil rounding to wall corners as instructed, Smooth finished to receive finishing coating, Exclude painting work.</t>
  </si>
  <si>
    <t>SPA entry right-side wall (B)</t>
  </si>
  <si>
    <t>SPA room left side wall ©</t>
  </si>
  <si>
    <t>providing and fixing marine plywood  to existing framework  pop wall surface with flat head, full thread, sheet metal screws, Edges of plywood to end at centre of aluminium framework. Edges to be tightly screwed to aluminium framework at 300 mm c c. Edges to be planed properly to receive finish material</t>
  </si>
  <si>
    <t>SPA entry right-side wall extra</t>
  </si>
  <si>
    <t>Using 12 mm thk HDF to be fixed on 12 mm thick HDF ply  base , All joints shall be planed and smoothened before installing fluting mouldings. All joints shall be filled with suitable fillers and reinforcement tape, if required. HDF Mouldings to be fixed  as per drawing ( min 25 mm wide   12 mm deep ), shall be installed on HDF back surface in perfect plumb, line and level. base and HDF moulding surface shall be finished in Duco paint, as approved by Architect</t>
  </si>
  <si>
    <t>SPA room left side wall (F)</t>
  </si>
  <si>
    <t>SPA room right-side wall (G,H,I)</t>
  </si>
  <si>
    <t>As per drawing, 12 mm thick plywood fixed to wall, Ply to be covered with 4 mm thick HDF , 36 mm thick Shelf ( 18 +12mm ply + 6 mm thick Corian ) with provision for Led strip lights, Storage unit at bottom, carcus to be made in 18 mm thick ply, internal surface covered with 1mm thick approved laminate, including veneer finish shutter and drawers, including 50 mm high 16G 304 grade  SS bronze satin finish Skirting, Veneer to be Finished in Approved Melamine Polish  (Basic cost of veneer up to Rs. 125 -sft )</t>
  </si>
  <si>
    <t xml:space="preserve">As per drawing, Carcase to be made out of 18 mm thick ply, Ply to be covered with 6 mm thick HDF , 36 mm thick HDF made-up Shelf  with provision for Led strip lights as shown in drawings, Drawer unit at mirror  bottom, internal surface covered with 1mm thick approved laminate, 50 mm wide half round Duco finish moulding in arch shaped as per drawings, including 50 mm high 16G 304 grade  SS bronze satin finish Skirting, </t>
  </si>
  <si>
    <t xml:space="preserve">As per drawing, Carcase to be made out of 12 mm thick ply, Ply to be covered with 6 mm thick HDF , 36 mm thick HDF made-up Shelf  with provision for Led strip lights as shown in drawings, 50 mm wide half round Duco finish moulding in arch shaped as per drawings, including 50 mm high 16G 304 grade  SS bronze satin finish Skirting, </t>
  </si>
  <si>
    <t>1000 mm dia Circular Picture frame in Duco paint</t>
  </si>
  <si>
    <t>Overall size 900 mm wide x 2400 mm ht. x  1 leaf, up to 82 mm thk. Using 38 mm thick readymade fireproof shutter covered with 8 mm thick marine ply on both sides , The shutter shall be clad with 4 mm thick  approved veneer , including NBTW beading all around, 25 mm x 12 mm thick wooden strip to be fix on Veneer surface from inside and 25 mm x 12 mm thick HDF strip from lounge side with  in Duco paint as shown in drawings.  basic cost of veneer up to Rs. 125 sft</t>
  </si>
  <si>
    <t>Staff toilet divider wall ©</t>
  </si>
  <si>
    <t>Corridor and Men's toilet divider wall (I)</t>
  </si>
  <si>
    <t>Ramp side passage and men's toilet divider wall (F)</t>
  </si>
  <si>
    <t>Men's toilet washbasin area left side wall (J)</t>
  </si>
  <si>
    <t>Live kitchen fine dining divider wall "C"</t>
  </si>
  <si>
    <t>Fire panel backside and right-side (F) wall</t>
  </si>
  <si>
    <t>Fire panel left side wall</t>
  </si>
  <si>
    <t>Corridor wall © both sides</t>
  </si>
  <si>
    <t>Lift corridor frontside wall (K) both sides</t>
  </si>
  <si>
    <t>Live kitchen fine dine/buffet divider wall"C"</t>
  </si>
  <si>
    <t xml:space="preserve">P C of 300mm thick screed with 100 200 250mm thick broken AAC (Siporex) Block, broken siporex block to be laid on the waterproofing treated floor in proper levelling, after laying of the siporex block, void area to be filled up with Siporex or equivalent light weight materials including making of 50mm thick IPS flooring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levelling   to get the smooth surface to lay the finishing floor materials on the said surface. Complete as per architectural detail drawings   instruction by the site engineer. </t>
  </si>
  <si>
    <t xml:space="preserve">Ladies changing room inside 4 wall </t>
  </si>
  <si>
    <t>Cladding shall comprise of ceramic tile of 600 mm x 300 mm, Tiles to be fixed in ordinary Portland cement only, Tiles to be put with Spacer required with Leticrete grout in  joints in plumb, including levelling coat if any , Joints to be filled with  matching grout.(Basic cost of ceramic tiles at Rs.60 sft) make  Johnson   Somany   Kajaria   Nitco</t>
  </si>
  <si>
    <t>Gents urinal right-side wall</t>
  </si>
  <si>
    <t>Gents Washbasin left side wall</t>
  </si>
  <si>
    <t xml:space="preserve">Ladies bathroom wc </t>
  </si>
  <si>
    <t>(Basic cost of marble at Rs.450 sft including fibber filling   polish)</t>
  </si>
  <si>
    <t xml:space="preserve">Ladies Wash Basin Counter </t>
  </si>
  <si>
    <t>Urinal divider</t>
  </si>
  <si>
    <t>All G.I framework for ceiling to be used manufactured by  GYPSteel  only, 12.5 mm thk Gypsum board to be used manufactured by  India Gypsum Board  or  La Farge  only, Gypsum Board sheets shall be fitted   finished as per manufacturer s specification, All joints to be filled with jointing compound including fibber tape reinforcement, Include finished cutouts for, AC grills  including necessary framework   ply support  required, Exclude painting, Only fire line Gypsum</t>
  </si>
  <si>
    <t>In L shape with 100 mm deep up to 300mm high and 50 mm wide fascia, All G.I framework for ceiling to be used manufactured by  GYPSteel  only, 12.5 mm thk Gypsum board to be used manufactured by  India Gypsum Board  or  La Farge  only, Gypsum Board sheets shall be fitted   finished as per manufacturer s specification, All joints to be filled with jointing compound including fibber tape reinforcement, Include finished cutouts for, AC grills  including necessary framework   ply support  required, Exclude painting, Only fire line Gypsum</t>
  </si>
  <si>
    <t>Electric room left side panel wall (C)</t>
  </si>
  <si>
    <t>The mirrors shall be mounted on a backing of aluminium framework and marine ply of overall 30 to 40 mm thickness, which shall be fixed to the wall. Including provision for LED strip light.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 exclude cost of LED strip lighting</t>
  </si>
  <si>
    <t>Plain mirror panelling ( dressing room )</t>
  </si>
  <si>
    <t>Frame   entire door  to be  Finished in Approved water base PU polish</t>
  </si>
  <si>
    <t>Frame , All wood   Veneer  to be Veneer to be Finished in Approved water base PU polish</t>
  </si>
  <si>
    <t>Overall size 700 mm wide x 2250 mm ht.x 53 mm thick, Using 35 mm thick readymade fireproof shutter to be covered with 8 mm thick ply from both side including NBTW beading all around. The shutter shall be clad with 1 mm thick approved Laminate from both side ( basic cost of laminate sheet Rs 1600  sheet )</t>
  </si>
  <si>
    <t>Overall size 800 mm wide x 2250 mm ht.x 53 mm thick, Using 35 mm thick readymade fireproof shutter to be covered with 8 mm thick ply from both side including NBTW beading all around. The shutter shall be clad with 1 mm thick approved Laminate from both side ( basic cost of laminate sheet Rs 1600  sheet )</t>
  </si>
  <si>
    <t>Overall size 1500 mm wide x 2250 mm ht.x 53 mm thick, Using 35 mm thick readymade fireproof shutter to be covered with 8 mm thick ply from both side including NBTW beading all around. The shutter shall be clad with 1 mm thick approved Laminate from both side. ( basic cost of laminate sheet Rs 1600  sheet )</t>
  </si>
  <si>
    <t>Overall size 900 mm wide x 2250 mm ht.x 53 mm thick, Using 35 mm thick readymade fireproof shutter to be covered with 8 mm thick ply from both side including NBTW beading all around. The shutter shall be clad with 1 mm thick approved Laminate from both side. ( basic cost of laminate sheet Rs 1600  sheet )</t>
  </si>
  <si>
    <t>Overall size 600 mm wide x 1800 mm ht.x 37 mm thick, Using 35 mm thick readymade fireproof shutter to be used including NBTW beading all around. The shutter shall be clad with 1 mm thick approved Laminate from both side ( basic cost of laminate sheet Rs 1600  sheet )</t>
  </si>
  <si>
    <t>Wall to be cured for at least 3 days</t>
  </si>
  <si>
    <t>Cured for at least 3 days</t>
  </si>
  <si>
    <t>Slope to be maintained as per drawing</t>
  </si>
  <si>
    <t>Sand shall be fine fibred before using</t>
  </si>
  <si>
    <t>Cement mortar in 1   4 ratio, up to 20mm thk.</t>
  </si>
  <si>
    <t>At least average 75 mm thk  (min. 50 mm ) mortar in 1 2 4 ratio</t>
  </si>
  <si>
    <t>Coba to be cured for at least 3 days</t>
  </si>
  <si>
    <t>Waterproofing to wrap up on the walls up to 900 mm height</t>
  </si>
  <si>
    <t>Up to 3mm thk. membrane sheet, manufactured by reputed brand</t>
  </si>
  <si>
    <t>Membrane to be installed by Bonafide approved installer</t>
  </si>
  <si>
    <t>Waterproofing to wrap up on the wall, up to 900 mm ht</t>
  </si>
  <si>
    <t>Cladding shall comprise of ceramic tile of 600 mm x 300 mm, Tiles to be fixed in ordinary Portland cement only, Spacer required with Leticrete grout in joints. in plumb, including levelling coat if any , Joints to be filled with  matching grout.(Basic cost of ceramic tiles at Rs.60 sft) make  Johnson   Somany   Kajaria   Nitco</t>
  </si>
  <si>
    <t>All joints to be filled with jointing compound including fibre tape reinforcement</t>
  </si>
  <si>
    <t>Tile bull marks to be used for channel gliding tracks</t>
  </si>
  <si>
    <t>Providing   fixing PPR-C ( 3 layer pipes-SDR-7.4)  confirming to DIN 8078, 8077 - for Domestic, RO, flushing and Hot water, including cutting the pipes to correct  length, Fusion welded jointing as per manufacturer, fixing with Ms clamps,  including  necessary fittings like elbows ,tees, unions reducers, coupling, pipe nipples etc. Complete, with testing, painting. The work shall also include chasing the walls with machine wherever required  for concealed piping require sleeve in walls and making good of chased surface (Pipe shall be tested with 1.5 times working pressure as covered in specifications)</t>
  </si>
  <si>
    <t xml:space="preserve">Horizontal </t>
  </si>
  <si>
    <t>Geyser Line</t>
  </si>
  <si>
    <t>Bar back Counter Vertical</t>
  </si>
  <si>
    <t>Gents toilet right to left side  Horizontal</t>
  </si>
  <si>
    <t xml:space="preserve">Bathroom to terrace </t>
  </si>
  <si>
    <t>Spa above to terrace  Ro plant Horizontal</t>
  </si>
  <si>
    <t xml:space="preserve">Staff toilet terrace ro plant to Live kitchen  </t>
  </si>
  <si>
    <t>Supply, installation, testing   commissioning of Storage  Type Electric Hot Water Generator of mentioned capacity, suitable for 3 KG cm2 pressure, Wall Mounted   Floor standing type, with Auto Shut-off Thermostat, along with isolation Valves, Air Release valve, SS flexible connections and all other std accessories ( Prior to proceed check with client for instant geyser requirement if any)</t>
  </si>
  <si>
    <t>Supply , installations, testing and communising of Package RO plant 200 Lit Hr including required internal pumps , all accessories, valves and membrane cleaning system, ultra-violet sterilizer, internal piping within the whole package suitable to connect the inlet and outlet to plumbing contractor work including  pressure gages etc.</t>
  </si>
  <si>
    <t>Syntex  storage tank -300 lit (RO water)</t>
  </si>
  <si>
    <t xml:space="preserve">Horizontal, pressure  booster pumps with motors mounted on a single base frame, complete with all accessories, suction discharge butterfly valves, suction strainers, discharge non-return valves, pressure gauges and of the following capacities </t>
  </si>
  <si>
    <t>Providing   Fixing spun Chihulys Pipes as per IS 3989   1729 (As peris 6594 As per IS 15905) to correct grade length and alignment including cutting pipes to correct lengths joining as specified by manufacturer including required h Mossbacked, clamps, testing, painting the pipes with three coats of bitumatic paint complete as per specifications for the following diameters including fittings such as tees. bends, single junction, double junction etc.</t>
  </si>
  <si>
    <t xml:space="preserve">Glass washer to Chamber </t>
  </si>
  <si>
    <t>Ice Cube Machine to Chamber</t>
  </si>
  <si>
    <t>Bar blender to chamber</t>
  </si>
  <si>
    <t>Ice Cube machine  Chamber</t>
  </si>
  <si>
    <t>Chamber to AHU Chamber</t>
  </si>
  <si>
    <t>UPVC Type B pipe confirming to IS 13592 (6 Kg CM2) for Soil, Waste up to 65mm dia. confirming to IS 13592 in correct grade,length   alignment in Solvent Cement  joints including cutting the pipes to correct length, jointing with solvent cement joints, fixing with M.S heavy brackets clamps testing, including cutting holes in R.C.C walls floors making good the same etc all complete including plain fittings such as bends, tees etc. of the following diameters (  basin  Sink to FT    in toilet internal)</t>
  </si>
  <si>
    <t>Buffet Counter to coffee machine</t>
  </si>
  <si>
    <t>Supply, Install  PVAC multitaps including fixing with lead caulked joints and rings, c w Circular SS 304 Grating, ( in bar and live kitchen)</t>
  </si>
  <si>
    <t>Supply, Install  CI multitaps including fixing with lead caulked joints and rings, c w Circular SS 304 Grating, ( Subject to site requirement)</t>
  </si>
  <si>
    <t>Supply, Install CI custom made clean out plunges with brass cap including fixing with necessary consumables.(Optional if required at site)</t>
  </si>
  <si>
    <t xml:space="preserve">Providing core cuts as per following  size with backfilling water proofing core cuts to be sealed as required standard as required by project manager </t>
  </si>
  <si>
    <t xml:space="preserve">Angle Cock with PVC pipe connection up to WHB sink Geyser connection </t>
  </si>
  <si>
    <t xml:space="preserve">Water Lounge </t>
  </si>
  <si>
    <t>Supply and installation of colour coated single skin roof sheet of 0.45 TCT for Live kitchen area including providing self tapping screws, flashing etc., complete.  The roof sheet shall be of approved brand such as Tata BlueScope, Pennar etc.,</t>
  </si>
  <si>
    <t>Removing aluminium frame with glass wool including cleaning all debris' from site &amp; throwing the debris' from the premises includes stacking at the ground level of building/society compound. Rates inclusive with the required empty bags and bring the debris' from both the floors</t>
  </si>
  <si>
    <t xml:space="preserve">Spa Duct wall Niche breaking as per details drawing </t>
  </si>
  <si>
    <t>Providing &amp; Fixing  12 mm thick plywood Arch type making &amp; Finish with 6 mm thick HDHmr Finish , Rate inclusive of Fixing of ceiling .</t>
  </si>
  <si>
    <t>Proving &amp; Fixing "I" type channel fixing on Arch type ceiling frame</t>
  </si>
  <si>
    <t>Supply &amp; Installation  Ground fos Pressure pump</t>
  </si>
  <si>
    <t>Supply Steel Grating Chamber</t>
  </si>
  <si>
    <t>Welcome zone area Ms column steel cladding</t>
  </si>
  <si>
    <t>Live kitchen Round pallet steel cladding</t>
  </si>
  <si>
    <t xml:space="preserve">Dining Area Round piler Steel cladding </t>
  </si>
  <si>
    <t>Sports zone beside bar counter centre</t>
  </si>
  <si>
    <t>Welcome zone - Infront of lift</t>
  </si>
  <si>
    <t>SPA room outside Infront of entry door</t>
  </si>
  <si>
    <t>Wooden db. rack</t>
  </si>
  <si>
    <t xml:space="preserve">Fire panel opposite to Ms column </t>
  </si>
  <si>
    <t>Back passage wall</t>
  </si>
  <si>
    <t>Kitchen passage wall</t>
  </si>
  <si>
    <t xml:space="preserve">Bar counter  inside area </t>
  </si>
  <si>
    <t>I)</t>
  </si>
  <si>
    <t>Water Lounge area Bathroom Hand-drier  (ladies+Gents+Handicapped)</t>
  </si>
  <si>
    <r>
      <t xml:space="preserve">Relax area Flooring tile fixing </t>
    </r>
    <r>
      <rPr>
        <b/>
        <sz val="9"/>
        <color rgb="FFFF0000"/>
        <rFont val="Tahoma"/>
        <family val="2"/>
      </rPr>
      <t xml:space="preserve">As per AutoCAD </t>
    </r>
  </si>
  <si>
    <r>
      <t xml:space="preserve">Relax area Wooden flooring </t>
    </r>
    <r>
      <rPr>
        <sz val="9"/>
        <color rgb="FFFF0000"/>
        <rFont val="Tahoma"/>
        <family val="2"/>
      </rPr>
      <t xml:space="preserve">As per AutoCAD </t>
    </r>
  </si>
  <si>
    <t>BOH Area Terrace Ducting removing &amp; Spilker Removing All debris through from the site to materials yard</t>
  </si>
  <si>
    <r>
      <t>Overall passage Between low height partitions (Welcome zone to water lounge )</t>
    </r>
    <r>
      <rPr>
        <sz val="9"/>
        <color rgb="FF0070C0"/>
        <rFont val="Tahoma"/>
        <family val="2"/>
      </rPr>
      <t xml:space="preserve"> as per Autocad</t>
    </r>
  </si>
  <si>
    <r>
      <t xml:space="preserve">As per AutoCAD </t>
    </r>
    <r>
      <rPr>
        <sz val="9"/>
        <rFont val="Tahoma"/>
        <family val="2"/>
      </rPr>
      <t>sport bar in front curved flooring</t>
    </r>
  </si>
  <si>
    <t>Reception back panelling wall</t>
  </si>
  <si>
    <t xml:space="preserve">Reception area both side </t>
  </si>
  <si>
    <t>Ladies wash basin wall</t>
  </si>
  <si>
    <t>Dressing wall</t>
  </si>
  <si>
    <t>Dressing wall to duct</t>
  </si>
  <si>
    <t>Wc "L" shape wall</t>
  </si>
  <si>
    <t>Gents Urinal wall</t>
  </si>
  <si>
    <t>Wash basin right side wall</t>
  </si>
  <si>
    <t>Wash basin wall</t>
  </si>
  <si>
    <t>Hand dryier wall</t>
  </si>
  <si>
    <t>Vitrified tile Flooring for janitor room</t>
  </si>
  <si>
    <t>Left &amp; right side wall</t>
  </si>
  <si>
    <t>Front &amp; back wall</t>
  </si>
  <si>
    <t>Less door(-)</t>
  </si>
  <si>
    <t>Sr.No</t>
  </si>
  <si>
    <t xml:space="preserve">Kota wall cladding </t>
  </si>
  <si>
    <t>Less live kitchen door(-)</t>
  </si>
  <si>
    <t>Less electric room door (-)</t>
  </si>
  <si>
    <t>Fire exit wall</t>
  </si>
  <si>
    <t>Less fire exit door (-)</t>
  </si>
  <si>
    <t>Passage entry front wall</t>
  </si>
  <si>
    <t>Passage back right side wall</t>
  </si>
  <si>
    <t>Back side passage left side wall</t>
  </si>
  <si>
    <t>Back side passage Right side wall</t>
  </si>
  <si>
    <t>Less staff door (-)</t>
  </si>
  <si>
    <t>Kota wall cladding BOH Area</t>
  </si>
  <si>
    <t>Ceiling</t>
  </si>
  <si>
    <t>Offset</t>
  </si>
  <si>
    <t xml:space="preserve">Lift lobby 1 </t>
  </si>
  <si>
    <t>Lift lobby 2 Ceiling</t>
  </si>
  <si>
    <t>Ladis toilet</t>
  </si>
  <si>
    <t>Less column (-)</t>
  </si>
  <si>
    <t>Handicap Toilet</t>
  </si>
  <si>
    <r>
      <rPr>
        <b/>
        <sz val="9"/>
        <rFont val="Tahoma"/>
        <family val="2"/>
      </rPr>
      <t xml:space="preserve">Ladies  Toilet </t>
    </r>
    <r>
      <rPr>
        <sz val="9"/>
        <rFont val="Tahoma"/>
        <family val="2"/>
      </rPr>
      <t>Zet spray  to above the ceiling (vertical)</t>
    </r>
  </si>
  <si>
    <r>
      <t xml:space="preserve">Gents Toilet  </t>
    </r>
    <r>
      <rPr>
        <sz val="9"/>
        <rFont val="Tahoma"/>
        <family val="2"/>
      </rPr>
      <t>Zet spray  to above the ceiling (vertical)</t>
    </r>
  </si>
  <si>
    <r>
      <t xml:space="preserve">Urinal Point  </t>
    </r>
    <r>
      <rPr>
        <sz val="9"/>
        <rFont val="Tahoma"/>
        <family val="2"/>
      </rPr>
      <t xml:space="preserve">Vertical  </t>
    </r>
  </si>
  <si>
    <r>
      <t xml:space="preserve">  </t>
    </r>
    <r>
      <rPr>
        <sz val="9"/>
        <rFont val="Tahoma"/>
        <family val="2"/>
      </rPr>
      <t>Zet spray  to above the ceiling (vertical)</t>
    </r>
  </si>
  <si>
    <t>Corridor wall</t>
  </si>
  <si>
    <t>Bar back side wall</t>
  </si>
  <si>
    <t>Buffet counter area</t>
  </si>
  <si>
    <t>corridor wall</t>
  </si>
  <si>
    <t>corridor</t>
  </si>
  <si>
    <t>Supply &amp; Installation  Grundfos Pressure pump</t>
  </si>
  <si>
    <t>passage between wooden partition to wall panelling</t>
  </si>
  <si>
    <t>Between wooden partition and opposite tapper column.</t>
  </si>
  <si>
    <t>Between wooden curved partition and opposite tea lounge</t>
  </si>
  <si>
    <t>Between curved wooden partition &amp; opposite tapper column</t>
  </si>
  <si>
    <t>Between end of curved partition and end of buffet counter.</t>
  </si>
  <si>
    <t>Left side passage</t>
  </si>
  <si>
    <t>Right side passage</t>
  </si>
  <si>
    <t>Round pink terrazzo</t>
  </si>
  <si>
    <r>
      <t xml:space="preserve">Before bar counter, </t>
    </r>
    <r>
      <rPr>
        <sz val="9"/>
        <color rgb="FFFF0000"/>
        <rFont val="Tahoma"/>
        <family val="2"/>
      </rPr>
      <t>additional strip to be installed.</t>
    </r>
  </si>
  <si>
    <r>
      <t xml:space="preserve">T- profile </t>
    </r>
    <r>
      <rPr>
        <sz val="9"/>
        <rFont val="Tahoma"/>
        <family val="2"/>
      </rPr>
      <t>separating wooden floor</t>
    </r>
  </si>
  <si>
    <r>
      <t xml:space="preserve">Between tips of two long sofas wooden partition. </t>
    </r>
    <r>
      <rPr>
        <sz val="9"/>
        <color rgb="FFFF0000"/>
        <rFont val="Tahoma"/>
        <family val="2"/>
      </rPr>
      <t>Incomplete</t>
    </r>
  </si>
  <si>
    <t>Sports bar</t>
  </si>
  <si>
    <t xml:space="preserve">Relax zone </t>
  </si>
  <si>
    <t xml:space="preserve">Strat  door entrance side </t>
  </si>
  <si>
    <t>Spa</t>
  </si>
  <si>
    <t xml:space="preserve">Fine Dining </t>
  </si>
  <si>
    <t xml:space="preserve">Living Dining </t>
  </si>
  <si>
    <t>Tea garden</t>
  </si>
  <si>
    <t>Spa   Left side round wall</t>
  </si>
  <si>
    <t xml:space="preserve">Right side door  Wooden fluted Panel </t>
  </si>
  <si>
    <t>Right side  Wall paper wall</t>
  </si>
  <si>
    <t>Near storage side wall right side</t>
  </si>
  <si>
    <t>Storage below</t>
  </si>
  <si>
    <t>Nail bar  side</t>
  </si>
  <si>
    <t>Counter side wall</t>
  </si>
  <si>
    <t>Counter below</t>
  </si>
  <si>
    <t xml:space="preserve">bath door </t>
  </si>
  <si>
    <t xml:space="preserve">Sofa below </t>
  </si>
  <si>
    <t xml:space="preserve">Entrance portal </t>
  </si>
  <si>
    <t xml:space="preserve">Lift side wall till door </t>
  </si>
  <si>
    <t xml:space="preserve">Spa door to backlit panel </t>
  </si>
  <si>
    <t xml:space="preserve">Backlit to corrodor </t>
  </si>
  <si>
    <t xml:space="preserve">Corrodor to brick cladding </t>
  </si>
  <si>
    <t>Right side lift opp mirror to exotic marble</t>
  </si>
  <si>
    <t>Portal</t>
  </si>
  <si>
    <t>Wicked door side</t>
  </si>
  <si>
    <t>Store door side</t>
  </si>
  <si>
    <t xml:space="preserve">Fronmt side </t>
  </si>
  <si>
    <t xml:space="preserve">Rate difference steel &amp; brass </t>
  </si>
  <si>
    <t xml:space="preserve">Sports bar teppar coloumn </t>
  </si>
  <si>
    <t>RA-3</t>
  </si>
  <si>
    <t>Angle cock</t>
  </si>
  <si>
    <t>Connector pipe</t>
  </si>
  <si>
    <t>Bar Area brass Foot railing cost difference steel vs brass</t>
  </si>
  <si>
    <t>Gypsum ceiling redo</t>
  </si>
  <si>
    <t>check with masle</t>
  </si>
  <si>
    <t>Gypsum Partition for live kitchen above</t>
  </si>
  <si>
    <t>Hnadi capped dryer wall side</t>
  </si>
  <si>
    <t xml:space="preserve">Ro plant Making Water lounge above </t>
  </si>
  <si>
    <t>Sports bar area Marble cost difference  (3850/- per sft including fluted &amp; polishing BOQ rate 1000/-=2850 sft difference</t>
  </si>
  <si>
    <t xml:space="preserve">Hood Loading &amp; Unloading  3 time  12 Labour </t>
  </si>
  <si>
    <t>Sport bar store room fridge 12 Labour</t>
  </si>
  <si>
    <t xml:space="preserve">Tea garden Fridge 14 Labour </t>
  </si>
  <si>
    <t>Rmtr</t>
  </si>
  <si>
    <t xml:space="preserve">Ladies side wall </t>
  </si>
  <si>
    <t xml:space="preserve">Gents side wall </t>
  </si>
  <si>
    <t>Corridor  long wall  till ramp</t>
  </si>
  <si>
    <t>D7 right side wall</t>
  </si>
  <si>
    <t xml:space="preserve">Corridor left side wall </t>
  </si>
  <si>
    <t xml:space="preserve">Step side </t>
  </si>
  <si>
    <t xml:space="preserve">Sports bar onyx marble below led light trey  with paint </t>
  </si>
  <si>
    <t xml:space="preserve">TV screen  5 Box  8 labour </t>
  </si>
  <si>
    <t xml:space="preserve">Green mosaic boq rate 450 (purchase rate  650 (10 mm x10 mm) difference 200persft , grouting kerakoll extra rate per sft 225 less normal grout 75 sft = grout 150 + mosaic  200=350/- per sftdifference </t>
  </si>
  <si>
    <t>Synthetic marble boq rate 275 purchase rate 305/- sft difference 30/- per sft</t>
  </si>
  <si>
    <t xml:space="preserve">Tree house rib glass regular vs extra clear glass With Anti shatter film </t>
  </si>
  <si>
    <t xml:space="preserve">Sports bar high table table top solid wood  &amp; height increase </t>
  </si>
  <si>
    <t xml:space="preserve">Live kitchen above veneer with polish </t>
  </si>
  <si>
    <t xml:space="preserve">Level 1  wall Plaster removing </t>
  </si>
  <si>
    <t>Right &amp; Left side wall</t>
  </si>
  <si>
    <t>Front &amp; back both side</t>
  </si>
  <si>
    <t>Less (-) Lift door</t>
  </si>
  <si>
    <t>Less (-) terminal side</t>
  </si>
  <si>
    <t>Floor breaking</t>
  </si>
  <si>
    <t xml:space="preserve">Level -1 West side 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including Approved sealer to be applied on all sides, All visible edges of Marble shall be mirror polished, Basic cost of marble Rs 450 sft </t>
  </si>
  <si>
    <t>Level-1 Removing of Plaster  15/20mm thick from plaster finished brick masonry wall, including cleaning the surface &amp; throwing the debris' from the premises includes stacking at the ground level of building/society compound. Rates inclusive with the required empty bags and bring the debris' from both the floors.</t>
  </si>
  <si>
    <t xml:space="preserve">Duct passing  wall Breaking &amp; Balance gap filling with brick work &amp; Plaster Spa &amp; Lift 2 </t>
  </si>
  <si>
    <t>Material store room 2 month room rent</t>
  </si>
  <si>
    <t>Porter Materials ware house to airport</t>
  </si>
  <si>
    <t>L.s</t>
  </si>
  <si>
    <t>Spa bathroom ceiling</t>
  </si>
  <si>
    <t>Spa ceiling</t>
  </si>
  <si>
    <t>Right side wall of basin counter</t>
  </si>
  <si>
    <t>Spa base coat</t>
  </si>
  <si>
    <t>Spa left side round wall</t>
  </si>
  <si>
    <t>Spa counter backside wall</t>
  </si>
  <si>
    <t>spa basin counter wall</t>
  </si>
  <si>
    <t xml:space="preserve">sofa wall </t>
  </si>
  <si>
    <t xml:space="preserve">Bar store room inside Ply wood packing </t>
  </si>
  <si>
    <t>Terminal side to lounge side</t>
  </si>
  <si>
    <t>Lift lobby Steel B th side U patti &amp; Middle portion Texture steel sheetwork lift1 &amp; lift2</t>
  </si>
  <si>
    <t>Live kitchen Round piller steel cladding 3395 mm x 281 mm</t>
  </si>
  <si>
    <t>Dining Area Round piler Steel cladding 3425 mm x 435 mm</t>
  </si>
  <si>
    <t>Providing &amp; fixing Nirali Sink 3 nos</t>
  </si>
  <si>
    <t>Kohler Sink cock (3 nos)</t>
  </si>
  <si>
    <t xml:space="preserve">Relax Zone Wooden Flooring Brass T profile </t>
  </si>
  <si>
    <t>Lift 1 &amp; Lift 2 Plywood Covering</t>
  </si>
  <si>
    <t xml:space="preserve">Nos </t>
  </si>
  <si>
    <t xml:space="preserve">Providing &amp; fixing floor fixing  BOH area </t>
  </si>
  <si>
    <t>Providing &amp; fixing Granite fixing</t>
  </si>
  <si>
    <t>Floor grating nehni trap</t>
  </si>
  <si>
    <t>Sports bar area screen Stell pvd coating cladding( 70 mm dhar x 800 mm wide x 3500 mm )</t>
  </si>
  <si>
    <t>Providing &amp; fixing Nirali Sink (Spa sink 1 + Bar counter 2)</t>
  </si>
  <si>
    <t>Plywood veneer storage (Dust bin)</t>
  </si>
  <si>
    <t xml:space="preserve">At least 18 mm thk polished marble Cladding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including Approved sealer to be applied on all sides, All visible edges of Marble shall be mirror polished, Basic cost of marble Rs 450 sft </t>
  </si>
  <si>
    <t>All G.I framework for ceiling to be used manufactured by  GYPSteel  only, 12.5 mm thk Gypsum board to be used manufactured by  India Gypsum Board  or  La Farge  only, Gypsum Board sheets shall be fitted   finished as per manufacturer s specification, All joints to be filled with jointing compound including fibre tape reinforcement, Include finished cutouts for, AC grills  including necessary framework   ply support  required, Exclude painting, Only fire line Gypsum (Round wall side )</t>
  </si>
  <si>
    <t>Toilet entry Corridor</t>
  </si>
  <si>
    <t xml:space="preserve">Gents </t>
  </si>
  <si>
    <t xml:space="preserve">Ladies </t>
  </si>
  <si>
    <t xml:space="preserve">Ladeise toilet wc side </t>
  </si>
  <si>
    <t>Changing room inside</t>
  </si>
  <si>
    <t xml:space="preserve">Gents Toilet Wc side </t>
  </si>
  <si>
    <t xml:space="preserve">Napi change side </t>
  </si>
  <si>
    <t xml:space="preserve">Door entrance Wash basin to urinal side </t>
  </si>
  <si>
    <t xml:space="preserve">Wc inside </t>
  </si>
  <si>
    <t xml:space="preserve">Entranmce Rectengle </t>
  </si>
  <si>
    <t>Gents</t>
  </si>
  <si>
    <t xml:space="preserve">Handicapped </t>
  </si>
  <si>
    <t xml:space="preserve">Ladires changing room inside </t>
  </si>
  <si>
    <t>Deduction</t>
  </si>
  <si>
    <t>BOH Live kitchen corridor</t>
  </si>
  <si>
    <t>Luster paint</t>
  </si>
  <si>
    <t>Lobby Electric room</t>
  </si>
  <si>
    <t>Elecrical panel room</t>
  </si>
  <si>
    <t>Left side entry wall</t>
  </si>
  <si>
    <t>Service corridor wall</t>
  </si>
  <si>
    <t>door area deduction</t>
  </si>
  <si>
    <t xml:space="preserve">Ceiling </t>
  </si>
  <si>
    <t>Ceiling near elevator (A)</t>
  </si>
  <si>
    <t>Ceiling near elevator</t>
  </si>
  <si>
    <t>ceiling above reception counter</t>
  </si>
  <si>
    <t>Providing and fixing using 36 x36 mm MS partition frame work  with cross bracing, Frame Anchor to Deck slab, Exposed side of frame to be covered with 12 mm thick HDF base ,additional  6 mm HDF to be fixed on 12 mm thick base with 12 mm Groove pattern, Finish in approved Lustre paint</t>
  </si>
  <si>
    <t>Art paintings   artefacts</t>
  </si>
  <si>
    <t>Sanding and preparing surface for receiving paint, One coat of cement primer in solvent base, Two coats of putty in oil   synthetic enamel base, Three coats of lustre paint. Complete as per manufacturer s specifications</t>
  </si>
  <si>
    <t>Paint By Evolve-Mumbai ( basic cost of Pati Rs 250 sqft )</t>
  </si>
  <si>
    <t xml:space="preserve">Dismantling work </t>
  </si>
  <si>
    <t>18 mm thick Italian Marble flooring (Both side railing below marble Patta)</t>
  </si>
  <si>
    <t>Lustre Painting to walls</t>
  </si>
  <si>
    <t>Sanding and preparing surface for receiving paint, One coat of cement primer in solvent base, Two coats of putty in oil   synthetic enamel base, Three coats of lustre paint. Complete as per manufacturer s specifications (BOH AREA)</t>
  </si>
  <si>
    <t xml:space="preserve">P C of 150mm thick block masonry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Patil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external divider walls up to 4300mm ht up to mother slab level.                       </t>
  </si>
  <si>
    <t>Supply, fabrication and erection of structural steel beams, columns and purlins including all consumables, bolts, nuts etc., painting the fabricated items with two coats of zinc phosphate primer, over coated with synthetic enamel paint of approval shade and brand as per drawings and as directed by the Engineer.  The steel material shall be of approved make such as JSW, TATA, Apollo etc.,</t>
  </si>
  <si>
    <t>Sq.</t>
  </si>
  <si>
    <t>Ac Duct &amp; equipment removing BOH area terrace</t>
  </si>
  <si>
    <t>Lift lobby Steel B th side U Patti &amp; Middle portion Texture steel sheetwork lift1 &amp; lift2</t>
  </si>
  <si>
    <t xml:space="preserve">Welcome zone Exotic marble Cost difference (BOQ 1000/-sft , 2500/-sft= difference 1,500/- sft </t>
  </si>
  <si>
    <t>Ph1 &amp; ph2 8 nos tall table veneer vs Corian rate difference</t>
  </si>
  <si>
    <t>Brick cladding sealer applying (2 teeper column + Bar area wall+ Relax wall)</t>
  </si>
  <si>
    <t>Gypsum Partition for live kitchen above terrace</t>
  </si>
  <si>
    <t xml:space="preserve">Sport bar area Near Tepper column coffee station </t>
  </si>
  <si>
    <t xml:space="preserve">Duct  plumbing  connection including CI &amp; UPVC pipe  Water lounge side  rate inclusive of bamboo Franchi </t>
  </si>
  <si>
    <t xml:space="preserve">Duct  plumbing  connection including CI &amp; UPVC pipe  Spa side  rate inclusive of bamboo Franchi </t>
  </si>
  <si>
    <t xml:space="preserve">Level-1 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sealant, matching to marble in TIM-X or equivalent joint filler, including approved sealer to be applied on all sides, with edge polish etc., complete, Including using plastic Pvc  sheet and POP to protect on marble flooring  as  protection , Include removal and disposing of protection materials before handover, Basic cost of marble Rs 450 sft </t>
  </si>
  <si>
    <t xml:space="preserve">Level 1  Barricading with flex </t>
  </si>
  <si>
    <t xml:space="preserve">Level 2 Water lounge side Barricading with flex </t>
  </si>
  <si>
    <t xml:space="preserve">Level-2 barricading removing &amp; Plywoodeceilling breaking &amp; through from the site </t>
  </si>
  <si>
    <t>Service Corridor to spa fresh return air partition  (4'6" x6'0")</t>
  </si>
  <si>
    <t xml:space="preserve">Breaking  Granite floor cutting &amp; debris removing  BOH area </t>
  </si>
  <si>
    <t>Hand drier wall</t>
  </si>
  <si>
    <t xml:space="preserve">Brick cladding sealer applying </t>
  </si>
  <si>
    <t>Live kitchen to janitor room wall</t>
  </si>
  <si>
    <t>Less janitor room door (-)</t>
  </si>
  <si>
    <t>Passage ladies toilet out side wall</t>
  </si>
  <si>
    <t>Lift Patta vertical</t>
  </si>
  <si>
    <t>Horizontal</t>
  </si>
  <si>
    <t>Terminal side Patta vertical</t>
  </si>
  <si>
    <t xml:space="preserve">lift kwacha floor </t>
  </si>
  <si>
    <t>Terminal side kwacha floor</t>
  </si>
  <si>
    <t xml:space="preserve">Level-1 West side 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sealant, matching to marble in TIM-X or equivalent joint filler, including approved sealer to be applied on all sides, with edge polish etc., complete, Including using plastic Pvc  sheet and POP to protect on marble flooring  as  protection , Include removal and disposing of protection materials before handover, Basic cost of marble Rs 450 sft </t>
  </si>
  <si>
    <t xml:space="preserve">Level 2 Water lounge side Barricading </t>
  </si>
  <si>
    <t xml:space="preserve">Breaking  Granite floor cutting &amp; debris removing </t>
  </si>
  <si>
    <t>RA-1</t>
  </si>
  <si>
    <t>RA-2</t>
  </si>
  <si>
    <t>RA-2 Actual Amout</t>
  </si>
  <si>
    <t>RA-3 Actual Amout</t>
  </si>
  <si>
    <t>RA-2 Gross Amount</t>
  </si>
  <si>
    <t xml:space="preserve"> Amount</t>
  </si>
  <si>
    <t>Less: Certified in RA -2</t>
  </si>
  <si>
    <t>PAYABLE IN RA-3 WITH GST</t>
  </si>
  <si>
    <t>Relax area tile fixing for wooden floor base</t>
  </si>
  <si>
    <t>(Rupees One Crore Seven Lakh Twenty-Five Thousand Two Hundred Seventy-Two Rupees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</si>
</sst>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 #,##0.00_-;_-* &quot;-&quot;??_-;_-@_-"/>
    <numFmt numFmtId="165" formatCode="_-* #,##0_-;\-* #,##0_-;_-* &quot;-&quot;??_-;_-@_-"/>
    <numFmt numFmtId="166" formatCode="_ * #,##0_ ;_ * \-#,##0_ ;_ * &quot;-&quot;??_ ;_ @_ "/>
  </numFmts>
  <fonts count="33" x14ac:knownFonts="1">
    <font>
      <sz val="11"/>
      <color theme="1"/>
      <name val="Calibri"/>
      <family val="2"/>
      <scheme val="minor"/>
    </font>
    <font>
      <sz val="11"/>
      <color theme="1"/>
      <name val="Calibri"/>
      <family val="2"/>
      <scheme val="minor"/>
    </font>
    <font>
      <sz val="9"/>
      <name val="Tahoma"/>
      <family val="2"/>
    </font>
    <font>
      <b/>
      <sz val="9"/>
      <color rgb="FF000000"/>
      <name val="Tahoma"/>
      <family val="2"/>
    </font>
    <font>
      <sz val="11"/>
      <name val="Tahoma"/>
      <family val="2"/>
    </font>
    <font>
      <b/>
      <sz val="9"/>
      <name val="Tahoma"/>
      <family val="2"/>
    </font>
    <font>
      <sz val="9"/>
      <color rgb="FF000000"/>
      <name val="Tahoma"/>
      <family val="2"/>
    </font>
    <font>
      <sz val="12"/>
      <name val="Tahoma"/>
      <family val="2"/>
    </font>
    <font>
      <b/>
      <sz val="12"/>
      <name val="Tahoma"/>
      <family val="2"/>
    </font>
    <font>
      <b/>
      <sz val="14"/>
      <name val="Tahoma"/>
      <family val="2"/>
    </font>
    <font>
      <b/>
      <sz val="11"/>
      <name val="Tahoma"/>
      <family val="2"/>
    </font>
    <font>
      <sz val="14"/>
      <name val="Tahoma"/>
      <family val="2"/>
    </font>
    <font>
      <b/>
      <u/>
      <sz val="12"/>
      <color theme="1"/>
      <name val="Tahoma"/>
      <family val="2"/>
    </font>
    <font>
      <b/>
      <sz val="12"/>
      <color theme="1"/>
      <name val="Tahoma"/>
      <family val="2"/>
    </font>
    <font>
      <b/>
      <sz val="10"/>
      <name val="Tahoma"/>
      <family val="2"/>
    </font>
    <font>
      <sz val="11"/>
      <color theme="1"/>
      <name val="Tahoma"/>
      <family val="2"/>
    </font>
    <font>
      <b/>
      <sz val="11"/>
      <color theme="1"/>
      <name val="Tahoma"/>
      <family val="2"/>
    </font>
    <font>
      <sz val="11"/>
      <name val="Calibri"/>
      <family val="2"/>
    </font>
    <font>
      <sz val="11"/>
      <color rgb="FFFF0000"/>
      <name val="Tahoma"/>
      <family val="2"/>
    </font>
    <font>
      <sz val="10"/>
      <name val="Tahoma"/>
      <family val="2"/>
    </font>
    <font>
      <sz val="9"/>
      <color indexed="8"/>
      <name val="Tahoma"/>
      <family val="2"/>
    </font>
    <font>
      <sz val="9"/>
      <color rgb="FFFF0000"/>
      <name val="Tahoma"/>
      <family val="2"/>
    </font>
    <font>
      <sz val="9"/>
      <color theme="0"/>
      <name val="Tahoma"/>
      <family val="2"/>
    </font>
    <font>
      <sz val="9"/>
      <color theme="1"/>
      <name val="Tahoma"/>
      <family val="2"/>
    </font>
    <font>
      <b/>
      <sz val="9"/>
      <color theme="1"/>
      <name val="Tahoma"/>
      <family val="2"/>
    </font>
    <font>
      <sz val="9"/>
      <color rgb="FF222222"/>
      <name val="Tahoma"/>
      <family val="2"/>
    </font>
    <font>
      <b/>
      <sz val="9"/>
      <color rgb="FFFF0000"/>
      <name val="Tahoma"/>
      <family val="2"/>
    </font>
    <font>
      <sz val="9"/>
      <color rgb="FF0070C0"/>
      <name val="Tahoma"/>
      <family val="2"/>
    </font>
    <font>
      <sz val="9"/>
      <color theme="5" tint="-0.249977111117893"/>
      <name val="Tahoma"/>
      <family val="2"/>
    </font>
    <font>
      <sz val="11"/>
      <color rgb="FFFF0000"/>
      <name val="Calibri"/>
      <family val="2"/>
      <scheme val="minor"/>
    </font>
    <font>
      <b/>
      <sz val="11"/>
      <color theme="1"/>
      <name val="Calibri"/>
      <family val="2"/>
      <scheme val="minor"/>
    </font>
    <font>
      <b/>
      <sz val="11"/>
      <color rgb="FFFF0000"/>
      <name val="Tahoma"/>
      <family val="2"/>
    </font>
    <font>
      <b/>
      <sz val="10"/>
      <color theme="1"/>
      <name val="Tahoma"/>
      <family val="2"/>
    </font>
  </fonts>
  <fills count="19">
    <fill>
      <patternFill patternType="none"/>
    </fill>
    <fill>
      <patternFill patternType="gray125"/>
    </fill>
    <fill>
      <patternFill patternType="solid">
        <fgColor rgb="FFD3D3D3"/>
      </patternFill>
    </fill>
    <fill>
      <patternFill patternType="solid">
        <fgColor rgb="FFADD8E6"/>
      </patternFill>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249977111117893"/>
        <bgColor indexed="64"/>
      </patternFill>
    </fill>
    <fill>
      <patternFill patternType="solid">
        <fgColor theme="5" tint="0.39997558519241921"/>
        <bgColor indexed="64"/>
      </patternFill>
    </fill>
    <fill>
      <patternFill patternType="solid">
        <fgColor theme="8" tint="-0.249977111117893"/>
        <bgColor indexed="64"/>
      </patternFill>
    </fill>
    <fill>
      <patternFill patternType="solid">
        <fgColor rgb="FF7030A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bottom style="thin">
        <color theme="0"/>
      </bottom>
      <diagonal/>
    </border>
    <border>
      <left style="thin">
        <color theme="0"/>
      </left>
      <right style="thin">
        <color theme="0"/>
      </right>
      <top style="thin">
        <color theme="0"/>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style="thin">
        <color indexed="64"/>
      </left>
      <right/>
      <top/>
      <bottom/>
      <diagonal/>
    </border>
    <border>
      <left/>
      <right style="thin">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7" fillId="0" borderId="0"/>
  </cellStyleXfs>
  <cellXfs count="438">
    <xf numFmtId="0" fontId="0" fillId="0" borderId="0" xfId="0"/>
    <xf numFmtId="0" fontId="2" fillId="0" borderId="1" xfId="0" applyFont="1" applyBorder="1" applyAlignment="1">
      <alignment horizontal="left" wrapText="1"/>
    </xf>
    <xf numFmtId="0" fontId="5" fillId="7" borderId="1" xfId="0" applyFont="1" applyFill="1" applyBorder="1" applyAlignment="1">
      <alignment horizontal="left" wrapText="1"/>
    </xf>
    <xf numFmtId="0" fontId="2" fillId="0" borderId="1" xfId="0" applyFont="1" applyBorder="1" applyAlignment="1">
      <alignment horizontal="center" vertical="center" wrapText="1"/>
    </xf>
    <xf numFmtId="0" fontId="12" fillId="4" borderId="1" xfId="0" applyFont="1" applyFill="1" applyBorder="1" applyAlignment="1">
      <alignment horizontal="center"/>
    </xf>
    <xf numFmtId="0" fontId="14" fillId="4" borderId="1" xfId="0" applyFont="1" applyFill="1" applyBorder="1" applyAlignment="1">
      <alignment horizontal="center" vertical="center"/>
    </xf>
    <xf numFmtId="164" fontId="14" fillId="4" borderId="1" xfId="1" applyFont="1" applyFill="1" applyBorder="1" applyAlignment="1">
      <alignment horizontal="center" vertical="center" wrapText="1"/>
    </xf>
    <xf numFmtId="0" fontId="15" fillId="4" borderId="1" xfId="0" applyFont="1" applyFill="1" applyBorder="1" applyAlignment="1">
      <alignment horizontal="center" vertical="center"/>
    </xf>
    <xf numFmtId="0" fontId="15" fillId="4" borderId="1" xfId="0" applyFont="1" applyFill="1" applyBorder="1" applyAlignment="1">
      <alignment horizontal="left" vertical="center"/>
    </xf>
    <xf numFmtId="166" fontId="15" fillId="4" borderId="1" xfId="1" applyNumberFormat="1" applyFont="1" applyFill="1" applyBorder="1" applyAlignment="1">
      <alignment horizontal="left" vertical="center"/>
    </xf>
    <xf numFmtId="166" fontId="15" fillId="4" borderId="1" xfId="1" applyNumberFormat="1" applyFont="1" applyFill="1" applyBorder="1" applyAlignment="1">
      <alignment horizontal="center" vertical="center"/>
    </xf>
    <xf numFmtId="0" fontId="16" fillId="4" borderId="1" xfId="0" applyFont="1" applyFill="1" applyBorder="1" applyAlignment="1">
      <alignment horizontal="left" vertical="center"/>
    </xf>
    <xf numFmtId="166" fontId="16" fillId="4" borderId="1" xfId="1" applyNumberFormat="1" applyFont="1" applyFill="1" applyBorder="1" applyAlignment="1">
      <alignment horizontal="left" vertical="center"/>
    </xf>
    <xf numFmtId="166" fontId="16" fillId="4" borderId="1" xfId="0" applyNumberFormat="1" applyFont="1" applyFill="1" applyBorder="1" applyAlignment="1">
      <alignment horizontal="center" vertical="center"/>
    </xf>
    <xf numFmtId="0" fontId="15" fillId="4" borderId="1" xfId="0" applyFont="1" applyFill="1" applyBorder="1"/>
    <xf numFmtId="0" fontId="16" fillId="4" borderId="1" xfId="0" applyFont="1" applyFill="1" applyBorder="1" applyAlignment="1">
      <alignment horizontal="left" vertical="center" wrapText="1"/>
    </xf>
    <xf numFmtId="0" fontId="15" fillId="4" borderId="1" xfId="0" applyFont="1" applyFill="1" applyBorder="1" applyAlignment="1">
      <alignment horizontal="center"/>
    </xf>
    <xf numFmtId="0" fontId="16" fillId="4" borderId="1" xfId="0" applyFont="1" applyFill="1" applyBorder="1"/>
    <xf numFmtId="0" fontId="15" fillId="0" borderId="0" xfId="0" applyFont="1"/>
    <xf numFmtId="0" fontId="15" fillId="0" borderId="1" xfId="0" applyFont="1" applyBorder="1"/>
    <xf numFmtId="0" fontId="2" fillId="0" borderId="1" xfId="3" applyFont="1" applyBorder="1" applyAlignment="1">
      <alignment horizontal="center" vertical="center"/>
    </xf>
    <xf numFmtId="0" fontId="2" fillId="0" borderId="1" xfId="3" applyFont="1" applyBorder="1" applyAlignment="1">
      <alignment horizontal="center" vertical="center" wrapText="1"/>
    </xf>
    <xf numFmtId="0" fontId="2" fillId="0" borderId="1" xfId="3" applyFont="1" applyBorder="1" applyAlignment="1">
      <alignment vertical="center"/>
    </xf>
    <xf numFmtId="164" fontId="2" fillId="0" borderId="1" xfId="1" applyFont="1" applyBorder="1" applyAlignment="1">
      <alignment vertical="center" wrapText="1"/>
    </xf>
    <xf numFmtId="0" fontId="20" fillId="0" borderId="0" xfId="0" applyFont="1" applyAlignment="1">
      <alignment vertical="top" wrapText="1"/>
    </xf>
    <xf numFmtId="0" fontId="2" fillId="0" borderId="1" xfId="3" applyFont="1" applyBorder="1" applyAlignment="1">
      <alignment vertical="center" wrapText="1"/>
    </xf>
    <xf numFmtId="0" fontId="2" fillId="4" borderId="1" xfId="3" applyFont="1" applyFill="1" applyBorder="1" applyAlignment="1">
      <alignment vertical="center" wrapText="1"/>
    </xf>
    <xf numFmtId="0" fontId="21" fillId="0" borderId="1" xfId="3" applyFont="1" applyBorder="1" applyAlignment="1">
      <alignment vertical="center" wrapText="1"/>
    </xf>
    <xf numFmtId="0" fontId="21" fillId="0" borderId="1" xfId="3" applyFont="1" applyBorder="1" applyAlignment="1">
      <alignment horizontal="center" vertical="center"/>
    </xf>
    <xf numFmtId="164" fontId="21" fillId="0" borderId="1" xfId="1" applyFont="1" applyBorder="1" applyAlignment="1">
      <alignment vertical="center" wrapText="1"/>
    </xf>
    <xf numFmtId="0" fontId="2" fillId="7" borderId="1" xfId="3" applyFont="1" applyFill="1" applyBorder="1" applyAlignment="1">
      <alignment horizontal="center" vertical="center"/>
    </xf>
    <xf numFmtId="0" fontId="2" fillId="7" borderId="1" xfId="3" applyFont="1" applyFill="1" applyBorder="1" applyAlignment="1">
      <alignment vertical="center" wrapText="1"/>
    </xf>
    <xf numFmtId="164" fontId="2" fillId="7" borderId="1" xfId="1" applyFont="1" applyFill="1" applyBorder="1" applyAlignment="1">
      <alignment vertical="center" wrapText="1"/>
    </xf>
    <xf numFmtId="0" fontId="2" fillId="11" borderId="1" xfId="3" applyFont="1" applyFill="1" applyBorder="1" applyAlignment="1">
      <alignment vertical="center" wrapText="1"/>
    </xf>
    <xf numFmtId="0" fontId="2" fillId="11" borderId="1" xfId="3" applyFont="1" applyFill="1" applyBorder="1" applyAlignment="1">
      <alignment horizontal="center" vertical="center"/>
    </xf>
    <xf numFmtId="164" fontId="2" fillId="11" borderId="1" xfId="1" applyFont="1" applyFill="1" applyBorder="1" applyAlignment="1">
      <alignment vertical="center" wrapText="1"/>
    </xf>
    <xf numFmtId="0" fontId="20" fillId="0" borderId="1" xfId="0" applyFont="1" applyBorder="1" applyAlignment="1">
      <alignment vertical="top" wrapText="1"/>
    </xf>
    <xf numFmtId="164" fontId="20" fillId="0" borderId="1" xfId="1" applyFont="1" applyBorder="1" applyAlignment="1">
      <alignment vertical="top" wrapText="1"/>
    </xf>
    <xf numFmtId="0" fontId="2" fillId="0" borderId="1" xfId="0" applyFont="1" applyBorder="1" applyAlignment="1">
      <alignment vertical="top" wrapText="1"/>
    </xf>
    <xf numFmtId="0" fontId="2" fillId="7" borderId="0" xfId="0" applyFont="1" applyFill="1" applyAlignment="1">
      <alignment vertical="top" wrapText="1"/>
    </xf>
    <xf numFmtId="0" fontId="21" fillId="0" borderId="1" xfId="0" applyFont="1" applyBorder="1" applyAlignment="1">
      <alignment vertical="top" wrapText="1"/>
    </xf>
    <xf numFmtId="0" fontId="21" fillId="11" borderId="1" xfId="0" applyFont="1" applyFill="1" applyBorder="1" applyAlignment="1">
      <alignment vertical="top" wrapText="1"/>
    </xf>
    <xf numFmtId="0" fontId="2" fillId="4" borderId="1" xfId="3" applyFont="1" applyFill="1" applyBorder="1" applyAlignment="1">
      <alignment horizontal="center" vertical="center"/>
    </xf>
    <xf numFmtId="164" fontId="2" fillId="4" borderId="1" xfId="1" applyFont="1" applyFill="1" applyBorder="1" applyAlignment="1">
      <alignment vertical="center" wrapText="1"/>
    </xf>
    <xf numFmtId="164" fontId="21" fillId="11" borderId="1" xfId="1" applyFont="1" applyFill="1" applyBorder="1" applyAlignment="1">
      <alignment vertical="center" wrapText="1"/>
    </xf>
    <xf numFmtId="0" fontId="21" fillId="11" borderId="1" xfId="3" applyFont="1" applyFill="1" applyBorder="1" applyAlignment="1">
      <alignment vertical="center" wrapText="1"/>
    </xf>
    <xf numFmtId="0" fontId="21" fillId="11" borderId="1" xfId="3" applyFont="1" applyFill="1" applyBorder="1" applyAlignment="1">
      <alignment horizontal="center" vertical="center"/>
    </xf>
    <xf numFmtId="0" fontId="2" fillId="0" borderId="2" xfId="3" applyFont="1" applyBorder="1" applyAlignment="1">
      <alignment horizontal="center" vertical="center"/>
    </xf>
    <xf numFmtId="0" fontId="2" fillId="0" borderId="3" xfId="3" applyFont="1" applyBorder="1" applyAlignment="1">
      <alignment vertical="center" wrapText="1"/>
    </xf>
    <xf numFmtId="0" fontId="2" fillId="0" borderId="3" xfId="3" applyFont="1" applyBorder="1" applyAlignment="1">
      <alignment horizontal="center" vertical="center"/>
    </xf>
    <xf numFmtId="164" fontId="2" fillId="0" borderId="4" xfId="1" applyFont="1" applyBorder="1" applyAlignment="1">
      <alignment vertical="center" wrapText="1"/>
    </xf>
    <xf numFmtId="0" fontId="2" fillId="0" borderId="5" xfId="3" applyFont="1" applyBorder="1" applyAlignment="1">
      <alignment horizontal="center" vertical="center"/>
    </xf>
    <xf numFmtId="0" fontId="23" fillId="4" borderId="1" xfId="0" applyFont="1" applyFill="1" applyBorder="1" applyAlignment="1">
      <alignment horizontal="left" wrapText="1"/>
    </xf>
    <xf numFmtId="0" fontId="23" fillId="0" borderId="1" xfId="0" applyFont="1" applyBorder="1"/>
    <xf numFmtId="0" fontId="2" fillId="11" borderId="1" xfId="0" applyFont="1" applyFill="1" applyBorder="1" applyAlignment="1">
      <alignment vertical="top" wrapText="1"/>
    </xf>
    <xf numFmtId="0" fontId="2" fillId="0" borderId="0" xfId="3" applyFont="1" applyAlignment="1">
      <alignment vertical="center" wrapText="1"/>
    </xf>
    <xf numFmtId="0" fontId="20" fillId="7" borderId="0" xfId="0" applyFont="1" applyFill="1" applyAlignment="1">
      <alignment vertical="top" wrapText="1"/>
    </xf>
    <xf numFmtId="0" fontId="20" fillId="11" borderId="1" xfId="0" applyFont="1" applyFill="1" applyBorder="1" applyAlignment="1">
      <alignment vertical="top" wrapText="1"/>
    </xf>
    <xf numFmtId="164" fontId="20" fillId="0" borderId="0" xfId="1" applyFont="1" applyAlignment="1">
      <alignment vertical="top" wrapText="1"/>
    </xf>
    <xf numFmtId="164" fontId="5" fillId="10" borderId="1" xfId="1" applyFont="1" applyFill="1" applyBorder="1" applyAlignment="1">
      <alignment vertical="center" wrapText="1"/>
    </xf>
    <xf numFmtId="164" fontId="5" fillId="11" borderId="1" xfId="1" applyFont="1" applyFill="1" applyBorder="1" applyAlignment="1">
      <alignment vertical="center" wrapText="1"/>
    </xf>
    <xf numFmtId="164" fontId="21" fillId="4" borderId="1" xfId="1" applyFont="1" applyFill="1" applyBorder="1" applyAlignment="1">
      <alignment vertical="center" wrapText="1"/>
    </xf>
    <xf numFmtId="164" fontId="2" fillId="0" borderId="1" xfId="1" applyFont="1" applyBorder="1" applyAlignment="1">
      <alignment horizontal="center" vertical="center"/>
    </xf>
    <xf numFmtId="164" fontId="21" fillId="0" borderId="1" xfId="1" applyFont="1" applyBorder="1" applyAlignment="1">
      <alignment horizontal="center" vertical="center"/>
    </xf>
    <xf numFmtId="164" fontId="2" fillId="7" borderId="1" xfId="1" applyFont="1" applyFill="1" applyBorder="1" applyAlignment="1">
      <alignment horizontal="center" vertical="center"/>
    </xf>
    <xf numFmtId="164" fontId="2" fillId="11" borderId="1" xfId="1" applyFont="1" applyFill="1" applyBorder="1" applyAlignment="1">
      <alignment horizontal="center" vertical="center"/>
    </xf>
    <xf numFmtId="164" fontId="20" fillId="0" borderId="1" xfId="1" applyFont="1" applyBorder="1" applyAlignment="1">
      <alignment horizontal="center" vertical="top" wrapText="1"/>
    </xf>
    <xf numFmtId="164" fontId="21" fillId="0" borderId="1" xfId="1" applyFont="1" applyBorder="1" applyAlignment="1">
      <alignment horizontal="center" vertical="top" wrapText="1"/>
    </xf>
    <xf numFmtId="164" fontId="2" fillId="0" borderId="1" xfId="1" applyFont="1" applyBorder="1" applyAlignment="1">
      <alignment horizontal="center" vertical="top" wrapText="1"/>
    </xf>
    <xf numFmtId="164" fontId="21" fillId="11" borderId="1" xfId="1" applyFont="1" applyFill="1" applyBorder="1" applyAlignment="1">
      <alignment horizontal="center" vertical="top" wrapText="1"/>
    </xf>
    <xf numFmtId="164" fontId="2" fillId="4" borderId="1" xfId="1" applyFont="1" applyFill="1" applyBorder="1" applyAlignment="1">
      <alignment horizontal="center" vertical="center"/>
    </xf>
    <xf numFmtId="164" fontId="20" fillId="0" borderId="0" xfId="1" applyFont="1" applyAlignment="1">
      <alignment horizontal="center" vertical="top" wrapText="1"/>
    </xf>
    <xf numFmtId="164" fontId="21" fillId="11" borderId="1" xfId="1" applyFont="1" applyFill="1" applyBorder="1" applyAlignment="1">
      <alignment horizontal="center" vertical="center"/>
    </xf>
    <xf numFmtId="164" fontId="2" fillId="0" borderId="3" xfId="1" applyFont="1" applyBorder="1" applyAlignment="1">
      <alignment horizontal="center" vertical="center"/>
    </xf>
    <xf numFmtId="164" fontId="2" fillId="0" borderId="5" xfId="1" applyFont="1" applyBorder="1" applyAlignment="1">
      <alignment horizontal="center" vertical="center"/>
    </xf>
    <xf numFmtId="164" fontId="23" fillId="0" borderId="1" xfId="1" applyFont="1" applyBorder="1"/>
    <xf numFmtId="164" fontId="2" fillId="11" borderId="1" xfId="1" applyFont="1" applyFill="1" applyBorder="1" applyAlignment="1">
      <alignment horizontal="center" vertical="top" wrapText="1"/>
    </xf>
    <xf numFmtId="164" fontId="2" fillId="0" borderId="1" xfId="1" applyFont="1" applyBorder="1" applyAlignment="1">
      <alignment vertical="center"/>
    </xf>
    <xf numFmtId="164" fontId="21" fillId="0" borderId="1" xfId="1" applyFont="1" applyBorder="1" applyAlignment="1">
      <alignment vertical="center"/>
    </xf>
    <xf numFmtId="164" fontId="2" fillId="7" borderId="1" xfId="1" applyFont="1" applyFill="1" applyBorder="1" applyAlignment="1">
      <alignment vertical="center"/>
    </xf>
    <xf numFmtId="164" fontId="2" fillId="11" borderId="1" xfId="1" applyFont="1" applyFill="1" applyBorder="1" applyAlignment="1">
      <alignment vertical="center"/>
    </xf>
    <xf numFmtId="164" fontId="21" fillId="0" borderId="1" xfId="1" applyFont="1" applyBorder="1" applyAlignment="1">
      <alignment vertical="top" wrapText="1"/>
    </xf>
    <xf numFmtId="164" fontId="2" fillId="0" borderId="1" xfId="1" applyFont="1" applyBorder="1" applyAlignment="1">
      <alignment vertical="top" wrapText="1"/>
    </xf>
    <xf numFmtId="164" fontId="21" fillId="11" borderId="1" xfId="1" applyFont="1" applyFill="1" applyBorder="1" applyAlignment="1">
      <alignment vertical="top" wrapText="1"/>
    </xf>
    <xf numFmtId="164" fontId="2" fillId="4" borderId="1" xfId="1" applyFont="1" applyFill="1" applyBorder="1" applyAlignment="1">
      <alignment vertical="center"/>
    </xf>
    <xf numFmtId="164" fontId="21" fillId="11" borderId="1" xfId="1" applyFont="1" applyFill="1" applyBorder="1" applyAlignment="1">
      <alignment vertical="center"/>
    </xf>
    <xf numFmtId="164" fontId="2" fillId="0" borderId="3" xfId="1" applyFont="1" applyBorder="1" applyAlignment="1">
      <alignment vertical="center"/>
    </xf>
    <xf numFmtId="164" fontId="2" fillId="0" borderId="5" xfId="1" applyFont="1" applyBorder="1" applyAlignment="1">
      <alignment vertical="center"/>
    </xf>
    <xf numFmtId="164" fontId="2" fillId="11" borderId="1" xfId="1" applyFont="1" applyFill="1" applyBorder="1" applyAlignment="1">
      <alignment vertical="top" wrapText="1"/>
    </xf>
    <xf numFmtId="0" fontId="2" fillId="0" borderId="1" xfId="3" applyFont="1" applyBorder="1" applyAlignment="1">
      <alignment horizontal="left" vertical="center" wrapText="1"/>
    </xf>
    <xf numFmtId="0" fontId="2" fillId="4" borderId="0" xfId="0" applyFont="1" applyFill="1" applyAlignment="1">
      <alignment vertical="top" wrapText="1"/>
    </xf>
    <xf numFmtId="164" fontId="24" fillId="11" borderId="2" xfId="1" applyFont="1" applyFill="1" applyBorder="1" applyAlignment="1"/>
    <xf numFmtId="164" fontId="24" fillId="11" borderId="1" xfId="1" applyFont="1" applyFill="1" applyBorder="1" applyAlignment="1"/>
    <xf numFmtId="0" fontId="20" fillId="10" borderId="1" xfId="0" applyFont="1" applyFill="1" applyBorder="1" applyAlignment="1">
      <alignment vertical="top" wrapText="1"/>
    </xf>
    <xf numFmtId="0" fontId="2" fillId="10" borderId="1" xfId="3" applyFont="1" applyFill="1" applyBorder="1" applyAlignment="1">
      <alignment vertical="center" wrapText="1"/>
    </xf>
    <xf numFmtId="164" fontId="2" fillId="0" borderId="1" xfId="1" applyFont="1" applyBorder="1"/>
    <xf numFmtId="0" fontId="5" fillId="4" borderId="1" xfId="0" applyFont="1" applyFill="1" applyBorder="1" applyAlignment="1">
      <alignment horizontal="center"/>
    </xf>
    <xf numFmtId="0" fontId="5" fillId="11" borderId="1" xfId="3" applyFont="1" applyFill="1" applyBorder="1" applyAlignment="1">
      <alignment horizontal="center" vertical="center"/>
    </xf>
    <xf numFmtId="164" fontId="5" fillId="11" borderId="1" xfId="1" applyFont="1" applyFill="1" applyBorder="1" applyAlignment="1">
      <alignment horizontal="center" vertical="center"/>
    </xf>
    <xf numFmtId="0" fontId="5" fillId="7" borderId="1" xfId="3" applyFont="1" applyFill="1" applyBorder="1" applyAlignment="1">
      <alignment horizontal="center" vertical="center"/>
    </xf>
    <xf numFmtId="164" fontId="5" fillId="7" borderId="1" xfId="1" applyFont="1" applyFill="1" applyBorder="1" applyAlignment="1">
      <alignment horizontal="center" vertical="center"/>
    </xf>
    <xf numFmtId="0" fontId="23" fillId="0" borderId="1" xfId="0" applyFont="1" applyBorder="1" applyAlignment="1">
      <alignment horizontal="center"/>
    </xf>
    <xf numFmtId="0" fontId="23" fillId="0" borderId="1" xfId="0" applyFont="1" applyBorder="1" applyAlignment="1">
      <alignment horizontal="center" vertical="center" wrapText="1"/>
    </xf>
    <xf numFmtId="0" fontId="23" fillId="0" borderId="0" xfId="0" applyFont="1"/>
    <xf numFmtId="0" fontId="23" fillId="4" borderId="1" xfId="0" applyFont="1" applyFill="1" applyBorder="1" applyAlignment="1">
      <alignment horizontal="justify" vertical="top" wrapText="1"/>
    </xf>
    <xf numFmtId="0" fontId="23" fillId="0" borderId="1" xfId="0" applyFont="1" applyBorder="1" applyAlignment="1">
      <alignment horizontal="center" vertical="center"/>
    </xf>
    <xf numFmtId="0" fontId="23" fillId="0" borderId="0" xfId="0" applyFont="1" applyAlignment="1">
      <alignment horizontal="center" vertical="center"/>
    </xf>
    <xf numFmtId="164" fontId="23" fillId="0" borderId="1" xfId="1" applyFont="1" applyBorder="1" applyAlignment="1">
      <alignment horizontal="center" vertical="center"/>
    </xf>
    <xf numFmtId="164" fontId="24" fillId="11" borderId="1" xfId="1" applyFont="1" applyFill="1" applyBorder="1" applyAlignment="1">
      <alignment horizontal="center" vertical="center"/>
    </xf>
    <xf numFmtId="0" fontId="23" fillId="11" borderId="1" xfId="0" applyFont="1" applyFill="1" applyBorder="1" applyAlignment="1">
      <alignment horizontal="center" vertical="center"/>
    </xf>
    <xf numFmtId="0" fontId="24" fillId="11" borderId="1" xfId="0" applyFont="1" applyFill="1" applyBorder="1" applyAlignment="1">
      <alignment horizontal="center" vertical="center"/>
    </xf>
    <xf numFmtId="0" fontId="23" fillId="7" borderId="1" xfId="0" applyFont="1" applyFill="1" applyBorder="1" applyAlignment="1">
      <alignment horizontal="center" vertical="center"/>
    </xf>
    <xf numFmtId="0" fontId="24" fillId="7" borderId="1" xfId="0" applyFont="1" applyFill="1" applyBorder="1"/>
    <xf numFmtId="164" fontId="5" fillId="4" borderId="1" xfId="1" applyFont="1" applyFill="1" applyBorder="1" applyAlignment="1">
      <alignment horizontal="center" vertical="center"/>
    </xf>
    <xf numFmtId="0" fontId="23" fillId="4" borderId="1" xfId="0" applyFont="1" applyFill="1" applyBorder="1" applyAlignment="1">
      <alignment horizontal="center" vertical="top"/>
    </xf>
    <xf numFmtId="0" fontId="23" fillId="4" borderId="1" xfId="0" applyFont="1" applyFill="1" applyBorder="1" applyAlignment="1">
      <alignment horizontal="center" vertical="center"/>
    </xf>
    <xf numFmtId="164" fontId="23" fillId="4" borderId="1" xfId="1" applyFont="1" applyFill="1" applyBorder="1" applyAlignment="1">
      <alignment horizontal="center" vertical="center"/>
    </xf>
    <xf numFmtId="0" fontId="25" fillId="0" borderId="1" xfId="0" applyFont="1" applyBorder="1" applyAlignment="1">
      <alignment vertical="top" wrapText="1"/>
    </xf>
    <xf numFmtId="0" fontId="25" fillId="11" borderId="1" xfId="0" applyFont="1" applyFill="1" applyBorder="1" applyAlignment="1">
      <alignment vertical="top" wrapText="1"/>
    </xf>
    <xf numFmtId="164" fontId="23" fillId="11" borderId="1" xfId="1" applyFont="1" applyFill="1" applyBorder="1" applyAlignment="1">
      <alignment horizontal="center" vertical="center"/>
    </xf>
    <xf numFmtId="0" fontId="23" fillId="0" borderId="1" xfId="0" applyFont="1" applyBorder="1" applyAlignment="1">
      <alignment vertical="top" wrapText="1"/>
    </xf>
    <xf numFmtId="0" fontId="2" fillId="0" borderId="1" xfId="0" applyFont="1" applyBorder="1" applyAlignment="1">
      <alignment horizontal="left" vertical="center" wrapText="1"/>
    </xf>
    <xf numFmtId="0" fontId="24" fillId="0" borderId="1" xfId="0" applyFont="1" applyBorder="1" applyAlignment="1">
      <alignment horizontal="center" vertical="center"/>
    </xf>
    <xf numFmtId="0" fontId="24" fillId="0" borderId="1" xfId="0" applyFont="1" applyBorder="1" applyAlignment="1">
      <alignment vertical="top"/>
    </xf>
    <xf numFmtId="164" fontId="24" fillId="0" borderId="1" xfId="1" applyFont="1" applyBorder="1" applyAlignment="1">
      <alignment horizontal="center" vertical="center"/>
    </xf>
    <xf numFmtId="164" fontId="23" fillId="0" borderId="0" xfId="1" applyFont="1" applyAlignment="1">
      <alignment horizontal="center" vertical="center"/>
    </xf>
    <xf numFmtId="164" fontId="23" fillId="7" borderId="1" xfId="1" applyFont="1" applyFill="1" applyBorder="1" applyAlignment="1">
      <alignment horizontal="center" vertical="center"/>
    </xf>
    <xf numFmtId="0" fontId="24" fillId="11" borderId="1" xfId="0" applyFont="1" applyFill="1" applyBorder="1"/>
    <xf numFmtId="164" fontId="5" fillId="11" borderId="1" xfId="1" applyFont="1" applyFill="1" applyBorder="1" applyAlignment="1">
      <alignment horizontal="center" vertical="center" wrapText="1"/>
    </xf>
    <xf numFmtId="0" fontId="24" fillId="7" borderId="1" xfId="0" applyFont="1" applyFill="1" applyBorder="1" applyAlignment="1">
      <alignment horizontal="center" vertical="center"/>
    </xf>
    <xf numFmtId="164" fontId="5" fillId="7" borderId="1" xfId="1" applyFont="1" applyFill="1" applyBorder="1" applyAlignment="1">
      <alignment horizontal="center" vertical="center" wrapText="1"/>
    </xf>
    <xf numFmtId="0" fontId="21" fillId="0" borderId="1" xfId="0" applyFont="1" applyBorder="1" applyAlignment="1">
      <alignment horizontal="center" vertical="center"/>
    </xf>
    <xf numFmtId="164" fontId="21" fillId="4" borderId="1" xfId="1" applyFont="1" applyFill="1" applyBorder="1" applyAlignment="1">
      <alignment horizontal="center" vertical="center"/>
    </xf>
    <xf numFmtId="0" fontId="23" fillId="0" borderId="1" xfId="0" applyFont="1" applyBorder="1" applyAlignment="1">
      <alignment vertical="top"/>
    </xf>
    <xf numFmtId="0" fontId="21" fillId="0" borderId="1" xfId="0" applyFont="1" applyBorder="1" applyAlignment="1">
      <alignment vertical="top"/>
    </xf>
    <xf numFmtId="164" fontId="24" fillId="4" borderId="1" xfId="1" applyFont="1" applyFill="1" applyBorder="1" applyAlignment="1">
      <alignment horizontal="center" vertical="center"/>
    </xf>
    <xf numFmtId="164" fontId="23" fillId="0" borderId="1" xfId="1" applyFont="1" applyBorder="1" applyAlignment="1">
      <alignment horizontal="center" vertical="center" wrapText="1"/>
    </xf>
    <xf numFmtId="164" fontId="23" fillId="0" borderId="0" xfId="1" applyFont="1" applyBorder="1" applyAlignment="1">
      <alignment horizontal="center" vertical="center"/>
    </xf>
    <xf numFmtId="0" fontId="24" fillId="0" borderId="1" xfId="0" applyFont="1" applyBorder="1" applyAlignment="1">
      <alignment vertical="top" wrapText="1"/>
    </xf>
    <xf numFmtId="0" fontId="5" fillId="11" borderId="1" xfId="0" applyFont="1" applyFill="1" applyBorder="1" applyAlignment="1">
      <alignment vertical="top" wrapText="1"/>
    </xf>
    <xf numFmtId="0" fontId="23" fillId="11" borderId="1" xfId="0" applyFont="1" applyFill="1" applyBorder="1" applyAlignment="1">
      <alignment vertical="top"/>
    </xf>
    <xf numFmtId="0" fontId="23" fillId="4" borderId="1" xfId="0" applyFont="1" applyFill="1" applyBorder="1" applyAlignment="1">
      <alignment vertical="top"/>
    </xf>
    <xf numFmtId="0" fontId="2" fillId="4" borderId="1" xfId="0" applyFont="1" applyFill="1" applyBorder="1" applyAlignment="1">
      <alignment horizontal="left" vertical="center" wrapText="1"/>
    </xf>
    <xf numFmtId="164" fontId="24" fillId="10" borderId="1" xfId="1" applyFont="1" applyFill="1" applyBorder="1" applyAlignment="1">
      <alignment horizontal="center" vertical="center"/>
    </xf>
    <xf numFmtId="0" fontId="5" fillId="0" borderId="1" xfId="3" applyFont="1" applyBorder="1" applyAlignment="1">
      <alignment vertical="center" wrapText="1"/>
    </xf>
    <xf numFmtId="0" fontId="25" fillId="4" borderId="1" xfId="0" applyFont="1" applyFill="1" applyBorder="1" applyAlignment="1">
      <alignment vertical="top" wrapText="1"/>
    </xf>
    <xf numFmtId="0" fontId="5" fillId="11" borderId="1" xfId="3" applyFont="1" applyFill="1" applyBorder="1" applyAlignment="1">
      <alignment vertical="center" wrapText="1"/>
    </xf>
    <xf numFmtId="164" fontId="5" fillId="11" borderId="1" xfId="1" applyFont="1" applyFill="1" applyBorder="1" applyAlignment="1">
      <alignment vertical="center"/>
    </xf>
    <xf numFmtId="0" fontId="27" fillId="0" borderId="1" xfId="3" applyFont="1" applyBorder="1" applyAlignment="1">
      <alignment vertical="center" wrapText="1"/>
    </xf>
    <xf numFmtId="0" fontId="5" fillId="7" borderId="1"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0" xfId="0" applyFont="1" applyAlignment="1">
      <alignment horizontal="center" vertical="center"/>
    </xf>
    <xf numFmtId="2" fontId="23" fillId="0" borderId="1" xfId="0" applyNumberFormat="1" applyFont="1" applyBorder="1"/>
    <xf numFmtId="0" fontId="21" fillId="0" borderId="1" xfId="0" applyFont="1" applyBorder="1"/>
    <xf numFmtId="164" fontId="21" fillId="0" borderId="1" xfId="1" applyFont="1" applyBorder="1"/>
    <xf numFmtId="2" fontId="21" fillId="0" borderId="1" xfId="0" applyNumberFormat="1" applyFont="1" applyBorder="1"/>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11" borderId="1" xfId="0" applyFont="1" applyFill="1" applyBorder="1" applyAlignment="1">
      <alignment horizontal="center" vertical="center" wrapText="1"/>
    </xf>
    <xf numFmtId="0" fontId="20" fillId="0" borderId="0" xfId="0" applyFont="1" applyAlignment="1">
      <alignment horizontal="center" vertical="center" wrapText="1"/>
    </xf>
    <xf numFmtId="0" fontId="20" fillId="11" borderId="0" xfId="0" applyFont="1" applyFill="1" applyAlignment="1">
      <alignment horizontal="center" vertical="center" wrapText="1"/>
    </xf>
    <xf numFmtId="0" fontId="2" fillId="11" borderId="1" xfId="0" applyFont="1" applyFill="1" applyBorder="1" applyAlignment="1">
      <alignment horizontal="center" vertical="center" wrapText="1"/>
    </xf>
    <xf numFmtId="0" fontId="2" fillId="0" borderId="1" xfId="0" applyFont="1" applyBorder="1" applyAlignment="1">
      <alignment vertical="center" wrapText="1"/>
    </xf>
    <xf numFmtId="0" fontId="2" fillId="11" borderId="1" xfId="0" applyFont="1" applyFill="1" applyBorder="1" applyAlignment="1">
      <alignment vertical="center" wrapText="1"/>
    </xf>
    <xf numFmtId="0" fontId="24" fillId="0" borderId="1" xfId="0" applyFont="1" applyBorder="1"/>
    <xf numFmtId="0" fontId="23" fillId="4" borderId="1" xfId="0" applyFont="1" applyFill="1" applyBorder="1"/>
    <xf numFmtId="164" fontId="23" fillId="4" borderId="1" xfId="1" applyFont="1" applyFill="1" applyBorder="1"/>
    <xf numFmtId="0" fontId="5" fillId="0" borderId="0" xfId="0" applyFont="1" applyAlignment="1">
      <alignment vertical="center" wrapText="1"/>
    </xf>
    <xf numFmtId="0" fontId="5" fillId="0" borderId="0" xfId="0" applyFont="1" applyAlignment="1">
      <alignment horizontal="center" vertical="center"/>
    </xf>
    <xf numFmtId="164" fontId="5" fillId="0" borderId="1" xfId="1" applyFont="1" applyBorder="1" applyAlignment="1">
      <alignment vertical="center"/>
    </xf>
    <xf numFmtId="164" fontId="5" fillId="0" borderId="1" xfId="1" applyFont="1" applyBorder="1" applyAlignment="1">
      <alignment vertical="center" wrapText="1"/>
    </xf>
    <xf numFmtId="164" fontId="2" fillId="0" borderId="1" xfId="1" applyFont="1" applyBorder="1" applyAlignment="1" applyProtection="1">
      <alignment vertical="center"/>
      <protection locked="0"/>
    </xf>
    <xf numFmtId="0" fontId="5" fillId="0" borderId="1" xfId="0" applyFont="1" applyBorder="1" applyAlignment="1">
      <alignment vertical="center" wrapText="1"/>
    </xf>
    <xf numFmtId="0" fontId="2" fillId="11" borderId="1" xfId="0" applyFont="1" applyFill="1" applyBorder="1" applyAlignment="1">
      <alignment horizontal="center" vertical="center"/>
    </xf>
    <xf numFmtId="164" fontId="5" fillId="11" borderId="1" xfId="1" applyFont="1" applyFill="1" applyBorder="1" applyAlignment="1" applyProtection="1">
      <alignment vertical="center"/>
      <protection locked="0"/>
    </xf>
    <xf numFmtId="164" fontId="5" fillId="10" borderId="1" xfId="1" applyFont="1" applyFill="1" applyBorder="1" applyAlignment="1" applyProtection="1">
      <alignment vertical="center"/>
      <protection locked="0"/>
    </xf>
    <xf numFmtId="0" fontId="5" fillId="7" borderId="1" xfId="0" applyFont="1" applyFill="1" applyBorder="1" applyAlignment="1">
      <alignment vertical="center" wrapText="1"/>
    </xf>
    <xf numFmtId="164" fontId="23" fillId="0" borderId="1" xfId="1" applyFont="1" applyBorder="1" applyAlignment="1">
      <alignment vertical="top" wrapText="1"/>
    </xf>
    <xf numFmtId="0" fontId="2" fillId="0" borderId="1" xfId="0" applyFont="1" applyBorder="1" applyAlignment="1">
      <alignment wrapText="1"/>
    </xf>
    <xf numFmtId="164" fontId="2" fillId="0" borderId="1" xfId="1" applyFont="1" applyBorder="1" applyAlignment="1" applyProtection="1">
      <protection locked="0"/>
    </xf>
    <xf numFmtId="165" fontId="4" fillId="0" borderId="1" xfId="1" applyNumberFormat="1" applyFont="1" applyBorder="1" applyAlignment="1">
      <alignment vertical="center"/>
    </xf>
    <xf numFmtId="165" fontId="2" fillId="0" borderId="1" xfId="1" applyNumberFormat="1" applyFont="1" applyBorder="1" applyAlignment="1">
      <alignment vertical="center"/>
    </xf>
    <xf numFmtId="165" fontId="5" fillId="2" borderId="1" xfId="1" applyNumberFormat="1" applyFont="1" applyFill="1" applyBorder="1" applyAlignment="1">
      <alignment horizontal="center" vertical="center"/>
    </xf>
    <xf numFmtId="0" fontId="5" fillId="3" borderId="1" xfId="0" applyFont="1" applyFill="1" applyBorder="1" applyAlignment="1">
      <alignment horizontal="center" vertical="center"/>
    </xf>
    <xf numFmtId="3" fontId="5" fillId="3" borderId="1" xfId="1" applyNumberFormat="1" applyFont="1" applyFill="1" applyBorder="1" applyAlignment="1">
      <alignment horizontal="center" vertical="center"/>
    </xf>
    <xf numFmtId="165" fontId="5" fillId="3" borderId="1" xfId="1" applyNumberFormat="1" applyFont="1" applyFill="1" applyBorder="1" applyAlignment="1">
      <alignment horizontal="center" vertical="center" wrapText="1"/>
    </xf>
    <xf numFmtId="165" fontId="2" fillId="0" borderId="1" xfId="1" applyNumberFormat="1" applyFont="1" applyBorder="1" applyAlignment="1">
      <alignment horizontal="center" vertical="center" wrapText="1"/>
    </xf>
    <xf numFmtId="9" fontId="4" fillId="0" borderId="1" xfId="2" applyFont="1" applyBorder="1" applyAlignment="1">
      <alignment vertical="center" wrapText="1"/>
    </xf>
    <xf numFmtId="3" fontId="2" fillId="0" borderId="1" xfId="1" applyNumberFormat="1" applyFont="1" applyBorder="1" applyAlignment="1">
      <alignment horizontal="center" vertical="center"/>
    </xf>
    <xf numFmtId="165" fontId="2" fillId="4" borderId="1" xfId="1" applyNumberFormat="1" applyFont="1" applyFill="1" applyBorder="1" applyAlignment="1">
      <alignment horizontal="center" vertical="center" wrapText="1"/>
    </xf>
    <xf numFmtId="165" fontId="6" fillId="4" borderId="1" xfId="1" applyNumberFormat="1" applyFont="1" applyFill="1" applyBorder="1" applyAlignment="1">
      <alignment horizontal="center" vertical="center" wrapText="1"/>
    </xf>
    <xf numFmtId="0" fontId="2" fillId="4" borderId="1" xfId="0" applyFont="1" applyFill="1" applyBorder="1" applyAlignment="1">
      <alignment horizontal="center" vertical="center"/>
    </xf>
    <xf numFmtId="3" fontId="2" fillId="4" borderId="1" xfId="1" applyNumberFormat="1" applyFont="1" applyFill="1" applyBorder="1" applyAlignment="1">
      <alignment horizontal="center" vertical="center"/>
    </xf>
    <xf numFmtId="9" fontId="4" fillId="4" borderId="1" xfId="2" applyFont="1" applyFill="1" applyBorder="1" applyAlignment="1">
      <alignment vertical="center" wrapText="1"/>
    </xf>
    <xf numFmtId="165" fontId="2" fillId="7" borderId="1" xfId="1" applyNumberFormat="1" applyFont="1" applyFill="1" applyBorder="1" applyAlignment="1">
      <alignment horizontal="center" vertical="center" wrapText="1"/>
    </xf>
    <xf numFmtId="0" fontId="7" fillId="0" borderId="1" xfId="0" applyFont="1" applyBorder="1" applyAlignment="1">
      <alignment horizontal="center" vertical="center"/>
    </xf>
    <xf numFmtId="3" fontId="7" fillId="0" borderId="1" xfId="1" applyNumberFormat="1" applyFont="1" applyBorder="1" applyAlignment="1">
      <alignment horizontal="center" vertical="center"/>
    </xf>
    <xf numFmtId="165" fontId="7" fillId="0" borderId="1" xfId="1" applyNumberFormat="1" applyFont="1" applyBorder="1" applyAlignment="1">
      <alignment horizontal="center" vertical="center" wrapText="1"/>
    </xf>
    <xf numFmtId="9" fontId="7" fillId="0" borderId="1" xfId="2" applyFont="1" applyBorder="1" applyAlignment="1">
      <alignment vertical="center" wrapText="1"/>
    </xf>
    <xf numFmtId="3" fontId="8" fillId="3" borderId="1" xfId="1" applyNumberFormat="1" applyFont="1" applyFill="1" applyBorder="1" applyAlignment="1">
      <alignment horizontal="center" vertical="center"/>
    </xf>
    <xf numFmtId="165" fontId="8" fillId="3" borderId="1" xfId="1" applyNumberFormat="1" applyFont="1" applyFill="1" applyBorder="1" applyAlignment="1">
      <alignment horizontal="center" vertical="center" wrapText="1"/>
    </xf>
    <xf numFmtId="164" fontId="5" fillId="3" borderId="1" xfId="1" applyFont="1" applyFill="1" applyBorder="1" applyAlignment="1">
      <alignment horizontal="center" vertical="center" wrapText="1"/>
    </xf>
    <xf numFmtId="9" fontId="8" fillId="3" borderId="1" xfId="2" applyFont="1" applyFill="1" applyBorder="1" applyAlignment="1">
      <alignment horizontal="center" vertical="center" wrapText="1"/>
    </xf>
    <xf numFmtId="0" fontId="8" fillId="4" borderId="1" xfId="0" applyFont="1" applyFill="1" applyBorder="1" applyAlignment="1">
      <alignment horizontal="center" vertical="center"/>
    </xf>
    <xf numFmtId="164" fontId="8" fillId="4" borderId="1" xfId="1" applyFont="1" applyFill="1" applyBorder="1" applyAlignment="1">
      <alignment horizontal="center" vertical="center"/>
    </xf>
    <xf numFmtId="165" fontId="8" fillId="4" borderId="1" xfId="1" applyNumberFormat="1" applyFont="1" applyFill="1" applyBorder="1" applyAlignment="1">
      <alignment horizontal="center" vertical="center" wrapText="1"/>
    </xf>
    <xf numFmtId="164" fontId="5" fillId="4" borderId="1" xfId="1" applyFont="1" applyFill="1" applyBorder="1" applyAlignment="1">
      <alignment horizontal="center" vertical="center" wrapText="1"/>
    </xf>
    <xf numFmtId="9" fontId="8" fillId="4" borderId="1" xfId="2" applyFont="1" applyFill="1" applyBorder="1" applyAlignment="1">
      <alignment horizontal="center" vertical="center" wrapText="1"/>
    </xf>
    <xf numFmtId="0" fontId="4" fillId="0" borderId="1" xfId="0" applyFont="1" applyBorder="1" applyAlignment="1">
      <alignment vertical="center"/>
    </xf>
    <xf numFmtId="0" fontId="4" fillId="0" borderId="0" xfId="0" applyFont="1" applyAlignment="1">
      <alignment vertical="center"/>
    </xf>
    <xf numFmtId="165" fontId="4" fillId="0" borderId="0" xfId="1" applyNumberFormat="1" applyFont="1" applyAlignment="1">
      <alignment vertical="center"/>
    </xf>
    <xf numFmtId="0" fontId="2" fillId="7" borderId="1" xfId="0" applyFont="1" applyFill="1" applyBorder="1" applyAlignment="1">
      <alignment horizontal="center" vertical="center" wrapText="1"/>
    </xf>
    <xf numFmtId="165" fontId="5" fillId="4" borderId="1" xfId="1" applyNumberFormat="1" applyFont="1" applyFill="1" applyBorder="1" applyAlignment="1">
      <alignment horizontal="center" vertical="center"/>
    </xf>
    <xf numFmtId="165" fontId="23" fillId="4" borderId="1" xfId="1" applyNumberFormat="1" applyFont="1" applyFill="1" applyBorder="1" applyAlignment="1">
      <alignment horizontal="center" vertical="center"/>
    </xf>
    <xf numFmtId="165" fontId="23" fillId="0" borderId="0" xfId="1" applyNumberFormat="1" applyFont="1" applyAlignment="1">
      <alignment horizontal="center" vertical="center"/>
    </xf>
    <xf numFmtId="0" fontId="23" fillId="4" borderId="1" xfId="0" applyFont="1" applyFill="1" applyBorder="1" applyAlignment="1">
      <alignment vertical="top" wrapText="1"/>
    </xf>
    <xf numFmtId="0" fontId="2" fillId="0" borderId="3" xfId="3" applyFont="1" applyBorder="1" applyAlignment="1">
      <alignment horizontal="center" vertical="center" wrapText="1"/>
    </xf>
    <xf numFmtId="0" fontId="23" fillId="0" borderId="1" xfId="0" applyFont="1" applyBorder="1" applyAlignment="1">
      <alignment vertical="center" wrapText="1"/>
    </xf>
    <xf numFmtId="0" fontId="28" fillId="0" borderId="1" xfId="0" applyFont="1" applyBorder="1" applyAlignment="1">
      <alignment wrapText="1"/>
    </xf>
    <xf numFmtId="164" fontId="5" fillId="3" borderId="1" xfId="1" applyFont="1" applyFill="1" applyBorder="1" applyAlignment="1">
      <alignment horizontal="center" wrapText="1"/>
    </xf>
    <xf numFmtId="164" fontId="2" fillId="9" borderId="1" xfId="1" applyFont="1" applyFill="1" applyBorder="1" applyAlignment="1">
      <alignment vertical="center" wrapText="1"/>
    </xf>
    <xf numFmtId="0" fontId="5" fillId="7" borderId="1" xfId="3" applyFont="1" applyFill="1" applyBorder="1" applyAlignment="1">
      <alignment vertical="center" wrapText="1"/>
    </xf>
    <xf numFmtId="0" fontId="23" fillId="0" borderId="1" xfId="0" applyFont="1" applyBorder="1" applyAlignment="1">
      <alignment horizontal="left" vertical="top" wrapText="1"/>
    </xf>
    <xf numFmtId="0" fontId="24" fillId="7" borderId="1" xfId="0" applyFont="1" applyFill="1" applyBorder="1" applyAlignment="1">
      <alignment vertical="center" wrapText="1"/>
    </xf>
    <xf numFmtId="0" fontId="5" fillId="7" borderId="1" xfId="0" applyFont="1" applyFill="1" applyBorder="1" applyAlignment="1">
      <alignment wrapText="1"/>
    </xf>
    <xf numFmtId="164" fontId="5" fillId="17" borderId="1" xfId="1" applyFont="1" applyFill="1" applyBorder="1" applyAlignment="1">
      <alignment vertical="center" wrapText="1"/>
    </xf>
    <xf numFmtId="0" fontId="26" fillId="7" borderId="0" xfId="0" applyFont="1" applyFill="1" applyAlignment="1">
      <alignment vertical="top" wrapText="1"/>
    </xf>
    <xf numFmtId="0" fontId="23" fillId="0" borderId="1" xfId="0" applyFont="1" applyBorder="1" applyAlignment="1">
      <alignment horizontal="center" vertical="top"/>
    </xf>
    <xf numFmtId="164" fontId="23" fillId="0" borderId="1" xfId="1" applyFont="1" applyBorder="1" applyAlignment="1">
      <alignment horizontal="center"/>
    </xf>
    <xf numFmtId="164" fontId="23" fillId="0" borderId="1" xfId="1" applyFont="1" applyBorder="1" applyAlignment="1">
      <alignment horizontal="center" vertical="top"/>
    </xf>
    <xf numFmtId="164" fontId="5" fillId="3" borderId="1" xfId="1" applyFont="1" applyFill="1" applyBorder="1" applyAlignment="1">
      <alignment horizontal="center"/>
    </xf>
    <xf numFmtId="164" fontId="5" fillId="0" borderId="1" xfId="1" applyFont="1" applyBorder="1" applyAlignment="1">
      <alignment horizontal="center" vertical="center"/>
    </xf>
    <xf numFmtId="164" fontId="23" fillId="0" borderId="1" xfId="1" applyFont="1" applyBorder="1" applyAlignment="1">
      <alignment horizontal="center" vertical="top" wrapText="1"/>
    </xf>
    <xf numFmtId="164" fontId="2" fillId="0" borderId="1" xfId="1" applyFont="1" applyBorder="1" applyAlignment="1">
      <alignment horizontal="center"/>
    </xf>
    <xf numFmtId="0" fontId="2" fillId="17" borderId="1" xfId="3" applyFont="1" applyFill="1" applyBorder="1" applyAlignment="1">
      <alignment horizontal="center" vertical="center"/>
    </xf>
    <xf numFmtId="0" fontId="2" fillId="17" borderId="1" xfId="3" applyFont="1" applyFill="1" applyBorder="1" applyAlignment="1">
      <alignment vertical="center" wrapText="1"/>
    </xf>
    <xf numFmtId="164" fontId="2" fillId="17" borderId="1" xfId="1" applyFont="1" applyFill="1" applyBorder="1" applyAlignment="1">
      <alignment vertical="center"/>
    </xf>
    <xf numFmtId="164" fontId="2" fillId="17" borderId="1" xfId="1" applyFont="1" applyFill="1" applyBorder="1" applyAlignment="1">
      <alignment horizontal="center" vertical="center"/>
    </xf>
    <xf numFmtId="164" fontId="21" fillId="7" borderId="1" xfId="1" applyFont="1" applyFill="1" applyBorder="1" applyAlignment="1">
      <alignment vertical="center" wrapText="1"/>
    </xf>
    <xf numFmtId="0" fontId="21" fillId="7" borderId="0" xfId="0" applyFont="1" applyFill="1" applyAlignment="1">
      <alignment vertical="top" wrapText="1"/>
    </xf>
    <xf numFmtId="43" fontId="20" fillId="0" borderId="0" xfId="0" applyNumberFormat="1" applyFont="1" applyAlignment="1">
      <alignment vertical="top" wrapText="1"/>
    </xf>
    <xf numFmtId="0" fontId="23" fillId="9" borderId="1" xfId="0" applyFont="1" applyFill="1" applyBorder="1" applyAlignment="1">
      <alignment horizontal="center" vertical="center"/>
    </xf>
    <xf numFmtId="0" fontId="2" fillId="9" borderId="1" xfId="3" applyFont="1" applyFill="1" applyBorder="1" applyAlignment="1">
      <alignment vertical="center" wrapText="1"/>
    </xf>
    <xf numFmtId="0" fontId="2" fillId="9" borderId="1" xfId="3" applyFont="1" applyFill="1" applyBorder="1" applyAlignment="1">
      <alignment horizontal="center" vertical="center"/>
    </xf>
    <xf numFmtId="164" fontId="2" fillId="9" borderId="1" xfId="1" applyFont="1" applyFill="1" applyBorder="1" applyAlignment="1">
      <alignment vertical="center"/>
    </xf>
    <xf numFmtId="164" fontId="2" fillId="9" borderId="1" xfId="1" applyFont="1" applyFill="1" applyBorder="1" applyAlignment="1">
      <alignment horizontal="center" vertical="center"/>
    </xf>
    <xf numFmtId="164" fontId="24" fillId="18" borderId="1" xfId="1" applyFont="1" applyFill="1" applyBorder="1" applyAlignment="1">
      <alignment horizontal="center" vertical="center"/>
    </xf>
    <xf numFmtId="0" fontId="23" fillId="11" borderId="1" xfId="0" applyFont="1" applyFill="1" applyBorder="1"/>
    <xf numFmtId="0" fontId="0" fillId="0" borderId="0" xfId="0" applyAlignment="1">
      <alignment horizontal="center" vertical="center"/>
    </xf>
    <xf numFmtId="0" fontId="0" fillId="0" borderId="1" xfId="0" applyBorder="1"/>
    <xf numFmtId="0" fontId="0" fillId="0" borderId="1" xfId="0"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1" xfId="0" applyBorder="1" applyAlignment="1">
      <alignment vertical="center"/>
    </xf>
    <xf numFmtId="0" fontId="23" fillId="0" borderId="7" xfId="0" applyFont="1" applyBorder="1"/>
    <xf numFmtId="0" fontId="23" fillId="0" borderId="8" xfId="0" applyFont="1" applyBorder="1" applyAlignment="1">
      <alignment horizontal="center" vertical="center"/>
    </xf>
    <xf numFmtId="0" fontId="23" fillId="0" borderId="8" xfId="0" applyFont="1" applyBorder="1"/>
    <xf numFmtId="164" fontId="23" fillId="0" borderId="8" xfId="1" applyFont="1" applyBorder="1" applyAlignment="1">
      <alignment horizontal="center" vertical="center"/>
    </xf>
    <xf numFmtId="0" fontId="23" fillId="4" borderId="1" xfId="0" applyFont="1" applyFill="1" applyBorder="1" applyAlignment="1">
      <alignment horizontal="center" vertical="center" wrapText="1"/>
    </xf>
    <xf numFmtId="0" fontId="23" fillId="9" borderId="1" xfId="0" applyFont="1" applyFill="1" applyBorder="1"/>
    <xf numFmtId="164" fontId="24" fillId="11" borderId="1" xfId="1" applyFont="1" applyFill="1" applyBorder="1"/>
    <xf numFmtId="0" fontId="0" fillId="0" borderId="1" xfId="0" applyBorder="1" applyAlignment="1">
      <alignment horizontal="center" vertical="center" wrapText="1"/>
    </xf>
    <xf numFmtId="0" fontId="29" fillId="0" borderId="1" xfId="0" applyFont="1" applyBorder="1" applyAlignment="1">
      <alignment vertical="center"/>
    </xf>
    <xf numFmtId="0" fontId="29" fillId="0" borderId="1" xfId="0" applyFont="1" applyBorder="1"/>
    <xf numFmtId="164" fontId="0" fillId="0" borderId="1" xfId="1" applyFont="1" applyBorder="1"/>
    <xf numFmtId="164" fontId="0" fillId="0" borderId="1" xfId="1" applyFont="1" applyBorder="1" applyAlignment="1">
      <alignment horizontal="center" vertical="center"/>
    </xf>
    <xf numFmtId="0" fontId="20" fillId="11" borderId="1" xfId="0" applyFont="1" applyFill="1" applyBorder="1" applyAlignment="1">
      <alignment horizontal="center" vertical="center" wrapText="1"/>
    </xf>
    <xf numFmtId="0" fontId="2" fillId="0" borderId="0" xfId="0" applyFont="1" applyAlignment="1">
      <alignment horizontal="center" vertical="center" wrapText="1"/>
    </xf>
    <xf numFmtId="0" fontId="30" fillId="0" borderId="0" xfId="0" applyFont="1"/>
    <xf numFmtId="164" fontId="0" fillId="0" borderId="1" xfId="1" applyFont="1" applyBorder="1" applyAlignment="1">
      <alignment vertical="center"/>
    </xf>
    <xf numFmtId="164" fontId="29" fillId="0" borderId="1" xfId="1" applyFont="1" applyBorder="1"/>
    <xf numFmtId="0" fontId="0" fillId="7" borderId="0" xfId="0" applyFill="1"/>
    <xf numFmtId="0" fontId="29" fillId="7" borderId="1" xfId="0" applyFont="1" applyFill="1" applyBorder="1" applyAlignment="1">
      <alignment vertical="center"/>
    </xf>
    <xf numFmtId="0" fontId="0" fillId="7" borderId="1" xfId="0" applyFill="1" applyBorder="1"/>
    <xf numFmtId="164" fontId="0" fillId="7" borderId="1" xfId="1" applyFont="1" applyFill="1" applyBorder="1"/>
    <xf numFmtId="0" fontId="30" fillId="0" borderId="1" xfId="0" applyFont="1" applyBorder="1" applyAlignment="1">
      <alignment vertical="center"/>
    </xf>
    <xf numFmtId="0" fontId="21" fillId="0" borderId="0" xfId="0" applyFont="1" applyAlignment="1">
      <alignment vertical="top" wrapText="1"/>
    </xf>
    <xf numFmtId="0" fontId="0" fillId="0" borderId="1" xfId="0" applyBorder="1" applyAlignment="1">
      <alignment vertical="center" wrapText="1"/>
    </xf>
    <xf numFmtId="9" fontId="23" fillId="0" borderId="0" xfId="2" applyFont="1" applyAlignment="1">
      <alignment horizontal="center" vertical="center"/>
    </xf>
    <xf numFmtId="0" fontId="2" fillId="0" borderId="1" xfId="0" applyFont="1" applyBorder="1" applyAlignment="1">
      <alignment vertical="center"/>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4" fillId="0" borderId="1" xfId="0" applyFont="1" applyBorder="1" applyAlignment="1">
      <alignment horizontal="center" vertical="center"/>
    </xf>
    <xf numFmtId="0" fontId="8" fillId="3" borderId="1" xfId="0" applyFont="1" applyFill="1" applyBorder="1" applyAlignment="1">
      <alignment horizontal="center" vertical="center"/>
    </xf>
    <xf numFmtId="9" fontId="4" fillId="7" borderId="1" xfId="2" applyFont="1" applyFill="1" applyBorder="1" applyAlignment="1">
      <alignment vertical="center" wrapText="1"/>
    </xf>
    <xf numFmtId="165" fontId="4" fillId="0" borderId="1" xfId="1" applyNumberFormat="1" applyFont="1" applyBorder="1" applyAlignment="1">
      <alignment horizontal="center" vertical="center"/>
    </xf>
    <xf numFmtId="9" fontId="4" fillId="0" borderId="1" xfId="2" applyFont="1" applyBorder="1" applyAlignment="1">
      <alignment horizontal="center" vertical="center"/>
    </xf>
    <xf numFmtId="164" fontId="10" fillId="0" borderId="1" xfId="1" applyFont="1" applyBorder="1" applyAlignment="1">
      <alignment horizontal="center" vertical="center" wrapText="1"/>
    </xf>
    <xf numFmtId="9" fontId="10" fillId="0" borderId="1" xfId="2" applyFont="1" applyBorder="1" applyAlignment="1">
      <alignment horizontal="center" vertical="center" wrapText="1"/>
    </xf>
    <xf numFmtId="165" fontId="10" fillId="0" borderId="1" xfId="1" applyNumberFormat="1" applyFont="1" applyBorder="1" applyAlignment="1">
      <alignment horizontal="center" vertical="center" wrapText="1"/>
    </xf>
    <xf numFmtId="164" fontId="2" fillId="0" borderId="1" xfId="1" applyFont="1" applyBorder="1" applyAlignment="1">
      <alignment horizontal="center" vertical="center" wrapText="1"/>
    </xf>
    <xf numFmtId="9" fontId="4" fillId="4" borderId="1" xfId="2" applyFont="1" applyFill="1" applyBorder="1" applyAlignment="1">
      <alignment horizontal="center" vertical="center" wrapText="1"/>
    </xf>
    <xf numFmtId="165" fontId="4" fillId="0" borderId="1" xfId="1" applyNumberFormat="1" applyFont="1" applyBorder="1" applyAlignment="1">
      <alignment horizontal="center" vertical="center" wrapText="1"/>
    </xf>
    <xf numFmtId="9" fontId="4" fillId="0" borderId="1" xfId="2" applyFont="1" applyBorder="1" applyAlignment="1">
      <alignment horizontal="center" vertical="center" wrapText="1"/>
    </xf>
    <xf numFmtId="164" fontId="2" fillId="4" borderId="1" xfId="1" applyFont="1" applyFill="1" applyBorder="1" applyAlignment="1">
      <alignment horizontal="center" vertical="center" wrapText="1"/>
    </xf>
    <xf numFmtId="164" fontId="2" fillId="7" borderId="1" xfId="1" applyFont="1" applyFill="1" applyBorder="1" applyAlignment="1">
      <alignment horizontal="center" vertical="center" wrapText="1"/>
    </xf>
    <xf numFmtId="9" fontId="19" fillId="4" borderId="1" xfId="2" applyFont="1" applyFill="1" applyBorder="1" applyAlignment="1">
      <alignment horizontal="center" vertical="center" wrapText="1"/>
    </xf>
    <xf numFmtId="9" fontId="7" fillId="0" borderId="1" xfId="2" applyFont="1" applyBorder="1" applyAlignment="1">
      <alignment horizontal="center" vertical="center" wrapText="1"/>
    </xf>
    <xf numFmtId="165" fontId="4" fillId="0" borderId="0" xfId="1" applyNumberFormat="1" applyFont="1" applyAlignment="1">
      <alignment horizontal="center" vertical="center"/>
    </xf>
    <xf numFmtId="164" fontId="2" fillId="0" borderId="0" xfId="1" applyFont="1" applyAlignment="1">
      <alignment horizontal="center" vertical="center"/>
    </xf>
    <xf numFmtId="9" fontId="4" fillId="0" borderId="0" xfId="2" applyFont="1" applyAlignment="1">
      <alignment horizontal="center" vertical="center"/>
    </xf>
    <xf numFmtId="165" fontId="10" fillId="0" borderId="1" xfId="1" applyNumberFormat="1" applyFont="1" applyBorder="1" applyAlignment="1">
      <alignment horizontal="center" vertical="center"/>
    </xf>
    <xf numFmtId="164" fontId="4" fillId="0" borderId="1" xfId="1" applyFont="1" applyBorder="1" applyAlignment="1">
      <alignment horizontal="center" vertical="center"/>
    </xf>
    <xf numFmtId="164" fontId="4" fillId="0" borderId="0" xfId="1" applyFont="1" applyAlignment="1">
      <alignment horizontal="center" vertical="center"/>
    </xf>
    <xf numFmtId="164" fontId="4" fillId="0" borderId="1" xfId="1" applyFont="1" applyBorder="1" applyAlignment="1">
      <alignment horizontal="center" vertical="center" wrapText="1"/>
    </xf>
    <xf numFmtId="165" fontId="4" fillId="4" borderId="1" xfId="1" applyNumberFormat="1" applyFont="1" applyFill="1" applyBorder="1" applyAlignment="1">
      <alignment horizontal="center" vertical="center" wrapText="1"/>
    </xf>
    <xf numFmtId="9" fontId="19" fillId="0" borderId="1" xfId="2" applyFont="1" applyBorder="1" applyAlignment="1">
      <alignment vertical="center" wrapText="1"/>
    </xf>
    <xf numFmtId="0" fontId="24" fillId="16" borderId="6" xfId="0" applyFont="1" applyFill="1" applyBorder="1"/>
    <xf numFmtId="164" fontId="14" fillId="2" borderId="1" xfId="1" applyFont="1" applyFill="1" applyBorder="1" applyAlignment="1">
      <alignment horizontal="center" vertical="center"/>
    </xf>
    <xf numFmtId="165" fontId="14" fillId="0" borderId="1" xfId="1" applyNumberFormat="1" applyFont="1" applyBorder="1" applyAlignment="1">
      <alignment horizontal="center"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32" fillId="0" borderId="0" xfId="0" applyFont="1" applyAlignment="1">
      <alignment horizontal="center" vertical="center"/>
    </xf>
    <xf numFmtId="164" fontId="5" fillId="4" borderId="2" xfId="1" applyFont="1" applyFill="1" applyBorder="1" applyAlignment="1">
      <alignment horizontal="center" vertical="center"/>
    </xf>
    <xf numFmtId="164" fontId="23" fillId="4" borderId="2" xfId="1" applyFont="1" applyFill="1" applyBorder="1" applyAlignment="1">
      <alignment horizontal="center" vertical="center"/>
    </xf>
    <xf numFmtId="164" fontId="23" fillId="11" borderId="12" xfId="1" applyFont="1" applyFill="1" applyBorder="1" applyAlignment="1">
      <alignment horizontal="center" vertical="center"/>
    </xf>
    <xf numFmtId="164" fontId="24" fillId="0" borderId="15" xfId="1" applyFont="1" applyBorder="1" applyAlignment="1">
      <alignment horizontal="center" vertical="center"/>
    </xf>
    <xf numFmtId="165" fontId="10" fillId="16" borderId="9" xfId="1" applyNumberFormat="1" applyFont="1" applyFill="1" applyBorder="1" applyAlignment="1">
      <alignment vertical="center"/>
    </xf>
    <xf numFmtId="164" fontId="32" fillId="0" borderId="16" xfId="1" applyFont="1" applyBorder="1" applyAlignment="1">
      <alignment horizontal="center" vertical="center"/>
    </xf>
    <xf numFmtId="9" fontId="14" fillId="0" borderId="11" xfId="2" applyFont="1" applyBorder="1" applyAlignment="1">
      <alignment horizontal="center" vertical="center" wrapText="1"/>
    </xf>
    <xf numFmtId="165" fontId="14" fillId="0" borderId="12" xfId="1" applyNumberFormat="1" applyFont="1" applyBorder="1" applyAlignment="1">
      <alignment horizontal="center" vertical="center" wrapText="1"/>
    </xf>
    <xf numFmtId="165" fontId="14" fillId="0" borderId="2" xfId="1" applyNumberFormat="1" applyFont="1" applyBorder="1" applyAlignment="1">
      <alignment horizontal="center" vertical="center" wrapText="1"/>
    </xf>
    <xf numFmtId="164" fontId="23" fillId="11" borderId="22" xfId="1" applyFont="1" applyFill="1" applyBorder="1" applyAlignment="1">
      <alignment horizontal="center" vertical="center"/>
    </xf>
    <xf numFmtId="9" fontId="5" fillId="4" borderId="11" xfId="2" applyFont="1" applyFill="1" applyBorder="1" applyAlignment="1">
      <alignment horizontal="center" vertical="center"/>
    </xf>
    <xf numFmtId="0" fontId="23" fillId="0" borderId="12" xfId="0" applyFont="1" applyBorder="1" applyAlignment="1">
      <alignment horizontal="center" vertical="center"/>
    </xf>
    <xf numFmtId="9" fontId="23" fillId="4" borderId="11" xfId="2" applyFont="1" applyFill="1" applyBorder="1" applyAlignment="1">
      <alignment horizontal="center" vertical="center"/>
    </xf>
    <xf numFmtId="43" fontId="23" fillId="0" borderId="12" xfId="0" applyNumberFormat="1" applyFont="1" applyBorder="1" applyAlignment="1">
      <alignment horizontal="center" vertical="center"/>
    </xf>
    <xf numFmtId="9" fontId="23" fillId="0" borderId="11" xfId="2" applyFont="1" applyBorder="1" applyAlignment="1">
      <alignment horizontal="center" vertical="center"/>
    </xf>
    <xf numFmtId="9" fontId="23" fillId="11" borderId="11" xfId="2" applyFont="1" applyFill="1" applyBorder="1" applyAlignment="1">
      <alignment horizontal="center" vertical="center"/>
    </xf>
    <xf numFmtId="43" fontId="23" fillId="11" borderId="12" xfId="0" applyNumberFormat="1" applyFont="1" applyFill="1" applyBorder="1" applyAlignment="1">
      <alignment horizontal="center" vertical="center"/>
    </xf>
    <xf numFmtId="9" fontId="23" fillId="4" borderId="20" xfId="2" applyFont="1" applyFill="1" applyBorder="1" applyAlignment="1">
      <alignment horizontal="center" vertical="center"/>
    </xf>
    <xf numFmtId="9" fontId="24" fillId="0" borderId="13" xfId="2" applyFont="1" applyBorder="1" applyAlignment="1">
      <alignment horizontal="center" vertical="center"/>
    </xf>
    <xf numFmtId="165" fontId="24" fillId="0" borderId="14" xfId="1" applyNumberFormat="1" applyFont="1" applyBorder="1" applyAlignment="1">
      <alignment horizontal="center" vertical="center"/>
    </xf>
    <xf numFmtId="9" fontId="23" fillId="0" borderId="13" xfId="2" applyFont="1" applyBorder="1" applyAlignment="1">
      <alignment horizontal="center" vertical="center"/>
    </xf>
    <xf numFmtId="9" fontId="23" fillId="11" borderId="19" xfId="2" applyFont="1" applyFill="1" applyBorder="1" applyAlignment="1">
      <alignment horizontal="center" vertical="center"/>
    </xf>
    <xf numFmtId="9" fontId="23" fillId="4" borderId="10" xfId="2" applyFont="1" applyFill="1" applyBorder="1" applyAlignment="1">
      <alignment horizontal="center" vertical="center"/>
    </xf>
    <xf numFmtId="9" fontId="23" fillId="0" borderId="20" xfId="2"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165" fontId="8" fillId="16" borderId="1" xfId="1" applyNumberFormat="1" applyFont="1" applyFill="1" applyBorder="1" applyAlignment="1">
      <alignment horizontal="center" vertical="center" wrapText="1"/>
    </xf>
    <xf numFmtId="165" fontId="24" fillId="16" borderId="14" xfId="1" applyNumberFormat="1" applyFont="1" applyFill="1" applyBorder="1" applyAlignment="1">
      <alignment horizontal="center" vertical="center"/>
    </xf>
    <xf numFmtId="165" fontId="24" fillId="16" borderId="15" xfId="1" applyNumberFormat="1" applyFont="1" applyFill="1" applyBorder="1" applyAlignment="1">
      <alignment horizontal="center" vertical="center"/>
    </xf>
    <xf numFmtId="0" fontId="14" fillId="4" borderId="1" xfId="0" applyFont="1" applyFill="1" applyBorder="1" applyAlignment="1">
      <alignment horizontal="center" vertical="center" wrapText="1"/>
    </xf>
    <xf numFmtId="165" fontId="2" fillId="0" borderId="1" xfId="1" applyNumberFormat="1" applyFont="1" applyBorder="1" applyAlignment="1">
      <alignment horizontal="center" vertical="center"/>
    </xf>
    <xf numFmtId="0" fontId="4" fillId="0" borderId="0" xfId="0" applyFont="1" applyAlignment="1">
      <alignment vertical="center" wrapText="1"/>
    </xf>
    <xf numFmtId="0" fontId="5" fillId="2"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165" fontId="31" fillId="0" borderId="1" xfId="1" applyNumberFormat="1" applyFont="1" applyBorder="1" applyAlignment="1">
      <alignment horizontal="center" vertical="center" wrapText="1"/>
    </xf>
    <xf numFmtId="0" fontId="2" fillId="7"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11" fillId="7"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2" fillId="8" borderId="1" xfId="0" applyFont="1" applyFill="1" applyBorder="1" applyAlignment="1">
      <alignment horizontal="left" vertical="center" wrapText="1"/>
    </xf>
    <xf numFmtId="0" fontId="9" fillId="7"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0" fontId="7" fillId="0" borderId="1" xfId="0" applyFont="1" applyBorder="1" applyAlignment="1">
      <alignment horizontal="left" vertical="center" wrapText="1"/>
    </xf>
    <xf numFmtId="0" fontId="8" fillId="3" borderId="1" xfId="0" applyFont="1" applyFill="1" applyBorder="1" applyAlignment="1">
      <alignment horizontal="left" vertical="center" wrapText="1"/>
    </xf>
    <xf numFmtId="165" fontId="4" fillId="0" borderId="0" xfId="0" applyNumberFormat="1" applyFont="1" applyAlignment="1">
      <alignment vertical="center" wrapText="1"/>
    </xf>
    <xf numFmtId="0" fontId="8" fillId="4" borderId="1" xfId="0" applyFont="1" applyFill="1" applyBorder="1" applyAlignment="1">
      <alignment horizontal="left" vertical="center" wrapText="1"/>
    </xf>
    <xf numFmtId="0" fontId="9" fillId="5" borderId="1" xfId="0" applyFont="1" applyFill="1" applyBorder="1" applyAlignment="1">
      <alignment horizontal="center" vertical="center" wrapText="1"/>
    </xf>
    <xf numFmtId="4" fontId="0" fillId="0" borderId="1" xfId="0" applyNumberFormat="1" applyBorder="1" applyAlignment="1">
      <alignment vertical="center"/>
    </xf>
    <xf numFmtId="0" fontId="9" fillId="0" borderId="0" xfId="0" applyFont="1" applyAlignment="1">
      <alignment vertical="center" wrapText="1"/>
    </xf>
    <xf numFmtId="0" fontId="9" fillId="0" borderId="1" xfId="0" applyFont="1" applyBorder="1" applyAlignment="1">
      <alignment horizontal="center" vertical="center" wrapText="1"/>
    </xf>
    <xf numFmtId="0" fontId="9" fillId="6"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4" fillId="0" borderId="1" xfId="0" applyFont="1" applyBorder="1" applyAlignment="1">
      <alignment horizontal="left" vertical="center" wrapText="1"/>
    </xf>
    <xf numFmtId="0" fontId="10" fillId="0" borderId="1" xfId="0" applyFont="1" applyBorder="1" applyAlignment="1">
      <alignment horizontal="center" vertical="center" wrapText="1"/>
    </xf>
    <xf numFmtId="0" fontId="4" fillId="0" borderId="0" xfId="0" applyFont="1" applyAlignment="1">
      <alignment horizontal="left" vertical="center" wrapText="1"/>
    </xf>
    <xf numFmtId="165" fontId="10" fillId="0" borderId="1" xfId="1" applyNumberFormat="1" applyFont="1" applyBorder="1" applyAlignment="1">
      <alignment vertical="center"/>
    </xf>
    <xf numFmtId="165" fontId="4" fillId="0" borderId="1" xfId="1" applyNumberFormat="1" applyFont="1" applyBorder="1" applyAlignment="1">
      <alignment vertical="center" wrapText="1"/>
    </xf>
    <xf numFmtId="165" fontId="18" fillId="0" borderId="1" xfId="1" applyNumberFormat="1" applyFont="1" applyBorder="1" applyAlignment="1">
      <alignment vertical="center" wrapText="1"/>
    </xf>
    <xf numFmtId="165" fontId="9" fillId="0" borderId="1" xfId="1" applyNumberFormat="1" applyFont="1" applyBorder="1" applyAlignment="1">
      <alignment vertical="center" wrapText="1"/>
    </xf>
    <xf numFmtId="165" fontId="16" fillId="4" borderId="1" xfId="0" applyNumberFormat="1" applyFont="1" applyFill="1" applyBorder="1" applyAlignment="1">
      <alignment horizontal="center" vertical="center"/>
    </xf>
    <xf numFmtId="166" fontId="16" fillId="4" borderId="1" xfId="1" applyNumberFormat="1" applyFont="1" applyFill="1" applyBorder="1"/>
    <xf numFmtId="0" fontId="16" fillId="4" borderId="4" xfId="0" applyFont="1" applyFill="1" applyBorder="1" applyAlignment="1">
      <alignment horizontal="center" vertical="center"/>
    </xf>
    <xf numFmtId="165" fontId="16" fillId="4" borderId="1" xfId="1" applyNumberFormat="1" applyFont="1" applyFill="1" applyBorder="1" applyAlignment="1">
      <alignment horizontal="left" vertical="center"/>
    </xf>
    <xf numFmtId="165" fontId="14" fillId="0" borderId="3" xfId="1" applyNumberFormat="1" applyFont="1" applyBorder="1" applyAlignment="1">
      <alignment horizontal="center" vertical="center" wrapText="1"/>
    </xf>
    <xf numFmtId="164" fontId="5" fillId="4" borderId="3" xfId="1" applyFont="1" applyFill="1" applyBorder="1" applyAlignment="1">
      <alignment horizontal="center" vertical="center"/>
    </xf>
    <xf numFmtId="164" fontId="23" fillId="4" borderId="3" xfId="1" applyFont="1" applyFill="1" applyBorder="1" applyAlignment="1">
      <alignment horizontal="center" vertical="center"/>
    </xf>
    <xf numFmtId="165" fontId="24" fillId="16" borderId="23" xfId="1" applyNumberFormat="1" applyFont="1" applyFill="1" applyBorder="1" applyAlignment="1">
      <alignment horizontal="center" vertical="center"/>
    </xf>
    <xf numFmtId="165" fontId="10" fillId="11" borderId="18" xfId="1" applyNumberFormat="1" applyFont="1" applyFill="1" applyBorder="1" applyAlignment="1">
      <alignment vertical="center"/>
    </xf>
    <xf numFmtId="165" fontId="24" fillId="16" borderId="6" xfId="1" applyNumberFormat="1" applyFont="1" applyFill="1" applyBorder="1" applyAlignment="1"/>
    <xf numFmtId="165" fontId="14" fillId="2" borderId="2" xfId="1" applyNumberFormat="1" applyFont="1" applyFill="1" applyBorder="1" applyAlignment="1">
      <alignment horizontal="center" vertical="center"/>
    </xf>
    <xf numFmtId="165" fontId="5" fillId="4" borderId="2" xfId="1" applyNumberFormat="1" applyFont="1" applyFill="1" applyBorder="1" applyAlignment="1">
      <alignment horizontal="center" vertical="center"/>
    </xf>
    <xf numFmtId="165" fontId="23" fillId="4" borderId="2" xfId="1" applyNumberFormat="1" applyFont="1" applyFill="1" applyBorder="1" applyAlignment="1">
      <alignment horizontal="center" vertical="center"/>
    </xf>
    <xf numFmtId="165" fontId="23" fillId="0" borderId="2" xfId="1" applyNumberFormat="1" applyFont="1" applyBorder="1" applyAlignment="1">
      <alignment horizontal="center" vertical="center"/>
    </xf>
    <xf numFmtId="165" fontId="23" fillId="11" borderId="2" xfId="1" applyNumberFormat="1" applyFont="1" applyFill="1" applyBorder="1" applyAlignment="1">
      <alignment horizontal="center" vertical="center"/>
    </xf>
    <xf numFmtId="165" fontId="24" fillId="0" borderId="2" xfId="1" applyNumberFormat="1" applyFont="1" applyBorder="1" applyAlignment="1">
      <alignment horizontal="center" vertical="center"/>
    </xf>
    <xf numFmtId="0" fontId="16" fillId="4" borderId="2" xfId="0" applyFont="1" applyFill="1" applyBorder="1" applyAlignment="1">
      <alignment horizontal="center"/>
    </xf>
    <xf numFmtId="0" fontId="16" fillId="4" borderId="4" xfId="0" applyFont="1" applyFill="1" applyBorder="1" applyAlignment="1">
      <alignment horizontal="center"/>
    </xf>
    <xf numFmtId="0" fontId="9" fillId="4" borderId="1" xfId="0" applyFont="1" applyFill="1" applyBorder="1" applyAlignment="1">
      <alignment horizontal="center" vertical="center"/>
    </xf>
    <xf numFmtId="0" fontId="12" fillId="4" borderId="1" xfId="0" applyFont="1" applyFill="1" applyBorder="1" applyAlignment="1">
      <alignment horizontal="center"/>
    </xf>
    <xf numFmtId="0" fontId="13" fillId="7" borderId="1" xfId="0" applyFont="1" applyFill="1" applyBorder="1" applyAlignment="1">
      <alignment horizontal="center"/>
    </xf>
    <xf numFmtId="0" fontId="16" fillId="4" borderId="1" xfId="0" applyFont="1" applyFill="1" applyBorder="1" applyAlignment="1">
      <alignment horizontal="left" vertical="center"/>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1" xfId="0" applyFont="1" applyFill="1" applyBorder="1" applyAlignment="1">
      <alignment horizontal="left" vertical="center" wrapText="1"/>
    </xf>
    <xf numFmtId="0" fontId="16" fillId="4" borderId="1" xfId="0" applyFont="1" applyFill="1" applyBorder="1" applyAlignment="1">
      <alignment horizontal="left"/>
    </xf>
    <xf numFmtId="0" fontId="15" fillId="4" borderId="1" xfId="0" applyFont="1" applyFill="1" applyBorder="1" applyAlignment="1">
      <alignment horizontal="center"/>
    </xf>
    <xf numFmtId="0" fontId="16" fillId="4" borderId="1" xfId="0" applyFont="1" applyFill="1" applyBorder="1" applyAlignment="1">
      <alignment horizontal="center" vertical="center"/>
    </xf>
    <xf numFmtId="0" fontId="2" fillId="0" borderId="1" xfId="0" applyFont="1" applyBorder="1" applyAlignment="1">
      <alignment horizontal="center" vertical="center"/>
    </xf>
    <xf numFmtId="0" fontId="3" fillId="2" borderId="1" xfId="0" applyFont="1" applyFill="1" applyBorder="1" applyAlignment="1">
      <alignment horizontal="left" vertical="center" wrapText="1"/>
    </xf>
    <xf numFmtId="0" fontId="5" fillId="7" borderId="1" xfId="0" applyFont="1" applyFill="1" applyBorder="1" applyAlignment="1">
      <alignment horizontal="center" vertical="center"/>
    </xf>
    <xf numFmtId="0" fontId="5" fillId="0" borderId="1" xfId="0" applyFont="1" applyBorder="1" applyAlignment="1">
      <alignment horizontal="center" vertical="center"/>
    </xf>
    <xf numFmtId="165" fontId="10" fillId="11" borderId="1" xfId="1" applyNumberFormat="1" applyFont="1" applyFill="1" applyBorder="1" applyAlignment="1">
      <alignment horizontal="center" vertical="center"/>
    </xf>
    <xf numFmtId="0" fontId="10" fillId="0" borderId="1" xfId="0" applyFont="1" applyBorder="1" applyAlignment="1">
      <alignment horizontal="center" vertical="center" wrapText="1"/>
    </xf>
    <xf numFmtId="165" fontId="2" fillId="2" borderId="1" xfId="1" applyNumberFormat="1" applyFont="1" applyFill="1" applyBorder="1" applyAlignment="1">
      <alignment horizontal="center" vertical="center"/>
    </xf>
    <xf numFmtId="165" fontId="2" fillId="0" borderId="1" xfId="1" applyNumberFormat="1" applyFont="1" applyBorder="1" applyAlignment="1">
      <alignment horizontal="center" vertical="center"/>
    </xf>
    <xf numFmtId="0" fontId="2" fillId="12" borderId="2" xfId="3" applyFont="1" applyFill="1" applyBorder="1" applyAlignment="1">
      <alignment horizontal="center" vertical="center"/>
    </xf>
    <xf numFmtId="0" fontId="2" fillId="12" borderId="3" xfId="3" applyFont="1" applyFill="1" applyBorder="1" applyAlignment="1">
      <alignment horizontal="center" vertical="center"/>
    </xf>
    <xf numFmtId="0" fontId="2" fillId="12" borderId="4" xfId="3" applyFont="1" applyFill="1" applyBorder="1" applyAlignment="1">
      <alignment horizontal="center" vertical="center"/>
    </xf>
    <xf numFmtId="0" fontId="2" fillId="6" borderId="1" xfId="3" applyFont="1" applyFill="1" applyBorder="1" applyAlignment="1">
      <alignment horizontal="center" vertical="center"/>
    </xf>
    <xf numFmtId="0" fontId="5" fillId="9" borderId="2" xfId="3" applyFont="1" applyFill="1" applyBorder="1" applyAlignment="1">
      <alignment horizontal="center" vertical="center"/>
    </xf>
    <xf numFmtId="0" fontId="5" fillId="9" borderId="3" xfId="3" applyFont="1" applyFill="1" applyBorder="1" applyAlignment="1">
      <alignment horizontal="center" vertical="center"/>
    </xf>
    <xf numFmtId="0" fontId="5" fillId="9" borderId="4" xfId="3" applyFont="1" applyFill="1" applyBorder="1" applyAlignment="1">
      <alignment horizontal="center" vertical="center"/>
    </xf>
    <xf numFmtId="0" fontId="2" fillId="11" borderId="2" xfId="3" applyFont="1" applyFill="1" applyBorder="1" applyAlignment="1">
      <alignment horizontal="center" vertical="center"/>
    </xf>
    <xf numFmtId="0" fontId="2" fillId="11" borderId="3" xfId="3" applyFont="1" applyFill="1" applyBorder="1" applyAlignment="1">
      <alignment horizontal="center" vertical="center"/>
    </xf>
    <xf numFmtId="0" fontId="2" fillId="11" borderId="4" xfId="3" applyFont="1" applyFill="1" applyBorder="1" applyAlignment="1">
      <alignment horizontal="center" vertical="center"/>
    </xf>
    <xf numFmtId="0" fontId="5" fillId="7" borderId="2" xfId="3" applyFont="1" applyFill="1" applyBorder="1" applyAlignment="1">
      <alignment horizontal="center" vertical="center"/>
    </xf>
    <xf numFmtId="0" fontId="5" fillId="7" borderId="3" xfId="3" applyFont="1" applyFill="1" applyBorder="1" applyAlignment="1">
      <alignment horizontal="center" vertical="center"/>
    </xf>
    <xf numFmtId="0" fontId="5" fillId="7" borderId="4" xfId="3" applyFont="1" applyFill="1" applyBorder="1" applyAlignment="1">
      <alignment horizontal="center" vertical="center"/>
    </xf>
    <xf numFmtId="0" fontId="22" fillId="14" borderId="2" xfId="3" applyFont="1" applyFill="1" applyBorder="1" applyAlignment="1">
      <alignment horizontal="center" vertical="center"/>
    </xf>
    <xf numFmtId="0" fontId="22" fillId="14" borderId="3" xfId="3" applyFont="1" applyFill="1" applyBorder="1" applyAlignment="1">
      <alignment horizontal="center" vertical="center"/>
    </xf>
    <xf numFmtId="0" fontId="22" fillId="14" borderId="4" xfId="3" applyFont="1" applyFill="1" applyBorder="1" applyAlignment="1">
      <alignment horizontal="center" vertical="center"/>
    </xf>
    <xf numFmtId="0" fontId="22" fillId="15" borderId="2" xfId="3" applyFont="1" applyFill="1" applyBorder="1" applyAlignment="1">
      <alignment horizontal="center" vertical="center"/>
    </xf>
    <xf numFmtId="0" fontId="22" fillId="15" borderId="3" xfId="3" applyFont="1" applyFill="1" applyBorder="1" applyAlignment="1">
      <alignment horizontal="center" vertical="center"/>
    </xf>
    <xf numFmtId="0" fontId="22" fillId="15" borderId="4" xfId="3" applyFont="1" applyFill="1" applyBorder="1" applyAlignment="1">
      <alignment horizontal="center" vertical="center"/>
    </xf>
    <xf numFmtId="0" fontId="2" fillId="13" borderId="2" xfId="3" applyFont="1" applyFill="1" applyBorder="1" applyAlignment="1">
      <alignment horizontal="center" vertical="center"/>
    </xf>
    <xf numFmtId="0" fontId="2" fillId="13" borderId="3" xfId="3" applyFont="1" applyFill="1" applyBorder="1" applyAlignment="1">
      <alignment horizontal="center" vertical="center"/>
    </xf>
    <xf numFmtId="0" fontId="2" fillId="13" borderId="4" xfId="3" applyFont="1" applyFill="1" applyBorder="1" applyAlignment="1">
      <alignment horizontal="center" vertical="center"/>
    </xf>
    <xf numFmtId="165" fontId="10" fillId="11" borderId="17" xfId="1" applyNumberFormat="1" applyFont="1" applyFill="1" applyBorder="1" applyAlignment="1">
      <alignment horizontal="center" vertical="center"/>
    </xf>
    <xf numFmtId="165" fontId="10" fillId="11" borderId="21" xfId="1" applyNumberFormat="1" applyFont="1" applyFill="1" applyBorder="1" applyAlignment="1">
      <alignment horizontal="center" vertical="center"/>
    </xf>
    <xf numFmtId="0" fontId="23" fillId="0" borderId="1" xfId="0" applyFont="1" applyBorder="1" applyAlignment="1">
      <alignment horizontal="left" vertical="center"/>
    </xf>
    <xf numFmtId="166" fontId="15" fillId="0" borderId="1" xfId="0" applyNumberFormat="1" applyFont="1" applyBorder="1"/>
  </cellXfs>
  <cellStyles count="4">
    <cellStyle name="Comma" xfId="1" builtinId="3"/>
    <cellStyle name="Normal" xfId="0" builtinId="0"/>
    <cellStyle name="Normal 5"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2400300</xdr:colOff>
      <xdr:row>540</xdr:row>
      <xdr:rowOff>76200</xdr:rowOff>
    </xdr:from>
    <xdr:to>
      <xdr:col>1</xdr:col>
      <xdr:colOff>2776538</xdr:colOff>
      <xdr:row>540</xdr:row>
      <xdr:rowOff>85725</xdr:rowOff>
    </xdr:to>
    <xdr:cxnSp macro="">
      <xdr:nvCxnSpPr>
        <xdr:cNvPr id="2" name="Straight Connector 1">
          <a:extLst>
            <a:ext uri="{FF2B5EF4-FFF2-40B4-BE49-F238E27FC236}">
              <a16:creationId xmlns:a16="http://schemas.microsoft.com/office/drawing/2014/main" id="{90DF0701-5007-4732-87CC-571597EB5288}"/>
            </a:ext>
          </a:extLst>
        </xdr:cNvPr>
        <xdr:cNvCxnSpPr/>
      </xdr:nvCxnSpPr>
      <xdr:spPr>
        <a:xfrm>
          <a:off x="3305175" y="173397863"/>
          <a:ext cx="376238" cy="952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2752725</xdr:colOff>
      <xdr:row>540</xdr:row>
      <xdr:rowOff>71437</xdr:rowOff>
    </xdr:from>
    <xdr:to>
      <xdr:col>1</xdr:col>
      <xdr:colOff>2752725</xdr:colOff>
      <xdr:row>542</xdr:row>
      <xdr:rowOff>128587</xdr:rowOff>
    </xdr:to>
    <xdr:cxnSp macro="">
      <xdr:nvCxnSpPr>
        <xdr:cNvPr id="3" name="Straight Connector 2">
          <a:extLst>
            <a:ext uri="{FF2B5EF4-FFF2-40B4-BE49-F238E27FC236}">
              <a16:creationId xmlns:a16="http://schemas.microsoft.com/office/drawing/2014/main" id="{2EDF00BD-3D8A-4505-B72B-1157F5814360}"/>
            </a:ext>
          </a:extLst>
        </xdr:cNvPr>
        <xdr:cNvCxnSpPr/>
      </xdr:nvCxnSpPr>
      <xdr:spPr>
        <a:xfrm>
          <a:off x="3657600" y="173393100"/>
          <a:ext cx="0" cy="41910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tabSelected="1" topLeftCell="A4" workbookViewId="0">
      <selection activeCell="E28" sqref="E28"/>
    </sheetView>
  </sheetViews>
  <sheetFormatPr defaultRowHeight="13.5" x14ac:dyDescent="0.35"/>
  <cols>
    <col min="1" max="1" width="7" style="18" bestFit="1" customWidth="1"/>
    <col min="2" max="2" width="44" style="18" customWidth="1"/>
    <col min="3" max="3" width="15.59765625" style="18" customWidth="1"/>
    <col min="4" max="4" width="16.73046875" style="18" customWidth="1"/>
    <col min="5" max="5" width="15.265625" style="18" customWidth="1"/>
    <col min="6" max="6" width="15.73046875" style="18" customWidth="1"/>
    <col min="7" max="7" width="19.59765625" style="18" customWidth="1"/>
    <col min="8" max="8" width="13" style="18" customWidth="1"/>
    <col min="9" max="16384" width="9.06640625" style="18"/>
  </cols>
  <sheetData>
    <row r="1" spans="1:7" ht="17.25" x14ac:dyDescent="0.35">
      <c r="A1" s="393" t="s">
        <v>690</v>
      </c>
      <c r="B1" s="393"/>
      <c r="C1" s="393"/>
      <c r="D1" s="393"/>
      <c r="E1" s="393"/>
      <c r="F1" s="393"/>
      <c r="G1" s="19"/>
    </row>
    <row r="2" spans="1:7" ht="17.25" x14ac:dyDescent="0.35">
      <c r="A2" s="393" t="s">
        <v>691</v>
      </c>
      <c r="B2" s="393"/>
      <c r="C2" s="393"/>
      <c r="D2" s="393"/>
      <c r="E2" s="393"/>
      <c r="F2" s="393"/>
      <c r="G2" s="19"/>
    </row>
    <row r="3" spans="1:7" ht="15" x14ac:dyDescent="0.4">
      <c r="A3" s="394" t="s">
        <v>695</v>
      </c>
      <c r="B3" s="394"/>
      <c r="C3" s="394"/>
      <c r="D3" s="394"/>
      <c r="E3" s="394"/>
      <c r="F3" s="394"/>
      <c r="G3" s="19"/>
    </row>
    <row r="4" spans="1:7" ht="15" x14ac:dyDescent="0.4">
      <c r="A4" s="4"/>
      <c r="B4" s="395"/>
      <c r="C4" s="395"/>
      <c r="D4" s="395"/>
      <c r="E4" s="395"/>
      <c r="F4" s="395"/>
      <c r="G4" s="19"/>
    </row>
    <row r="5" spans="1:7" x14ac:dyDescent="0.35">
      <c r="A5" s="5" t="s">
        <v>681</v>
      </c>
      <c r="B5" s="5" t="s">
        <v>682</v>
      </c>
      <c r="C5" s="5" t="s">
        <v>683</v>
      </c>
      <c r="D5" s="6" t="s">
        <v>1830</v>
      </c>
      <c r="E5" s="6" t="s">
        <v>1831</v>
      </c>
      <c r="F5" s="6" t="s">
        <v>1701</v>
      </c>
      <c r="G5" s="345"/>
    </row>
    <row r="6" spans="1:7" x14ac:dyDescent="0.35">
      <c r="A6" s="7">
        <v>1</v>
      </c>
      <c r="B6" s="8" t="s">
        <v>684</v>
      </c>
      <c r="C6" s="9">
        <f>'RA 3'!I9</f>
        <v>57913844.490000002</v>
      </c>
      <c r="D6" s="10">
        <f>'RA 3'!L813</f>
        <v>25503537.414730001</v>
      </c>
      <c r="E6" s="10">
        <f>'RA 3'!O813</f>
        <v>29458092.187780298</v>
      </c>
      <c r="F6" s="10">
        <f>'RA 3'!S813</f>
        <v>35241772.060145915</v>
      </c>
      <c r="G6" s="437"/>
    </row>
    <row r="7" spans="1:7" x14ac:dyDescent="0.35">
      <c r="A7" s="7">
        <v>2</v>
      </c>
      <c r="B7" s="8" t="s">
        <v>692</v>
      </c>
      <c r="C7" s="9">
        <f>'RA 3'!I876</f>
        <v>2444934</v>
      </c>
      <c r="D7" s="10">
        <f>'RA 3'!L876</f>
        <v>893649.6</v>
      </c>
      <c r="E7" s="10">
        <f>'RA 3'!O876</f>
        <v>1369097.4959999998</v>
      </c>
      <c r="F7" s="10">
        <f>'RA 3'!S876</f>
        <v>1391357.4959999998</v>
      </c>
      <c r="G7" s="437"/>
    </row>
    <row r="8" spans="1:7" x14ac:dyDescent="0.35">
      <c r="A8" s="7">
        <v>3</v>
      </c>
      <c r="B8" s="8" t="s">
        <v>1385</v>
      </c>
      <c r="C8" s="9"/>
      <c r="D8" s="9"/>
      <c r="E8" s="10">
        <f>'RA-3 Extra item'!H94</f>
        <v>2684679.3620000002</v>
      </c>
      <c r="F8" s="10">
        <f>'RA-3 Extra item'!K94</f>
        <v>5967953.0409848765</v>
      </c>
      <c r="G8" s="437"/>
    </row>
    <row r="9" spans="1:7" x14ac:dyDescent="0.35">
      <c r="A9" s="396" t="s">
        <v>685</v>
      </c>
      <c r="B9" s="396"/>
      <c r="C9" s="12">
        <f>SUM(C6:C7)</f>
        <v>60358778.490000002</v>
      </c>
      <c r="D9" s="12">
        <f>SUM(D6:D7)</f>
        <v>26397187.014730003</v>
      </c>
      <c r="E9" s="12">
        <f>SUM(E6:E8)</f>
        <v>33511869.045780297</v>
      </c>
      <c r="F9" s="13">
        <f>SUM(F6:F8)</f>
        <v>42601082.59713079</v>
      </c>
      <c r="G9" s="13"/>
    </row>
    <row r="10" spans="1:7" x14ac:dyDescent="0.35">
      <c r="A10" s="11"/>
      <c r="B10" s="11" t="s">
        <v>686</v>
      </c>
      <c r="C10" s="9">
        <f>C9*0.18</f>
        <v>10864580.1282</v>
      </c>
      <c r="D10" s="9">
        <f>D9*0.18</f>
        <v>4751493.6626514001</v>
      </c>
      <c r="E10" s="9">
        <f>E9*0.18</f>
        <v>6032136.4282404529</v>
      </c>
      <c r="F10" s="9">
        <f>F9*0.18</f>
        <v>7668194.8674835423</v>
      </c>
      <c r="G10" s="9"/>
    </row>
    <row r="11" spans="1:7" x14ac:dyDescent="0.35">
      <c r="A11" s="11"/>
      <c r="B11" s="11" t="s">
        <v>693</v>
      </c>
      <c r="C11" s="12">
        <f>SUM(C9:C10)</f>
        <v>71223358.618200004</v>
      </c>
      <c r="D11" s="12">
        <f>SUM(D9:D10)</f>
        <v>31148680.677381404</v>
      </c>
      <c r="E11" s="12">
        <f>SUM(E9:E10)</f>
        <v>39544005.474020749</v>
      </c>
      <c r="F11" s="12">
        <f>SUM(F9:F10)</f>
        <v>50269277.464614332</v>
      </c>
      <c r="G11" s="12"/>
    </row>
    <row r="12" spans="1:7" x14ac:dyDescent="0.35">
      <c r="A12" s="397" t="s">
        <v>1836</v>
      </c>
      <c r="B12" s="398"/>
      <c r="C12" s="399"/>
      <c r="D12" s="377"/>
      <c r="E12" s="377"/>
      <c r="F12" s="378">
        <f>E11</f>
        <v>39544005.474020749</v>
      </c>
      <c r="G12" s="19"/>
    </row>
    <row r="13" spans="1:7" x14ac:dyDescent="0.35">
      <c r="A13" s="403" t="s">
        <v>1837</v>
      </c>
      <c r="B13" s="403"/>
      <c r="C13" s="11"/>
      <c r="D13" s="11"/>
      <c r="E13" s="11"/>
      <c r="F13" s="375">
        <f>F11-F12</f>
        <v>10725271.990593582</v>
      </c>
      <c r="G13" s="19"/>
    </row>
    <row r="14" spans="1:7" x14ac:dyDescent="0.35">
      <c r="A14" s="17"/>
      <c r="B14" s="17"/>
      <c r="C14" s="17"/>
      <c r="D14" s="17"/>
      <c r="E14" s="17"/>
      <c r="F14" s="376"/>
      <c r="G14" s="19"/>
    </row>
    <row r="15" spans="1:7" x14ac:dyDescent="0.35">
      <c r="A15" s="400"/>
      <c r="B15" s="400"/>
      <c r="C15" s="15"/>
      <c r="D15" s="15"/>
      <c r="E15" s="15"/>
      <c r="F15" s="13"/>
      <c r="G15" s="19"/>
    </row>
    <row r="16" spans="1:7" x14ac:dyDescent="0.35">
      <c r="A16" s="401" t="s">
        <v>1839</v>
      </c>
      <c r="B16" s="401"/>
      <c r="C16" s="401"/>
      <c r="D16" s="401"/>
      <c r="E16" s="401"/>
      <c r="F16" s="401"/>
      <c r="G16" s="19"/>
    </row>
    <row r="17" spans="1:7" x14ac:dyDescent="0.35">
      <c r="A17" s="14"/>
      <c r="B17" s="402"/>
      <c r="C17" s="16"/>
      <c r="D17" s="16"/>
      <c r="E17" s="16"/>
      <c r="F17" s="402"/>
      <c r="G17" s="19"/>
    </row>
    <row r="18" spans="1:7" x14ac:dyDescent="0.35">
      <c r="A18" s="14"/>
      <c r="B18" s="402"/>
      <c r="C18" s="16"/>
      <c r="D18" s="16"/>
      <c r="E18" s="16"/>
      <c r="F18" s="402"/>
      <c r="G18" s="19"/>
    </row>
    <row r="19" spans="1:7" x14ac:dyDescent="0.35">
      <c r="A19" s="14"/>
      <c r="B19" s="402"/>
      <c r="C19" s="16"/>
      <c r="D19" s="16"/>
      <c r="E19" s="16"/>
      <c r="F19" s="402"/>
      <c r="G19" s="19"/>
    </row>
    <row r="20" spans="1:7" x14ac:dyDescent="0.35">
      <c r="A20" s="14"/>
      <c r="B20" s="402"/>
      <c r="C20" s="16"/>
      <c r="D20" s="16"/>
      <c r="E20" s="16"/>
      <c r="F20" s="402"/>
      <c r="G20" s="19"/>
    </row>
    <row r="21" spans="1:7" x14ac:dyDescent="0.35">
      <c r="A21" s="14"/>
      <c r="B21" s="17" t="s">
        <v>687</v>
      </c>
      <c r="C21" s="17"/>
      <c r="D21" s="17"/>
      <c r="E21" s="17"/>
      <c r="F21" s="391" t="s">
        <v>688</v>
      </c>
      <c r="G21" s="392"/>
    </row>
    <row r="22" spans="1:7" x14ac:dyDescent="0.35">
      <c r="A22" s="14"/>
      <c r="B22" s="17" t="s">
        <v>689</v>
      </c>
      <c r="C22" s="17"/>
      <c r="D22" s="17"/>
      <c r="E22" s="17"/>
      <c r="F22" s="391" t="s">
        <v>694</v>
      </c>
      <c r="G22" s="392"/>
    </row>
  </sheetData>
  <mergeCells count="13">
    <mergeCell ref="F21:G21"/>
    <mergeCell ref="F22:G22"/>
    <mergeCell ref="A1:F1"/>
    <mergeCell ref="A3:F3"/>
    <mergeCell ref="B4:F4"/>
    <mergeCell ref="A9:B9"/>
    <mergeCell ref="A12:C12"/>
    <mergeCell ref="A15:B15"/>
    <mergeCell ref="A16:F16"/>
    <mergeCell ref="B17:B20"/>
    <mergeCell ref="F17:F20"/>
    <mergeCell ref="A2:F2"/>
    <mergeCell ref="A13:B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885"/>
  <sheetViews>
    <sheetView topLeftCell="C1" zoomScale="102" workbookViewId="0">
      <pane xSplit="5" ySplit="9" topLeftCell="H532" activePane="bottomRight" state="frozen"/>
      <selection activeCell="C8" sqref="C8"/>
      <selection pane="topRight" activeCell="H8" sqref="H8"/>
      <selection pane="bottomLeft" activeCell="C10" sqref="C10"/>
      <selection pane="bottomRight" activeCell="T1" sqref="T1:T1048576"/>
    </sheetView>
  </sheetViews>
  <sheetFormatPr defaultColWidth="9.1328125" defaultRowHeight="13.5" x14ac:dyDescent="0.45"/>
  <cols>
    <col min="1" max="2" width="9.1328125" style="209" hidden="1" customWidth="1"/>
    <col min="3" max="3" width="13.3984375" style="151" customWidth="1"/>
    <col min="4" max="4" width="65.86328125" style="370" customWidth="1"/>
    <col min="5" max="5" width="6.265625" style="209" bestFit="1" customWidth="1"/>
    <col min="6" max="6" width="5.265625" style="209" customWidth="1"/>
    <col min="7" max="7" width="15.1328125" style="210" hidden="1" customWidth="1"/>
    <col min="8" max="8" width="10.73046875" style="210" bestFit="1" customWidth="1"/>
    <col min="9" max="9" width="15.73046875" style="210" bestFit="1" customWidth="1"/>
    <col min="10" max="10" width="6.86328125" style="301" bestFit="1" customWidth="1"/>
    <col min="11" max="11" width="5.86328125" style="301" customWidth="1"/>
    <col min="12" max="12" width="15" style="306" bestFit="1" customWidth="1"/>
    <col min="13" max="13" width="8.86328125" style="301" customWidth="1"/>
    <col min="14" max="14" width="7.86328125" style="301" customWidth="1"/>
    <col min="15" max="15" width="17" style="301" customWidth="1"/>
    <col min="16" max="16" width="14.86328125" style="301" hidden="1" customWidth="1"/>
    <col min="17" max="17" width="9.73046875" style="302" customWidth="1"/>
    <col min="18" max="18" width="8" style="303" customWidth="1"/>
    <col min="19" max="19" width="15.265625" style="301" bestFit="1" customWidth="1"/>
    <col min="20" max="20" width="16.86328125" style="301" hidden="1" customWidth="1"/>
    <col min="21" max="21" width="19.1328125" style="210" customWidth="1"/>
    <col min="22" max="16384" width="9.1328125" style="209"/>
  </cols>
  <sheetData>
    <row r="1" spans="2:21" x14ac:dyDescent="0.45">
      <c r="B1" s="404"/>
      <c r="C1" s="404"/>
      <c r="D1" s="405" t="s">
        <v>679</v>
      </c>
      <c r="E1" s="404"/>
      <c r="F1" s="404"/>
      <c r="G1" s="404"/>
      <c r="H1" s="410" t="s">
        <v>0</v>
      </c>
      <c r="I1" s="410"/>
      <c r="J1" s="410"/>
      <c r="K1" s="410"/>
      <c r="L1" s="410"/>
      <c r="M1" s="410"/>
      <c r="N1" s="410"/>
      <c r="O1" s="410"/>
      <c r="P1" s="410"/>
      <c r="Q1" s="410"/>
      <c r="R1" s="410"/>
      <c r="S1" s="288"/>
      <c r="T1" s="288"/>
      <c r="U1" s="180"/>
    </row>
    <row r="2" spans="2:21" x14ac:dyDescent="0.45">
      <c r="B2" s="404"/>
      <c r="C2" s="404"/>
      <c r="D2" s="405"/>
      <c r="E2" s="404"/>
      <c r="F2" s="404"/>
      <c r="G2" s="404"/>
      <c r="H2" s="181" t="s">
        <v>1</v>
      </c>
      <c r="I2" s="181" t="s">
        <v>1</v>
      </c>
      <c r="J2" s="346"/>
      <c r="K2" s="346"/>
      <c r="L2" s="62"/>
      <c r="M2" s="346"/>
      <c r="N2" s="346"/>
      <c r="O2" s="346"/>
      <c r="P2" s="346"/>
      <c r="Q2" s="62"/>
      <c r="R2" s="289"/>
      <c r="S2" s="288"/>
      <c r="T2" s="288"/>
      <c r="U2" s="180"/>
    </row>
    <row r="3" spans="2:21" x14ac:dyDescent="0.45">
      <c r="B3" s="406" t="s">
        <v>678</v>
      </c>
      <c r="C3" s="406" t="s">
        <v>2</v>
      </c>
      <c r="D3" s="406" t="s">
        <v>2</v>
      </c>
      <c r="E3" s="406" t="s">
        <v>2</v>
      </c>
      <c r="F3" s="406" t="s">
        <v>2</v>
      </c>
      <c r="G3" s="406" t="s">
        <v>2</v>
      </c>
      <c r="H3" s="181" t="s">
        <v>3</v>
      </c>
      <c r="I3" s="181" t="s">
        <v>3</v>
      </c>
      <c r="J3" s="346"/>
      <c r="K3" s="346"/>
      <c r="L3" s="62"/>
      <c r="M3" s="346"/>
      <c r="N3" s="346"/>
      <c r="O3" s="346"/>
      <c r="P3" s="346"/>
      <c r="Q3" s="62"/>
      <c r="R3" s="289"/>
      <c r="S3" s="288"/>
      <c r="T3" s="288"/>
      <c r="U3" s="180"/>
    </row>
    <row r="4" spans="2:21" x14ac:dyDescent="0.45">
      <c r="B4" s="407" t="s">
        <v>4</v>
      </c>
      <c r="C4" s="407" t="s">
        <v>5</v>
      </c>
      <c r="D4" s="407" t="s">
        <v>5</v>
      </c>
      <c r="E4" s="407" t="s">
        <v>5</v>
      </c>
      <c r="F4" s="407" t="s">
        <v>5</v>
      </c>
      <c r="G4" s="407" t="s">
        <v>5</v>
      </c>
      <c r="H4" s="411"/>
      <c r="I4" s="411"/>
      <c r="J4" s="346"/>
      <c r="K4" s="346"/>
      <c r="L4" s="62"/>
      <c r="M4" s="346"/>
      <c r="N4" s="346"/>
      <c r="O4" s="346"/>
      <c r="P4" s="346"/>
      <c r="Q4" s="62"/>
      <c r="R4" s="289"/>
      <c r="S4" s="288"/>
      <c r="T4" s="288"/>
      <c r="U4" s="180"/>
    </row>
    <row r="5" spans="2:21" x14ac:dyDescent="0.45">
      <c r="B5" s="279" t="s">
        <v>679</v>
      </c>
      <c r="C5" s="150"/>
      <c r="D5" s="279"/>
      <c r="E5" s="279"/>
      <c r="F5" s="279"/>
      <c r="G5" s="279"/>
      <c r="H5" s="181"/>
      <c r="I5" s="181"/>
      <c r="J5" s="346"/>
      <c r="K5" s="346"/>
      <c r="L5" s="62"/>
      <c r="M5" s="346"/>
      <c r="N5" s="346"/>
      <c r="O5" s="346"/>
      <c r="P5" s="346"/>
      <c r="Q5" s="62"/>
      <c r="R5" s="289"/>
      <c r="S5" s="288"/>
      <c r="T5" s="288"/>
      <c r="U5" s="180"/>
    </row>
    <row r="6" spans="2:21" x14ac:dyDescent="0.45">
      <c r="B6" s="404"/>
      <c r="C6" s="404"/>
      <c r="D6" s="404"/>
      <c r="E6" s="404"/>
      <c r="F6" s="404"/>
      <c r="G6" s="404"/>
      <c r="H6" s="411"/>
      <c r="I6" s="411"/>
      <c r="J6" s="346"/>
      <c r="K6" s="346"/>
      <c r="L6" s="62"/>
      <c r="M6" s="346"/>
      <c r="N6" s="346"/>
      <c r="O6" s="346"/>
      <c r="P6" s="346"/>
      <c r="Q6" s="62"/>
      <c r="R6" s="289"/>
      <c r="S6" s="288"/>
      <c r="T6" s="288"/>
      <c r="U6" s="180"/>
    </row>
    <row r="7" spans="2:21" x14ac:dyDescent="0.45">
      <c r="B7" s="404"/>
      <c r="C7" s="404"/>
      <c r="D7" s="404"/>
      <c r="E7" s="404"/>
      <c r="F7" s="404"/>
      <c r="G7" s="404"/>
      <c r="H7" s="411"/>
      <c r="I7" s="411"/>
      <c r="J7" s="346"/>
      <c r="K7" s="346"/>
      <c r="L7" s="62"/>
      <c r="M7" s="346"/>
      <c r="N7" s="346"/>
      <c r="O7" s="346"/>
      <c r="P7" s="346"/>
      <c r="Q7" s="62"/>
      <c r="R7" s="289"/>
      <c r="S7" s="288"/>
      <c r="T7" s="288"/>
      <c r="U7" s="180"/>
    </row>
    <row r="8" spans="2:21" x14ac:dyDescent="0.45">
      <c r="B8" s="280" t="s">
        <v>6</v>
      </c>
      <c r="C8" s="280" t="s">
        <v>1632</v>
      </c>
      <c r="D8" s="348" t="s">
        <v>8</v>
      </c>
      <c r="E8" s="280" t="s">
        <v>9</v>
      </c>
      <c r="F8" s="280" t="s">
        <v>10</v>
      </c>
      <c r="G8" s="182" t="s">
        <v>11</v>
      </c>
      <c r="H8" s="182" t="s">
        <v>12</v>
      </c>
      <c r="I8" s="182" t="s">
        <v>13</v>
      </c>
      <c r="J8" s="408" t="s">
        <v>1830</v>
      </c>
      <c r="K8" s="408"/>
      <c r="L8" s="408"/>
      <c r="M8" s="408" t="s">
        <v>1831</v>
      </c>
      <c r="N8" s="408"/>
      <c r="O8" s="408"/>
      <c r="P8" s="408"/>
      <c r="Q8" s="408" t="s">
        <v>1701</v>
      </c>
      <c r="R8" s="408"/>
      <c r="S8" s="408"/>
      <c r="T8" s="408"/>
      <c r="U8" s="371" t="s">
        <v>680</v>
      </c>
    </row>
    <row r="9" spans="2:21" s="347" customFormat="1" ht="27" x14ac:dyDescent="0.45">
      <c r="B9" s="281">
        <v>1</v>
      </c>
      <c r="C9" s="281" t="s">
        <v>14</v>
      </c>
      <c r="D9" s="349" t="s">
        <v>15</v>
      </c>
      <c r="E9" s="183" t="s">
        <v>16</v>
      </c>
      <c r="F9" s="184">
        <v>1</v>
      </c>
      <c r="G9" s="185"/>
      <c r="H9" s="185"/>
      <c r="I9" s="185">
        <v>57913844.490000002</v>
      </c>
      <c r="J9" s="290" t="s">
        <v>10</v>
      </c>
      <c r="K9" s="291" t="s">
        <v>671</v>
      </c>
      <c r="L9" s="290" t="s">
        <v>13</v>
      </c>
      <c r="M9" s="290" t="s">
        <v>10</v>
      </c>
      <c r="N9" s="291" t="s">
        <v>671</v>
      </c>
      <c r="O9" s="292" t="s">
        <v>13</v>
      </c>
      <c r="P9" s="292" t="s">
        <v>1832</v>
      </c>
      <c r="Q9" s="290" t="s">
        <v>10</v>
      </c>
      <c r="R9" s="291" t="s">
        <v>671</v>
      </c>
      <c r="S9" s="292" t="s">
        <v>1835</v>
      </c>
      <c r="T9" s="292" t="s">
        <v>1833</v>
      </c>
      <c r="U9" s="372"/>
    </row>
    <row r="10" spans="2:21" s="347" customFormat="1" x14ac:dyDescent="0.45">
      <c r="B10" s="3">
        <v>1</v>
      </c>
      <c r="C10" s="3">
        <v>1.1000000000000001</v>
      </c>
      <c r="D10" s="121" t="s">
        <v>19</v>
      </c>
      <c r="E10" s="150" t="s">
        <v>20</v>
      </c>
      <c r="F10" s="188">
        <v>190</v>
      </c>
      <c r="G10" s="186">
        <v>1615000</v>
      </c>
      <c r="H10" s="186">
        <v>10795</v>
      </c>
      <c r="I10" s="186">
        <v>2051050</v>
      </c>
      <c r="J10" s="295">
        <v>190</v>
      </c>
      <c r="K10" s="296">
        <v>0.4</v>
      </c>
      <c r="L10" s="307">
        <f>K10*J10*H10</f>
        <v>820420</v>
      </c>
      <c r="M10" s="293">
        <v>201.45804000000001</v>
      </c>
      <c r="N10" s="187">
        <v>0.85</v>
      </c>
      <c r="O10" s="295">
        <f>N10*M10*H10</f>
        <v>1848528.6105300002</v>
      </c>
      <c r="P10" s="295">
        <f>O10-L10</f>
        <v>1028108.6105300002</v>
      </c>
      <c r="Q10" s="293">
        <f>'RA3 ms'!F9</f>
        <v>201.45804000000001</v>
      </c>
      <c r="R10" s="294">
        <v>0.95</v>
      </c>
      <c r="S10" s="295">
        <f t="shared" ref="S10:S73" si="0">R10*Q10*H10</f>
        <v>2066002.5647100001</v>
      </c>
      <c r="T10" s="295">
        <f>S10-O10</f>
        <v>217473.95417999988</v>
      </c>
      <c r="U10" s="372"/>
    </row>
    <row r="11" spans="2:21" s="347" customFormat="1" ht="78.75" x14ac:dyDescent="0.45">
      <c r="B11" s="3">
        <v>2</v>
      </c>
      <c r="C11" s="3" t="s">
        <v>14</v>
      </c>
      <c r="D11" s="121" t="s">
        <v>1407</v>
      </c>
      <c r="E11" s="150" t="s">
        <v>14</v>
      </c>
      <c r="F11" s="188" t="s">
        <v>14</v>
      </c>
      <c r="G11" s="186"/>
      <c r="H11" s="186"/>
      <c r="I11" s="189"/>
      <c r="J11" s="295" t="s">
        <v>14</v>
      </c>
      <c r="K11" s="296"/>
      <c r="L11" s="307"/>
      <c r="M11" s="293"/>
      <c r="N11" s="187"/>
      <c r="O11" s="295">
        <f t="shared" ref="O11:O74" si="1">N11*M11*H11</f>
        <v>0</v>
      </c>
      <c r="P11" s="295"/>
      <c r="Q11" s="293"/>
      <c r="R11" s="296"/>
      <c r="S11" s="295">
        <f t="shared" si="0"/>
        <v>0</v>
      </c>
      <c r="T11" s="295">
        <f t="shared" ref="T11:T74" si="2">S11-O11</f>
        <v>0</v>
      </c>
      <c r="U11" s="372"/>
    </row>
    <row r="12" spans="2:21" s="347" customFormat="1" x14ac:dyDescent="0.45">
      <c r="B12" s="3">
        <v>3</v>
      </c>
      <c r="C12" s="3">
        <v>1.2</v>
      </c>
      <c r="D12" s="121" t="s">
        <v>1408</v>
      </c>
      <c r="E12" s="150" t="s">
        <v>20</v>
      </c>
      <c r="F12" s="188">
        <v>41.04</v>
      </c>
      <c r="G12" s="186">
        <v>352944</v>
      </c>
      <c r="H12" s="186">
        <v>11050</v>
      </c>
      <c r="I12" s="189">
        <v>453492</v>
      </c>
      <c r="J12" s="308">
        <v>41.04</v>
      </c>
      <c r="K12" s="294">
        <v>0.4</v>
      </c>
      <c r="L12" s="307">
        <f t="shared" ref="L12:L67" si="3">K12*J12*H12</f>
        <v>181396.80000000002</v>
      </c>
      <c r="M12" s="293">
        <v>0</v>
      </c>
      <c r="N12" s="187"/>
      <c r="O12" s="295">
        <f t="shared" si="1"/>
        <v>0</v>
      </c>
      <c r="P12" s="350">
        <f>-L12</f>
        <v>-181396.80000000002</v>
      </c>
      <c r="Q12" s="293">
        <v>0</v>
      </c>
      <c r="R12" s="296"/>
      <c r="S12" s="295">
        <f t="shared" si="0"/>
        <v>0</v>
      </c>
      <c r="T12" s="295">
        <f t="shared" si="2"/>
        <v>0</v>
      </c>
      <c r="U12" s="372"/>
    </row>
    <row r="13" spans="2:21" s="347" customFormat="1" ht="67.5" x14ac:dyDescent="0.45">
      <c r="B13" s="3">
        <v>4</v>
      </c>
      <c r="C13" s="3" t="s">
        <v>14</v>
      </c>
      <c r="D13" s="121" t="s">
        <v>22</v>
      </c>
      <c r="E13" s="150" t="s">
        <v>14</v>
      </c>
      <c r="F13" s="188" t="s">
        <v>14</v>
      </c>
      <c r="G13" s="186"/>
      <c r="H13" s="186"/>
      <c r="I13" s="189"/>
      <c r="J13" s="295" t="s">
        <v>14</v>
      </c>
      <c r="K13" s="296"/>
      <c r="L13" s="307"/>
      <c r="M13" s="293"/>
      <c r="N13" s="187"/>
      <c r="O13" s="295">
        <f t="shared" si="1"/>
        <v>0</v>
      </c>
      <c r="P13" s="295"/>
      <c r="Q13" s="293"/>
      <c r="R13" s="296"/>
      <c r="S13" s="295">
        <f t="shared" si="0"/>
        <v>0</v>
      </c>
      <c r="T13" s="295">
        <f t="shared" si="2"/>
        <v>0</v>
      </c>
      <c r="U13" s="372"/>
    </row>
    <row r="14" spans="2:21" s="347" customFormat="1" x14ac:dyDescent="0.45">
      <c r="B14" s="3">
        <v>5</v>
      </c>
      <c r="C14" s="3">
        <v>1.3</v>
      </c>
      <c r="D14" s="121" t="s">
        <v>23</v>
      </c>
      <c r="E14" s="150" t="s">
        <v>20</v>
      </c>
      <c r="F14" s="188">
        <v>25.2</v>
      </c>
      <c r="G14" s="186">
        <v>169470</v>
      </c>
      <c r="H14" s="186">
        <v>7450</v>
      </c>
      <c r="I14" s="189">
        <v>187740</v>
      </c>
      <c r="J14" s="295">
        <v>25.2</v>
      </c>
      <c r="K14" s="296"/>
      <c r="L14" s="307">
        <f t="shared" si="3"/>
        <v>0</v>
      </c>
      <c r="M14" s="293">
        <v>0</v>
      </c>
      <c r="N14" s="187"/>
      <c r="O14" s="295">
        <f t="shared" si="1"/>
        <v>0</v>
      </c>
      <c r="P14" s="295"/>
      <c r="Q14" s="293">
        <v>0</v>
      </c>
      <c r="R14" s="296"/>
      <c r="S14" s="295">
        <f t="shared" si="0"/>
        <v>0</v>
      </c>
      <c r="T14" s="295">
        <f t="shared" si="2"/>
        <v>0</v>
      </c>
      <c r="U14" s="372"/>
    </row>
    <row r="15" spans="2:21" s="347" customFormat="1" ht="45" x14ac:dyDescent="0.45">
      <c r="B15" s="3">
        <v>6</v>
      </c>
      <c r="C15" s="3" t="s">
        <v>14</v>
      </c>
      <c r="D15" s="121" t="s">
        <v>24</v>
      </c>
      <c r="E15" s="150" t="s">
        <v>14</v>
      </c>
      <c r="F15" s="188" t="s">
        <v>14</v>
      </c>
      <c r="G15" s="186"/>
      <c r="H15" s="186"/>
      <c r="I15" s="189"/>
      <c r="J15" s="295" t="s">
        <v>14</v>
      </c>
      <c r="K15" s="296"/>
      <c r="L15" s="307"/>
      <c r="M15" s="293"/>
      <c r="N15" s="187"/>
      <c r="O15" s="295">
        <f t="shared" si="1"/>
        <v>0</v>
      </c>
      <c r="P15" s="295"/>
      <c r="Q15" s="293"/>
      <c r="R15" s="296"/>
      <c r="S15" s="295">
        <f t="shared" si="0"/>
        <v>0</v>
      </c>
      <c r="T15" s="295">
        <f t="shared" si="2"/>
        <v>0</v>
      </c>
      <c r="U15" s="372"/>
    </row>
    <row r="16" spans="2:21" s="347" customFormat="1" x14ac:dyDescent="0.45">
      <c r="B16" s="3">
        <v>7</v>
      </c>
      <c r="C16" s="3">
        <v>1.4</v>
      </c>
      <c r="D16" s="121" t="s">
        <v>25</v>
      </c>
      <c r="E16" s="150" t="s">
        <v>26</v>
      </c>
      <c r="F16" s="188">
        <v>22.5</v>
      </c>
      <c r="G16" s="186">
        <v>66937.5</v>
      </c>
      <c r="H16" s="186">
        <v>3414</v>
      </c>
      <c r="I16" s="189">
        <v>76815</v>
      </c>
      <c r="J16" s="308">
        <v>22.5</v>
      </c>
      <c r="K16" s="294">
        <v>0.4</v>
      </c>
      <c r="L16" s="307">
        <f t="shared" si="3"/>
        <v>30726</v>
      </c>
      <c r="M16" s="293">
        <v>0</v>
      </c>
      <c r="N16" s="187"/>
      <c r="O16" s="295">
        <f t="shared" si="1"/>
        <v>0</v>
      </c>
      <c r="P16" s="350">
        <f>-L16</f>
        <v>-30726</v>
      </c>
      <c r="Q16" s="293">
        <v>0</v>
      </c>
      <c r="R16" s="296"/>
      <c r="S16" s="295">
        <f t="shared" si="0"/>
        <v>0</v>
      </c>
      <c r="T16" s="295">
        <f t="shared" si="2"/>
        <v>0</v>
      </c>
      <c r="U16" s="372"/>
    </row>
    <row r="17" spans="2:21" s="347" customFormat="1" ht="78.75" x14ac:dyDescent="0.45">
      <c r="B17" s="3">
        <v>8</v>
      </c>
      <c r="C17" s="3" t="s">
        <v>14</v>
      </c>
      <c r="D17" s="121" t="s">
        <v>27</v>
      </c>
      <c r="E17" s="150" t="s">
        <v>14</v>
      </c>
      <c r="F17" s="188" t="s">
        <v>14</v>
      </c>
      <c r="G17" s="186"/>
      <c r="H17" s="186"/>
      <c r="I17" s="189"/>
      <c r="J17" s="295" t="s">
        <v>14</v>
      </c>
      <c r="K17" s="296"/>
      <c r="L17" s="307"/>
      <c r="M17" s="293"/>
      <c r="N17" s="187"/>
      <c r="O17" s="295">
        <f t="shared" si="1"/>
        <v>0</v>
      </c>
      <c r="P17" s="295"/>
      <c r="Q17" s="293"/>
      <c r="R17" s="296"/>
      <c r="S17" s="295">
        <f t="shared" si="0"/>
        <v>0</v>
      </c>
      <c r="T17" s="295">
        <f t="shared" si="2"/>
        <v>0</v>
      </c>
      <c r="U17" s="372"/>
    </row>
    <row r="18" spans="2:21" s="347" customFormat="1" x14ac:dyDescent="0.45">
      <c r="B18" s="3">
        <v>9</v>
      </c>
      <c r="C18" s="3">
        <v>1.5</v>
      </c>
      <c r="D18" s="121" t="s">
        <v>28</v>
      </c>
      <c r="E18" s="150" t="s">
        <v>26</v>
      </c>
      <c r="F18" s="188">
        <v>60</v>
      </c>
      <c r="G18" s="186">
        <v>127620</v>
      </c>
      <c r="H18" s="186">
        <v>2127</v>
      </c>
      <c r="I18" s="190">
        <v>127620</v>
      </c>
      <c r="J18" s="295">
        <v>60</v>
      </c>
      <c r="K18" s="296"/>
      <c r="L18" s="307">
        <f t="shared" si="3"/>
        <v>0</v>
      </c>
      <c r="M18" s="293">
        <v>0</v>
      </c>
      <c r="N18" s="187"/>
      <c r="O18" s="295">
        <f t="shared" si="1"/>
        <v>0</v>
      </c>
      <c r="P18" s="295"/>
      <c r="Q18" s="293">
        <v>0</v>
      </c>
      <c r="R18" s="296"/>
      <c r="S18" s="295">
        <f t="shared" si="0"/>
        <v>0</v>
      </c>
      <c r="T18" s="295">
        <f t="shared" si="2"/>
        <v>0</v>
      </c>
      <c r="U18" s="372"/>
    </row>
    <row r="19" spans="2:21" s="347" customFormat="1" ht="56.25" x14ac:dyDescent="0.45">
      <c r="B19" s="3">
        <v>10</v>
      </c>
      <c r="C19" s="3" t="s">
        <v>14</v>
      </c>
      <c r="D19" s="121" t="s">
        <v>29</v>
      </c>
      <c r="E19" s="150" t="s">
        <v>14</v>
      </c>
      <c r="F19" s="188" t="s">
        <v>14</v>
      </c>
      <c r="G19" s="186"/>
      <c r="H19" s="186"/>
      <c r="I19" s="189"/>
      <c r="J19" s="295" t="s">
        <v>14</v>
      </c>
      <c r="K19" s="296"/>
      <c r="L19" s="307"/>
      <c r="M19" s="293"/>
      <c r="N19" s="187"/>
      <c r="O19" s="295">
        <f t="shared" si="1"/>
        <v>0</v>
      </c>
      <c r="P19" s="295"/>
      <c r="Q19" s="293"/>
      <c r="R19" s="296"/>
      <c r="S19" s="295">
        <f t="shared" si="0"/>
        <v>0</v>
      </c>
      <c r="T19" s="295">
        <f t="shared" si="2"/>
        <v>0</v>
      </c>
      <c r="U19" s="372"/>
    </row>
    <row r="20" spans="2:21" s="347" customFormat="1" x14ac:dyDescent="0.45">
      <c r="B20" s="3">
        <v>11</v>
      </c>
      <c r="C20" s="3" t="s">
        <v>30</v>
      </c>
      <c r="D20" s="121" t="s">
        <v>31</v>
      </c>
      <c r="E20" s="150" t="s">
        <v>14</v>
      </c>
      <c r="F20" s="188" t="s">
        <v>14</v>
      </c>
      <c r="G20" s="186"/>
      <c r="H20" s="186"/>
      <c r="I20" s="189"/>
      <c r="J20" s="295" t="s">
        <v>14</v>
      </c>
      <c r="K20" s="296"/>
      <c r="L20" s="307"/>
      <c r="M20" s="293"/>
      <c r="N20" s="187"/>
      <c r="O20" s="295">
        <f t="shared" si="1"/>
        <v>0</v>
      </c>
      <c r="P20" s="295"/>
      <c r="Q20" s="293"/>
      <c r="R20" s="296"/>
      <c r="S20" s="295">
        <f t="shared" si="0"/>
        <v>0</v>
      </c>
      <c r="T20" s="295">
        <f t="shared" si="2"/>
        <v>0</v>
      </c>
      <c r="U20" s="372"/>
    </row>
    <row r="21" spans="2:21" s="347" customFormat="1" x14ac:dyDescent="0.45">
      <c r="B21" s="3">
        <v>12</v>
      </c>
      <c r="C21" s="3">
        <v>2.1</v>
      </c>
      <c r="D21" s="121" t="s">
        <v>32</v>
      </c>
      <c r="E21" s="150" t="s">
        <v>20</v>
      </c>
      <c r="F21" s="188">
        <v>20</v>
      </c>
      <c r="G21" s="186">
        <v>40680</v>
      </c>
      <c r="H21" s="186">
        <v>2034</v>
      </c>
      <c r="I21" s="190">
        <v>40680</v>
      </c>
      <c r="J21" s="308">
        <v>20</v>
      </c>
      <c r="K21" s="294">
        <v>0.4</v>
      </c>
      <c r="L21" s="307">
        <f t="shared" si="3"/>
        <v>16272</v>
      </c>
      <c r="M21" s="293"/>
      <c r="N21" s="187"/>
      <c r="O21" s="295">
        <f t="shared" si="1"/>
        <v>0</v>
      </c>
      <c r="P21" s="350">
        <f>-L21</f>
        <v>-16272</v>
      </c>
      <c r="Q21" s="293"/>
      <c r="R21" s="296"/>
      <c r="S21" s="295">
        <f t="shared" si="0"/>
        <v>0</v>
      </c>
      <c r="T21" s="295">
        <f t="shared" si="2"/>
        <v>0</v>
      </c>
      <c r="U21" s="372"/>
    </row>
    <row r="22" spans="2:21" s="347" customFormat="1" ht="90" x14ac:dyDescent="0.45">
      <c r="B22" s="3">
        <v>13</v>
      </c>
      <c r="C22" s="3" t="s">
        <v>14</v>
      </c>
      <c r="D22" s="121" t="s">
        <v>1409</v>
      </c>
      <c r="E22" s="150" t="s">
        <v>14</v>
      </c>
      <c r="F22" s="188" t="s">
        <v>14</v>
      </c>
      <c r="G22" s="186"/>
      <c r="H22" s="186"/>
      <c r="I22" s="189"/>
      <c r="J22" s="295" t="s">
        <v>14</v>
      </c>
      <c r="K22" s="296"/>
      <c r="L22" s="307"/>
      <c r="M22" s="293"/>
      <c r="N22" s="187"/>
      <c r="O22" s="295">
        <f t="shared" si="1"/>
        <v>0</v>
      </c>
      <c r="P22" s="295"/>
      <c r="Q22" s="293"/>
      <c r="R22" s="296"/>
      <c r="S22" s="295">
        <f t="shared" si="0"/>
        <v>0</v>
      </c>
      <c r="T22" s="295">
        <f t="shared" si="2"/>
        <v>0</v>
      </c>
      <c r="U22" s="372"/>
    </row>
    <row r="23" spans="2:21" s="347" customFormat="1" x14ac:dyDescent="0.45">
      <c r="B23" s="3">
        <v>14</v>
      </c>
      <c r="C23" s="3">
        <v>2.2000000000000002</v>
      </c>
      <c r="D23" s="351" t="s">
        <v>34</v>
      </c>
      <c r="E23" s="191" t="s">
        <v>26</v>
      </c>
      <c r="F23" s="192">
        <v>30</v>
      </c>
      <c r="G23" s="189">
        <v>318000</v>
      </c>
      <c r="H23" s="189">
        <v>30080</v>
      </c>
      <c r="I23" s="189">
        <v>902400</v>
      </c>
      <c r="J23" s="308">
        <v>30</v>
      </c>
      <c r="K23" s="294">
        <v>0.5</v>
      </c>
      <c r="L23" s="307">
        <f t="shared" si="3"/>
        <v>451200</v>
      </c>
      <c r="M23" s="297"/>
      <c r="N23" s="193"/>
      <c r="O23" s="295">
        <f t="shared" si="1"/>
        <v>0</v>
      </c>
      <c r="P23" s="350">
        <f>-L23</f>
        <v>-451200</v>
      </c>
      <c r="Q23" s="297"/>
      <c r="R23" s="294"/>
      <c r="S23" s="295">
        <f t="shared" si="0"/>
        <v>0</v>
      </c>
      <c r="T23" s="295">
        <f t="shared" si="2"/>
        <v>0</v>
      </c>
      <c r="U23" s="373"/>
    </row>
    <row r="24" spans="2:21" s="347" customFormat="1" ht="112.5" x14ac:dyDescent="0.45">
      <c r="B24" s="3">
        <v>15</v>
      </c>
      <c r="C24" s="3" t="s">
        <v>14</v>
      </c>
      <c r="D24" s="121" t="s">
        <v>1410</v>
      </c>
      <c r="E24" s="150" t="s">
        <v>14</v>
      </c>
      <c r="F24" s="188" t="s">
        <v>14</v>
      </c>
      <c r="G24" s="186"/>
      <c r="H24" s="186"/>
      <c r="I24" s="189"/>
      <c r="J24" s="295" t="s">
        <v>14</v>
      </c>
      <c r="K24" s="296"/>
      <c r="L24" s="307"/>
      <c r="M24" s="293"/>
      <c r="N24" s="187"/>
      <c r="O24" s="295">
        <f t="shared" si="1"/>
        <v>0</v>
      </c>
      <c r="P24" s="295"/>
      <c r="Q24" s="293"/>
      <c r="R24" s="296"/>
      <c r="S24" s="295">
        <f t="shared" si="0"/>
        <v>0</v>
      </c>
      <c r="T24" s="295">
        <f t="shared" si="2"/>
        <v>0</v>
      </c>
      <c r="U24" s="372"/>
    </row>
    <row r="25" spans="2:21" s="347" customFormat="1" x14ac:dyDescent="0.45">
      <c r="B25" s="3">
        <v>16</v>
      </c>
      <c r="C25" s="3" t="s">
        <v>14</v>
      </c>
      <c r="D25" s="121" t="s">
        <v>35</v>
      </c>
      <c r="E25" s="150" t="s">
        <v>14</v>
      </c>
      <c r="F25" s="188" t="s">
        <v>14</v>
      </c>
      <c r="G25" s="186"/>
      <c r="H25" s="186"/>
      <c r="I25" s="189"/>
      <c r="J25" s="295" t="s">
        <v>14</v>
      </c>
      <c r="K25" s="296"/>
      <c r="L25" s="307"/>
      <c r="M25" s="293"/>
      <c r="N25" s="187"/>
      <c r="O25" s="295">
        <f t="shared" si="1"/>
        <v>0</v>
      </c>
      <c r="P25" s="295"/>
      <c r="Q25" s="293"/>
      <c r="R25" s="296"/>
      <c r="S25" s="295">
        <f t="shared" si="0"/>
        <v>0</v>
      </c>
      <c r="T25" s="295">
        <f t="shared" si="2"/>
        <v>0</v>
      </c>
      <c r="U25" s="372"/>
    </row>
    <row r="26" spans="2:21" s="347" customFormat="1" x14ac:dyDescent="0.45">
      <c r="B26" s="3">
        <v>17</v>
      </c>
      <c r="C26" s="3">
        <v>2.2999999999999998</v>
      </c>
      <c r="D26" s="121" t="s">
        <v>36</v>
      </c>
      <c r="E26" s="150" t="s">
        <v>20</v>
      </c>
      <c r="F26" s="188">
        <v>50</v>
      </c>
      <c r="G26" s="186">
        <v>24250</v>
      </c>
      <c r="H26" s="186">
        <v>615</v>
      </c>
      <c r="I26" s="189">
        <v>30750</v>
      </c>
      <c r="J26" s="295">
        <v>50</v>
      </c>
      <c r="K26" s="296">
        <v>0.8</v>
      </c>
      <c r="L26" s="307">
        <f t="shared" si="3"/>
        <v>24600</v>
      </c>
      <c r="M26" s="293">
        <v>112.5488</v>
      </c>
      <c r="N26" s="187">
        <v>1</v>
      </c>
      <c r="O26" s="295">
        <f t="shared" si="1"/>
        <v>69217.512000000002</v>
      </c>
      <c r="P26" s="295">
        <f>O26-L26</f>
        <v>44617.512000000002</v>
      </c>
      <c r="Q26" s="298">
        <f>'RA3 ms'!F39</f>
        <v>112.5488</v>
      </c>
      <c r="R26" s="296">
        <v>1</v>
      </c>
      <c r="S26" s="295">
        <f t="shared" si="0"/>
        <v>69217.512000000002</v>
      </c>
      <c r="T26" s="295">
        <f t="shared" si="2"/>
        <v>0</v>
      </c>
      <c r="U26" s="372"/>
    </row>
    <row r="27" spans="2:21" s="347" customFormat="1" ht="45" x14ac:dyDescent="0.45">
      <c r="B27" s="3">
        <v>18</v>
      </c>
      <c r="C27" s="3" t="s">
        <v>14</v>
      </c>
      <c r="D27" s="121" t="s">
        <v>102</v>
      </c>
      <c r="E27" s="150" t="s">
        <v>14</v>
      </c>
      <c r="F27" s="188" t="s">
        <v>14</v>
      </c>
      <c r="G27" s="186"/>
      <c r="H27" s="186"/>
      <c r="I27" s="189"/>
      <c r="J27" s="295" t="s">
        <v>14</v>
      </c>
      <c r="K27" s="296"/>
      <c r="L27" s="307"/>
      <c r="M27" s="293"/>
      <c r="N27" s="187"/>
      <c r="O27" s="295">
        <f t="shared" si="1"/>
        <v>0</v>
      </c>
      <c r="P27" s="295">
        <f t="shared" ref="P27:P90" si="4">O27-L27</f>
        <v>0</v>
      </c>
      <c r="Q27" s="293"/>
      <c r="R27" s="296"/>
      <c r="S27" s="295">
        <f t="shared" si="0"/>
        <v>0</v>
      </c>
      <c r="T27" s="295">
        <f t="shared" si="2"/>
        <v>0</v>
      </c>
      <c r="U27" s="372"/>
    </row>
    <row r="28" spans="2:21" s="347" customFormat="1" x14ac:dyDescent="0.45">
      <c r="B28" s="3">
        <v>19</v>
      </c>
      <c r="C28" s="3" t="s">
        <v>37</v>
      </c>
      <c r="D28" s="121" t="s">
        <v>38</v>
      </c>
      <c r="E28" s="150" t="s">
        <v>14</v>
      </c>
      <c r="F28" s="188" t="s">
        <v>14</v>
      </c>
      <c r="G28" s="186"/>
      <c r="H28" s="186"/>
      <c r="I28" s="189"/>
      <c r="J28" s="295" t="s">
        <v>14</v>
      </c>
      <c r="K28" s="296"/>
      <c r="L28" s="307"/>
      <c r="M28" s="293"/>
      <c r="N28" s="187"/>
      <c r="O28" s="295">
        <f t="shared" si="1"/>
        <v>0</v>
      </c>
      <c r="P28" s="295">
        <f t="shared" si="4"/>
        <v>0</v>
      </c>
      <c r="Q28" s="293"/>
      <c r="R28" s="296"/>
      <c r="S28" s="295">
        <f t="shared" si="0"/>
        <v>0</v>
      </c>
      <c r="T28" s="295">
        <f t="shared" si="2"/>
        <v>0</v>
      </c>
      <c r="U28" s="372"/>
    </row>
    <row r="29" spans="2:21" s="347" customFormat="1" x14ac:dyDescent="0.45">
      <c r="B29" s="3">
        <v>20</v>
      </c>
      <c r="C29" s="3">
        <v>3.1</v>
      </c>
      <c r="D29" s="121" t="s">
        <v>1414</v>
      </c>
      <c r="E29" s="150" t="s">
        <v>14</v>
      </c>
      <c r="F29" s="188" t="s">
        <v>14</v>
      </c>
      <c r="G29" s="186"/>
      <c r="H29" s="186"/>
      <c r="I29" s="189"/>
      <c r="J29" s="295" t="s">
        <v>14</v>
      </c>
      <c r="K29" s="296"/>
      <c r="L29" s="307"/>
      <c r="M29" s="293"/>
      <c r="N29" s="187"/>
      <c r="O29" s="295">
        <f t="shared" si="1"/>
        <v>0</v>
      </c>
      <c r="P29" s="295">
        <f t="shared" si="4"/>
        <v>0</v>
      </c>
      <c r="Q29" s="293"/>
      <c r="R29" s="296"/>
      <c r="S29" s="295">
        <f t="shared" si="0"/>
        <v>0</v>
      </c>
      <c r="T29" s="295">
        <f t="shared" si="2"/>
        <v>0</v>
      </c>
      <c r="U29" s="372"/>
    </row>
    <row r="30" spans="2:21" s="347" customFormat="1" ht="45" x14ac:dyDescent="0.45">
      <c r="B30" s="3">
        <v>21</v>
      </c>
      <c r="C30" s="3" t="s">
        <v>14</v>
      </c>
      <c r="D30" s="121" t="s">
        <v>1415</v>
      </c>
      <c r="E30" s="150" t="s">
        <v>14</v>
      </c>
      <c r="F30" s="188" t="s">
        <v>14</v>
      </c>
      <c r="G30" s="186"/>
      <c r="H30" s="186"/>
      <c r="I30" s="189"/>
      <c r="J30" s="295" t="s">
        <v>14</v>
      </c>
      <c r="K30" s="296"/>
      <c r="L30" s="307"/>
      <c r="M30" s="293"/>
      <c r="N30" s="187"/>
      <c r="O30" s="295">
        <f t="shared" si="1"/>
        <v>0</v>
      </c>
      <c r="P30" s="295">
        <f t="shared" si="4"/>
        <v>0</v>
      </c>
      <c r="Q30" s="293"/>
      <c r="R30" s="296"/>
      <c r="S30" s="295">
        <f t="shared" si="0"/>
        <v>0</v>
      </c>
      <c r="T30" s="295">
        <f t="shared" si="2"/>
        <v>0</v>
      </c>
      <c r="U30" s="372"/>
    </row>
    <row r="31" spans="2:21" s="347" customFormat="1" x14ac:dyDescent="0.45">
      <c r="B31" s="3">
        <v>22</v>
      </c>
      <c r="C31" s="3" t="s">
        <v>14</v>
      </c>
      <c r="D31" s="121" t="s">
        <v>41</v>
      </c>
      <c r="E31" s="150" t="s">
        <v>20</v>
      </c>
      <c r="F31" s="188">
        <v>10</v>
      </c>
      <c r="G31" s="186">
        <v>16140</v>
      </c>
      <c r="H31" s="186">
        <v>2160</v>
      </c>
      <c r="I31" s="189">
        <v>21600</v>
      </c>
      <c r="J31" s="295">
        <v>10</v>
      </c>
      <c r="K31" s="296">
        <v>0.6</v>
      </c>
      <c r="L31" s="307">
        <f t="shared" si="3"/>
        <v>12960</v>
      </c>
      <c r="M31" s="293"/>
      <c r="N31" s="187"/>
      <c r="O31" s="295">
        <f t="shared" si="1"/>
        <v>0</v>
      </c>
      <c r="P31" s="295">
        <f t="shared" si="4"/>
        <v>-12960</v>
      </c>
      <c r="Q31" s="293"/>
      <c r="R31" s="296"/>
      <c r="S31" s="295">
        <f t="shared" si="0"/>
        <v>0</v>
      </c>
      <c r="T31" s="295">
        <f t="shared" si="2"/>
        <v>0</v>
      </c>
      <c r="U31" s="372"/>
    </row>
    <row r="32" spans="2:21" s="347" customFormat="1" x14ac:dyDescent="0.45">
      <c r="B32" s="3">
        <v>23</v>
      </c>
      <c r="C32" s="3" t="s">
        <v>14</v>
      </c>
      <c r="D32" s="121" t="s">
        <v>42</v>
      </c>
      <c r="E32" s="150" t="s">
        <v>20</v>
      </c>
      <c r="F32" s="188">
        <v>10</v>
      </c>
      <c r="G32" s="186">
        <v>21000</v>
      </c>
      <c r="H32" s="186">
        <v>2740</v>
      </c>
      <c r="I32" s="189">
        <v>27400</v>
      </c>
      <c r="J32" s="295"/>
      <c r="K32" s="296"/>
      <c r="L32" s="307">
        <f t="shared" si="3"/>
        <v>0</v>
      </c>
      <c r="M32" s="293"/>
      <c r="N32" s="187"/>
      <c r="O32" s="295">
        <f t="shared" si="1"/>
        <v>0</v>
      </c>
      <c r="P32" s="295">
        <f t="shared" si="4"/>
        <v>0</v>
      </c>
      <c r="Q32" s="293"/>
      <c r="R32" s="296"/>
      <c r="S32" s="295">
        <f t="shared" si="0"/>
        <v>0</v>
      </c>
      <c r="T32" s="295">
        <f t="shared" si="2"/>
        <v>0</v>
      </c>
      <c r="U32" s="372"/>
    </row>
    <row r="33" spans="2:21" s="347" customFormat="1" x14ac:dyDescent="0.45">
      <c r="B33" s="3">
        <v>24</v>
      </c>
      <c r="C33" s="3" t="s">
        <v>14</v>
      </c>
      <c r="D33" s="121" t="s">
        <v>43</v>
      </c>
      <c r="E33" s="150" t="s">
        <v>20</v>
      </c>
      <c r="F33" s="188">
        <v>10</v>
      </c>
      <c r="G33" s="186">
        <v>23000</v>
      </c>
      <c r="H33" s="186">
        <v>3280</v>
      </c>
      <c r="I33" s="189">
        <v>32800</v>
      </c>
      <c r="J33" s="295">
        <v>10</v>
      </c>
      <c r="K33" s="296">
        <v>0.6</v>
      </c>
      <c r="L33" s="307">
        <f t="shared" si="3"/>
        <v>19680</v>
      </c>
      <c r="M33" s="293"/>
      <c r="N33" s="187"/>
      <c r="O33" s="295">
        <f t="shared" si="1"/>
        <v>0</v>
      </c>
      <c r="P33" s="295">
        <f t="shared" si="4"/>
        <v>-19680</v>
      </c>
      <c r="Q33" s="293"/>
      <c r="R33" s="296"/>
      <c r="S33" s="295">
        <f t="shared" si="0"/>
        <v>0</v>
      </c>
      <c r="T33" s="295">
        <f t="shared" si="2"/>
        <v>0</v>
      </c>
      <c r="U33" s="372"/>
    </row>
    <row r="34" spans="2:21" s="347" customFormat="1" x14ac:dyDescent="0.45">
      <c r="B34" s="3">
        <v>25</v>
      </c>
      <c r="C34" s="3" t="s">
        <v>14</v>
      </c>
      <c r="D34" s="121" t="s">
        <v>44</v>
      </c>
      <c r="E34" s="150" t="s">
        <v>20</v>
      </c>
      <c r="F34" s="188">
        <v>10</v>
      </c>
      <c r="G34" s="186">
        <v>12800</v>
      </c>
      <c r="H34" s="186">
        <v>1650</v>
      </c>
      <c r="I34" s="189">
        <v>16500</v>
      </c>
      <c r="J34" s="295">
        <v>10</v>
      </c>
      <c r="K34" s="296">
        <v>0.6</v>
      </c>
      <c r="L34" s="307">
        <f t="shared" si="3"/>
        <v>9900</v>
      </c>
      <c r="M34" s="293"/>
      <c r="N34" s="187"/>
      <c r="O34" s="295">
        <f t="shared" si="1"/>
        <v>0</v>
      </c>
      <c r="P34" s="295">
        <f t="shared" si="4"/>
        <v>-9900</v>
      </c>
      <c r="Q34" s="293"/>
      <c r="R34" s="296"/>
      <c r="S34" s="295">
        <f t="shared" si="0"/>
        <v>0</v>
      </c>
      <c r="T34" s="295">
        <f t="shared" si="2"/>
        <v>0</v>
      </c>
      <c r="U34" s="372"/>
    </row>
    <row r="35" spans="2:21" s="347" customFormat="1" x14ac:dyDescent="0.45">
      <c r="B35" s="3">
        <v>26</v>
      </c>
      <c r="C35" s="3">
        <v>3.2</v>
      </c>
      <c r="D35" s="121" t="s">
        <v>45</v>
      </c>
      <c r="E35" s="150" t="s">
        <v>20</v>
      </c>
      <c r="F35" s="188">
        <v>10</v>
      </c>
      <c r="G35" s="186">
        <v>43040</v>
      </c>
      <c r="H35" s="186">
        <v>6133</v>
      </c>
      <c r="I35" s="189">
        <v>61330</v>
      </c>
      <c r="J35" s="295">
        <v>10</v>
      </c>
      <c r="K35" s="296">
        <v>0.6</v>
      </c>
      <c r="L35" s="307">
        <f t="shared" si="3"/>
        <v>36798</v>
      </c>
      <c r="M35" s="293"/>
      <c r="N35" s="187"/>
      <c r="O35" s="295">
        <f t="shared" si="1"/>
        <v>0</v>
      </c>
      <c r="P35" s="295">
        <f t="shared" si="4"/>
        <v>-36798</v>
      </c>
      <c r="Q35" s="293"/>
      <c r="R35" s="296"/>
      <c r="S35" s="295">
        <f t="shared" si="0"/>
        <v>0</v>
      </c>
      <c r="T35" s="295">
        <f t="shared" si="2"/>
        <v>0</v>
      </c>
      <c r="U35" s="372"/>
    </row>
    <row r="36" spans="2:21" s="347" customFormat="1" ht="45" x14ac:dyDescent="0.45">
      <c r="B36" s="3">
        <v>27</v>
      </c>
      <c r="C36" s="3" t="s">
        <v>14</v>
      </c>
      <c r="D36" s="121" t="s">
        <v>1416</v>
      </c>
      <c r="E36" s="150" t="s">
        <v>14</v>
      </c>
      <c r="F36" s="188" t="s">
        <v>14</v>
      </c>
      <c r="G36" s="186"/>
      <c r="H36" s="186"/>
      <c r="I36" s="189"/>
      <c r="J36" s="295" t="s">
        <v>14</v>
      </c>
      <c r="K36" s="296"/>
      <c r="L36" s="307"/>
      <c r="M36" s="293"/>
      <c r="N36" s="187"/>
      <c r="O36" s="295">
        <f t="shared" si="1"/>
        <v>0</v>
      </c>
      <c r="P36" s="295">
        <f t="shared" si="4"/>
        <v>0</v>
      </c>
      <c r="Q36" s="293"/>
      <c r="R36" s="296"/>
      <c r="S36" s="295">
        <f t="shared" si="0"/>
        <v>0</v>
      </c>
      <c r="T36" s="295">
        <f t="shared" si="2"/>
        <v>0</v>
      </c>
      <c r="U36" s="372"/>
    </row>
    <row r="37" spans="2:21" s="347" customFormat="1" x14ac:dyDescent="0.45">
      <c r="B37" s="3">
        <v>28</v>
      </c>
      <c r="C37" s="3" t="s">
        <v>14</v>
      </c>
      <c r="D37" s="121" t="s">
        <v>46</v>
      </c>
      <c r="E37" s="150" t="s">
        <v>14</v>
      </c>
      <c r="F37" s="188" t="s">
        <v>14</v>
      </c>
      <c r="G37" s="186"/>
      <c r="H37" s="186"/>
      <c r="I37" s="189"/>
      <c r="J37" s="295" t="s">
        <v>14</v>
      </c>
      <c r="K37" s="296"/>
      <c r="L37" s="307"/>
      <c r="M37" s="293"/>
      <c r="N37" s="187"/>
      <c r="O37" s="295">
        <f t="shared" si="1"/>
        <v>0</v>
      </c>
      <c r="P37" s="295">
        <f t="shared" si="4"/>
        <v>0</v>
      </c>
      <c r="Q37" s="293"/>
      <c r="R37" s="296"/>
      <c r="S37" s="295">
        <f t="shared" si="0"/>
        <v>0</v>
      </c>
      <c r="T37" s="295">
        <f t="shared" si="2"/>
        <v>0</v>
      </c>
      <c r="U37" s="372"/>
    </row>
    <row r="38" spans="2:21" s="347" customFormat="1" x14ac:dyDescent="0.45">
      <c r="B38" s="3">
        <v>29</v>
      </c>
      <c r="C38" s="3" t="s">
        <v>14</v>
      </c>
      <c r="D38" s="121" t="s">
        <v>35</v>
      </c>
      <c r="E38" s="150" t="s">
        <v>14</v>
      </c>
      <c r="F38" s="188" t="s">
        <v>14</v>
      </c>
      <c r="G38" s="186"/>
      <c r="H38" s="186"/>
      <c r="I38" s="189"/>
      <c r="J38" s="295" t="s">
        <v>14</v>
      </c>
      <c r="K38" s="296"/>
      <c r="L38" s="307"/>
      <c r="M38" s="293"/>
      <c r="N38" s="187"/>
      <c r="O38" s="295">
        <f t="shared" si="1"/>
        <v>0</v>
      </c>
      <c r="P38" s="295">
        <f t="shared" si="4"/>
        <v>0</v>
      </c>
      <c r="Q38" s="293"/>
      <c r="R38" s="296"/>
      <c r="S38" s="295">
        <f t="shared" si="0"/>
        <v>0</v>
      </c>
      <c r="T38" s="295">
        <f t="shared" si="2"/>
        <v>0</v>
      </c>
      <c r="U38" s="372"/>
    </row>
    <row r="39" spans="2:21" s="347" customFormat="1" x14ac:dyDescent="0.45">
      <c r="B39" s="3">
        <v>30</v>
      </c>
      <c r="C39" s="3">
        <v>3.3</v>
      </c>
      <c r="D39" s="121" t="s">
        <v>47</v>
      </c>
      <c r="E39" s="150" t="s">
        <v>48</v>
      </c>
      <c r="F39" s="188">
        <v>150</v>
      </c>
      <c r="G39" s="186">
        <v>172200</v>
      </c>
      <c r="H39" s="186">
        <v>1175</v>
      </c>
      <c r="I39" s="194">
        <v>176250</v>
      </c>
      <c r="J39" s="295">
        <v>150</v>
      </c>
      <c r="K39" s="296">
        <v>0.4</v>
      </c>
      <c r="L39" s="307">
        <f t="shared" si="3"/>
        <v>70500</v>
      </c>
      <c r="M39" s="293"/>
      <c r="N39" s="187"/>
      <c r="O39" s="295">
        <f t="shared" si="1"/>
        <v>0</v>
      </c>
      <c r="P39" s="295">
        <f t="shared" si="4"/>
        <v>-70500</v>
      </c>
      <c r="Q39" s="297">
        <f>'RA3 ms'!F86</f>
        <v>83.634000000000015</v>
      </c>
      <c r="R39" s="294">
        <v>0.95</v>
      </c>
      <c r="S39" s="295">
        <f t="shared" si="0"/>
        <v>93356.452500000014</v>
      </c>
      <c r="T39" s="295">
        <f t="shared" si="2"/>
        <v>93356.452500000014</v>
      </c>
      <c r="U39" s="372"/>
    </row>
    <row r="40" spans="2:21" s="347" customFormat="1" ht="22.5" x14ac:dyDescent="0.45">
      <c r="B40" s="3">
        <v>31</v>
      </c>
      <c r="C40" s="3" t="s">
        <v>14</v>
      </c>
      <c r="D40" s="121" t="s">
        <v>49</v>
      </c>
      <c r="E40" s="150" t="s">
        <v>14</v>
      </c>
      <c r="F40" s="188" t="s">
        <v>14</v>
      </c>
      <c r="G40" s="186"/>
      <c r="H40" s="186"/>
      <c r="I40" s="194"/>
      <c r="J40" s="295" t="s">
        <v>14</v>
      </c>
      <c r="K40" s="296"/>
      <c r="L40" s="307"/>
      <c r="M40" s="293"/>
      <c r="N40" s="187"/>
      <c r="O40" s="295">
        <f t="shared" si="1"/>
        <v>0</v>
      </c>
      <c r="P40" s="295">
        <f t="shared" si="4"/>
        <v>0</v>
      </c>
      <c r="Q40" s="293"/>
      <c r="R40" s="296"/>
      <c r="S40" s="295">
        <f t="shared" si="0"/>
        <v>0</v>
      </c>
      <c r="T40" s="295">
        <f t="shared" si="2"/>
        <v>0</v>
      </c>
      <c r="U40" s="372"/>
    </row>
    <row r="41" spans="2:21" s="347" customFormat="1" x14ac:dyDescent="0.45">
      <c r="B41" s="3">
        <v>32</v>
      </c>
      <c r="C41" s="3">
        <v>3.4</v>
      </c>
      <c r="D41" s="121" t="s">
        <v>50</v>
      </c>
      <c r="E41" s="150" t="s">
        <v>48</v>
      </c>
      <c r="F41" s="188">
        <v>10</v>
      </c>
      <c r="G41" s="186">
        <v>9500</v>
      </c>
      <c r="H41" s="186">
        <v>1500</v>
      </c>
      <c r="I41" s="194">
        <v>15000</v>
      </c>
      <c r="J41" s="295">
        <v>10</v>
      </c>
      <c r="K41" s="296">
        <v>0.4</v>
      </c>
      <c r="L41" s="307">
        <f t="shared" si="3"/>
        <v>6000</v>
      </c>
      <c r="M41" s="293"/>
      <c r="N41" s="187"/>
      <c r="O41" s="295">
        <f t="shared" si="1"/>
        <v>0</v>
      </c>
      <c r="P41" s="295">
        <f t="shared" si="4"/>
        <v>-6000</v>
      </c>
      <c r="Q41" s="293">
        <f>'RA3 ms'!F90</f>
        <v>9.9</v>
      </c>
      <c r="R41" s="294">
        <v>0.95</v>
      </c>
      <c r="S41" s="295">
        <f t="shared" si="0"/>
        <v>14107.499999999998</v>
      </c>
      <c r="T41" s="295">
        <f t="shared" si="2"/>
        <v>14107.499999999998</v>
      </c>
      <c r="U41" s="372"/>
    </row>
    <row r="42" spans="2:21" s="347" customFormat="1" x14ac:dyDescent="0.45">
      <c r="B42" s="3">
        <v>33</v>
      </c>
      <c r="C42" s="3" t="s">
        <v>14</v>
      </c>
      <c r="D42" s="121" t="s">
        <v>51</v>
      </c>
      <c r="E42" s="150" t="s">
        <v>14</v>
      </c>
      <c r="F42" s="188" t="s">
        <v>14</v>
      </c>
      <c r="G42" s="186"/>
      <c r="H42" s="186"/>
      <c r="I42" s="194"/>
      <c r="J42" s="295" t="s">
        <v>14</v>
      </c>
      <c r="K42" s="296"/>
      <c r="L42" s="307"/>
      <c r="M42" s="293"/>
      <c r="N42" s="187"/>
      <c r="O42" s="295">
        <f t="shared" si="1"/>
        <v>0</v>
      </c>
      <c r="P42" s="295">
        <f t="shared" si="4"/>
        <v>0</v>
      </c>
      <c r="Q42" s="293"/>
      <c r="R42" s="296"/>
      <c r="S42" s="295">
        <f t="shared" si="0"/>
        <v>0</v>
      </c>
      <c r="T42" s="295">
        <f t="shared" si="2"/>
        <v>0</v>
      </c>
      <c r="U42" s="372"/>
    </row>
    <row r="43" spans="2:21" s="347" customFormat="1" x14ac:dyDescent="0.45">
      <c r="B43" s="3">
        <v>34</v>
      </c>
      <c r="C43" s="3" t="s">
        <v>14</v>
      </c>
      <c r="D43" s="121" t="s">
        <v>35</v>
      </c>
      <c r="E43" s="150" t="s">
        <v>14</v>
      </c>
      <c r="F43" s="188" t="s">
        <v>14</v>
      </c>
      <c r="G43" s="186"/>
      <c r="H43" s="186"/>
      <c r="I43" s="194"/>
      <c r="J43" s="295" t="s">
        <v>14</v>
      </c>
      <c r="K43" s="296"/>
      <c r="L43" s="307"/>
      <c r="M43" s="293"/>
      <c r="N43" s="187"/>
      <c r="O43" s="295">
        <f t="shared" si="1"/>
        <v>0</v>
      </c>
      <c r="P43" s="295">
        <f t="shared" si="4"/>
        <v>0</v>
      </c>
      <c r="Q43" s="293"/>
      <c r="R43" s="296"/>
      <c r="S43" s="295">
        <f t="shared" si="0"/>
        <v>0</v>
      </c>
      <c r="T43" s="295">
        <f t="shared" si="2"/>
        <v>0</v>
      </c>
      <c r="U43" s="372"/>
    </row>
    <row r="44" spans="2:21" s="347" customFormat="1" x14ac:dyDescent="0.45">
      <c r="B44" s="3">
        <v>35</v>
      </c>
      <c r="C44" s="3">
        <v>3.5</v>
      </c>
      <c r="D44" s="121" t="s">
        <v>1417</v>
      </c>
      <c r="E44" s="150" t="s">
        <v>52</v>
      </c>
      <c r="F44" s="188">
        <v>90</v>
      </c>
      <c r="G44" s="186">
        <v>382500</v>
      </c>
      <c r="H44" s="186">
        <v>13698</v>
      </c>
      <c r="I44" s="194">
        <v>1232820</v>
      </c>
      <c r="J44" s="295">
        <v>90</v>
      </c>
      <c r="K44" s="296">
        <v>0.4</v>
      </c>
      <c r="L44" s="307">
        <f t="shared" si="3"/>
        <v>493128</v>
      </c>
      <c r="M44" s="293"/>
      <c r="N44" s="187"/>
      <c r="O44" s="295">
        <f t="shared" si="1"/>
        <v>0</v>
      </c>
      <c r="P44" s="295">
        <f t="shared" si="4"/>
        <v>-493128</v>
      </c>
      <c r="Q44" s="293"/>
      <c r="R44" s="296"/>
      <c r="S44" s="295">
        <f t="shared" si="0"/>
        <v>0</v>
      </c>
      <c r="T44" s="295">
        <f t="shared" si="2"/>
        <v>0</v>
      </c>
      <c r="U44" s="372"/>
    </row>
    <row r="45" spans="2:21" s="347" customFormat="1" ht="45" x14ac:dyDescent="0.45">
      <c r="B45" s="3">
        <v>36</v>
      </c>
      <c r="C45" s="3" t="s">
        <v>14</v>
      </c>
      <c r="D45" s="121" t="s">
        <v>1791</v>
      </c>
      <c r="E45" s="150" t="s">
        <v>14</v>
      </c>
      <c r="F45" s="188" t="s">
        <v>14</v>
      </c>
      <c r="G45" s="186"/>
      <c r="H45" s="186"/>
      <c r="I45" s="189"/>
      <c r="J45" s="295" t="s">
        <v>14</v>
      </c>
      <c r="K45" s="296"/>
      <c r="L45" s="307"/>
      <c r="M45" s="293"/>
      <c r="N45" s="187"/>
      <c r="O45" s="295">
        <f t="shared" si="1"/>
        <v>0</v>
      </c>
      <c r="P45" s="295">
        <f t="shared" si="4"/>
        <v>0</v>
      </c>
      <c r="Q45" s="293"/>
      <c r="R45" s="296"/>
      <c r="S45" s="295">
        <f t="shared" si="0"/>
        <v>0</v>
      </c>
      <c r="T45" s="295">
        <f t="shared" si="2"/>
        <v>0</v>
      </c>
      <c r="U45" s="372"/>
    </row>
    <row r="46" spans="2:21" s="347" customFormat="1" x14ac:dyDescent="0.45">
      <c r="B46" s="3">
        <v>37</v>
      </c>
      <c r="C46" s="3" t="s">
        <v>53</v>
      </c>
      <c r="D46" s="121" t="s">
        <v>54</v>
      </c>
      <c r="E46" s="150" t="s">
        <v>14</v>
      </c>
      <c r="F46" s="188" t="s">
        <v>14</v>
      </c>
      <c r="G46" s="186"/>
      <c r="H46" s="186"/>
      <c r="I46" s="189"/>
      <c r="J46" s="295" t="s">
        <v>14</v>
      </c>
      <c r="K46" s="296"/>
      <c r="L46" s="307"/>
      <c r="M46" s="293"/>
      <c r="N46" s="187"/>
      <c r="O46" s="295">
        <f t="shared" si="1"/>
        <v>0</v>
      </c>
      <c r="P46" s="295">
        <f t="shared" si="4"/>
        <v>0</v>
      </c>
      <c r="Q46" s="293"/>
      <c r="R46" s="296"/>
      <c r="S46" s="295">
        <f t="shared" si="0"/>
        <v>0</v>
      </c>
      <c r="T46" s="295">
        <f t="shared" si="2"/>
        <v>0</v>
      </c>
      <c r="U46" s="372"/>
    </row>
    <row r="47" spans="2:21" s="347" customFormat="1" x14ac:dyDescent="0.45">
      <c r="B47" s="3">
        <v>38</v>
      </c>
      <c r="C47" s="3">
        <v>4.0999999999999996</v>
      </c>
      <c r="D47" s="121" t="s">
        <v>1792</v>
      </c>
      <c r="E47" s="150" t="s">
        <v>56</v>
      </c>
      <c r="F47" s="188">
        <v>1</v>
      </c>
      <c r="G47" s="186">
        <v>0</v>
      </c>
      <c r="H47" s="186">
        <v>0</v>
      </c>
      <c r="I47" s="190">
        <v>0</v>
      </c>
      <c r="J47" s="295">
        <v>1</v>
      </c>
      <c r="K47" s="296"/>
      <c r="L47" s="307">
        <f t="shared" si="3"/>
        <v>0</v>
      </c>
      <c r="M47" s="293"/>
      <c r="N47" s="187"/>
      <c r="O47" s="295">
        <f t="shared" si="1"/>
        <v>0</v>
      </c>
      <c r="P47" s="295">
        <f t="shared" si="4"/>
        <v>0</v>
      </c>
      <c r="Q47" s="293"/>
      <c r="R47" s="296"/>
      <c r="S47" s="295">
        <f t="shared" si="0"/>
        <v>0</v>
      </c>
      <c r="T47" s="295">
        <f t="shared" si="2"/>
        <v>0</v>
      </c>
      <c r="U47" s="372"/>
    </row>
    <row r="48" spans="2:21" s="347" customFormat="1" x14ac:dyDescent="0.45">
      <c r="B48" s="3">
        <v>39</v>
      </c>
      <c r="C48" s="3">
        <v>4.2</v>
      </c>
      <c r="D48" s="121" t="s">
        <v>57</v>
      </c>
      <c r="E48" s="150" t="s">
        <v>56</v>
      </c>
      <c r="F48" s="188">
        <v>1</v>
      </c>
      <c r="G48" s="186">
        <v>0</v>
      </c>
      <c r="H48" s="186">
        <v>0</v>
      </c>
      <c r="I48" s="190">
        <v>0</v>
      </c>
      <c r="J48" s="295">
        <v>1</v>
      </c>
      <c r="K48" s="296"/>
      <c r="L48" s="307">
        <f t="shared" si="3"/>
        <v>0</v>
      </c>
      <c r="M48" s="293"/>
      <c r="N48" s="187"/>
      <c r="O48" s="295">
        <f t="shared" si="1"/>
        <v>0</v>
      </c>
      <c r="P48" s="295">
        <f t="shared" si="4"/>
        <v>0</v>
      </c>
      <c r="Q48" s="293"/>
      <c r="R48" s="296"/>
      <c r="S48" s="295">
        <f t="shared" si="0"/>
        <v>0</v>
      </c>
      <c r="T48" s="295">
        <f t="shared" si="2"/>
        <v>0</v>
      </c>
      <c r="U48" s="372"/>
    </row>
    <row r="49" spans="2:21" s="347" customFormat="1" x14ac:dyDescent="0.45">
      <c r="B49" s="3">
        <v>40</v>
      </c>
      <c r="C49" s="3">
        <v>4.3</v>
      </c>
      <c r="D49" s="121" t="s">
        <v>58</v>
      </c>
      <c r="E49" s="150" t="s">
        <v>56</v>
      </c>
      <c r="F49" s="188">
        <v>1</v>
      </c>
      <c r="G49" s="186">
        <v>0</v>
      </c>
      <c r="H49" s="186">
        <v>0</v>
      </c>
      <c r="I49" s="190">
        <v>0</v>
      </c>
      <c r="J49" s="295">
        <v>1</v>
      </c>
      <c r="K49" s="296"/>
      <c r="L49" s="307">
        <f t="shared" si="3"/>
        <v>0</v>
      </c>
      <c r="M49" s="293"/>
      <c r="N49" s="187"/>
      <c r="O49" s="295">
        <f t="shared" si="1"/>
        <v>0</v>
      </c>
      <c r="P49" s="295">
        <f t="shared" si="4"/>
        <v>0</v>
      </c>
      <c r="Q49" s="293"/>
      <c r="R49" s="296"/>
      <c r="S49" s="295">
        <f t="shared" si="0"/>
        <v>0</v>
      </c>
      <c r="T49" s="295">
        <f t="shared" si="2"/>
        <v>0</v>
      </c>
      <c r="U49" s="372"/>
    </row>
    <row r="50" spans="2:21" s="347" customFormat="1" x14ac:dyDescent="0.45">
      <c r="B50" s="3">
        <v>41</v>
      </c>
      <c r="C50" s="3" t="s">
        <v>14</v>
      </c>
      <c r="D50" s="121" t="s">
        <v>59</v>
      </c>
      <c r="E50" s="150" t="s">
        <v>14</v>
      </c>
      <c r="F50" s="188" t="s">
        <v>14</v>
      </c>
      <c r="G50" s="186"/>
      <c r="H50" s="186"/>
      <c r="I50" s="189"/>
      <c r="J50" s="295" t="s">
        <v>14</v>
      </c>
      <c r="K50" s="296"/>
      <c r="L50" s="307"/>
      <c r="M50" s="293"/>
      <c r="N50" s="187"/>
      <c r="O50" s="295">
        <f t="shared" si="1"/>
        <v>0</v>
      </c>
      <c r="P50" s="295">
        <f t="shared" si="4"/>
        <v>0</v>
      </c>
      <c r="Q50" s="293"/>
      <c r="R50" s="296"/>
      <c r="S50" s="295">
        <f t="shared" si="0"/>
        <v>0</v>
      </c>
      <c r="T50" s="295">
        <f t="shared" si="2"/>
        <v>0</v>
      </c>
      <c r="U50" s="372"/>
    </row>
    <row r="51" spans="2:21" s="347" customFormat="1" x14ac:dyDescent="0.45">
      <c r="B51" s="3">
        <v>42</v>
      </c>
      <c r="C51" s="3" t="s">
        <v>14</v>
      </c>
      <c r="D51" s="121" t="s">
        <v>60</v>
      </c>
      <c r="E51" s="150" t="s">
        <v>14</v>
      </c>
      <c r="F51" s="188" t="s">
        <v>14</v>
      </c>
      <c r="G51" s="186"/>
      <c r="H51" s="186"/>
      <c r="I51" s="189"/>
      <c r="J51" s="295" t="s">
        <v>14</v>
      </c>
      <c r="K51" s="296"/>
      <c r="L51" s="307"/>
      <c r="M51" s="293"/>
      <c r="N51" s="187"/>
      <c r="O51" s="295">
        <f t="shared" si="1"/>
        <v>0</v>
      </c>
      <c r="P51" s="295">
        <f t="shared" si="4"/>
        <v>0</v>
      </c>
      <c r="Q51" s="293"/>
      <c r="R51" s="296"/>
      <c r="S51" s="295">
        <f t="shared" si="0"/>
        <v>0</v>
      </c>
      <c r="T51" s="295">
        <f t="shared" si="2"/>
        <v>0</v>
      </c>
      <c r="U51" s="372"/>
    </row>
    <row r="52" spans="2:21" s="347" customFormat="1" x14ac:dyDescent="0.45">
      <c r="B52" s="3">
        <v>43</v>
      </c>
      <c r="C52" s="3" t="s">
        <v>14</v>
      </c>
      <c r="D52" s="121" t="s">
        <v>61</v>
      </c>
      <c r="E52" s="150" t="s">
        <v>14</v>
      </c>
      <c r="F52" s="188" t="s">
        <v>14</v>
      </c>
      <c r="G52" s="186"/>
      <c r="H52" s="186"/>
      <c r="I52" s="189"/>
      <c r="J52" s="295" t="s">
        <v>14</v>
      </c>
      <c r="K52" s="296"/>
      <c r="L52" s="307"/>
      <c r="M52" s="293"/>
      <c r="N52" s="187"/>
      <c r="O52" s="295">
        <f t="shared" si="1"/>
        <v>0</v>
      </c>
      <c r="P52" s="295">
        <f t="shared" si="4"/>
        <v>0</v>
      </c>
      <c r="Q52" s="293"/>
      <c r="R52" s="296"/>
      <c r="S52" s="295">
        <f t="shared" si="0"/>
        <v>0</v>
      </c>
      <c r="T52" s="295">
        <f t="shared" si="2"/>
        <v>0</v>
      </c>
      <c r="U52" s="372"/>
    </row>
    <row r="53" spans="2:21" s="347" customFormat="1" x14ac:dyDescent="0.45">
      <c r="B53" s="3">
        <v>44</v>
      </c>
      <c r="C53" s="3" t="s">
        <v>14</v>
      </c>
      <c r="D53" s="121" t="s">
        <v>62</v>
      </c>
      <c r="E53" s="150" t="s">
        <v>14</v>
      </c>
      <c r="F53" s="188" t="s">
        <v>14</v>
      </c>
      <c r="G53" s="186"/>
      <c r="H53" s="186"/>
      <c r="I53" s="189"/>
      <c r="J53" s="295" t="s">
        <v>14</v>
      </c>
      <c r="K53" s="296"/>
      <c r="L53" s="307"/>
      <c r="M53" s="293"/>
      <c r="N53" s="187"/>
      <c r="O53" s="295">
        <f t="shared" si="1"/>
        <v>0</v>
      </c>
      <c r="P53" s="295">
        <f t="shared" si="4"/>
        <v>0</v>
      </c>
      <c r="Q53" s="293"/>
      <c r="R53" s="296"/>
      <c r="S53" s="295">
        <f t="shared" si="0"/>
        <v>0</v>
      </c>
      <c r="T53" s="295">
        <f t="shared" si="2"/>
        <v>0</v>
      </c>
      <c r="U53" s="372"/>
    </row>
    <row r="54" spans="2:21" s="347" customFormat="1" x14ac:dyDescent="0.45">
      <c r="B54" s="3">
        <v>45</v>
      </c>
      <c r="C54" s="3" t="s">
        <v>14</v>
      </c>
      <c r="D54" s="121" t="s">
        <v>63</v>
      </c>
      <c r="E54" s="150" t="s">
        <v>14</v>
      </c>
      <c r="F54" s="188" t="s">
        <v>14</v>
      </c>
      <c r="G54" s="186"/>
      <c r="H54" s="186"/>
      <c r="I54" s="189"/>
      <c r="J54" s="295" t="s">
        <v>14</v>
      </c>
      <c r="K54" s="296"/>
      <c r="L54" s="307"/>
      <c r="M54" s="293"/>
      <c r="N54" s="187"/>
      <c r="O54" s="295">
        <f t="shared" si="1"/>
        <v>0</v>
      </c>
      <c r="P54" s="295">
        <f t="shared" si="4"/>
        <v>0</v>
      </c>
      <c r="Q54" s="293"/>
      <c r="R54" s="296"/>
      <c r="S54" s="295">
        <f t="shared" si="0"/>
        <v>0</v>
      </c>
      <c r="T54" s="295">
        <f t="shared" si="2"/>
        <v>0</v>
      </c>
      <c r="U54" s="372"/>
    </row>
    <row r="55" spans="2:21" s="347" customFormat="1" x14ac:dyDescent="0.45">
      <c r="B55" s="3">
        <v>46</v>
      </c>
      <c r="C55" s="3" t="s">
        <v>14</v>
      </c>
      <c r="D55" s="121" t="s">
        <v>64</v>
      </c>
      <c r="E55" s="150" t="s">
        <v>14</v>
      </c>
      <c r="F55" s="188" t="s">
        <v>14</v>
      </c>
      <c r="G55" s="186"/>
      <c r="H55" s="186"/>
      <c r="I55" s="189"/>
      <c r="J55" s="295" t="s">
        <v>14</v>
      </c>
      <c r="K55" s="296"/>
      <c r="L55" s="307"/>
      <c r="M55" s="293"/>
      <c r="N55" s="187"/>
      <c r="O55" s="295">
        <f t="shared" si="1"/>
        <v>0</v>
      </c>
      <c r="P55" s="295">
        <f t="shared" si="4"/>
        <v>0</v>
      </c>
      <c r="Q55" s="293"/>
      <c r="R55" s="296"/>
      <c r="S55" s="295">
        <f t="shared" si="0"/>
        <v>0</v>
      </c>
      <c r="T55" s="295">
        <f t="shared" si="2"/>
        <v>0</v>
      </c>
      <c r="U55" s="372"/>
    </row>
    <row r="56" spans="2:21" s="347" customFormat="1" x14ac:dyDescent="0.45">
      <c r="B56" s="3">
        <v>47</v>
      </c>
      <c r="C56" s="3" t="s">
        <v>14</v>
      </c>
      <c r="D56" s="121" t="s">
        <v>65</v>
      </c>
      <c r="E56" s="150" t="s">
        <v>14</v>
      </c>
      <c r="F56" s="188" t="s">
        <v>14</v>
      </c>
      <c r="G56" s="186"/>
      <c r="H56" s="186"/>
      <c r="I56" s="189"/>
      <c r="J56" s="295" t="s">
        <v>14</v>
      </c>
      <c r="K56" s="296"/>
      <c r="L56" s="307"/>
      <c r="M56" s="293"/>
      <c r="N56" s="187"/>
      <c r="O56" s="295">
        <f t="shared" si="1"/>
        <v>0</v>
      </c>
      <c r="P56" s="295">
        <f t="shared" si="4"/>
        <v>0</v>
      </c>
      <c r="Q56" s="293"/>
      <c r="R56" s="296"/>
      <c r="S56" s="295">
        <f t="shared" si="0"/>
        <v>0</v>
      </c>
      <c r="T56" s="295">
        <f t="shared" si="2"/>
        <v>0</v>
      </c>
      <c r="U56" s="372"/>
    </row>
    <row r="57" spans="2:21" s="347" customFormat="1" x14ac:dyDescent="0.45">
      <c r="B57" s="3">
        <v>48</v>
      </c>
      <c r="C57" s="3" t="s">
        <v>66</v>
      </c>
      <c r="D57" s="121" t="s">
        <v>67</v>
      </c>
      <c r="E57" s="150" t="s">
        <v>14</v>
      </c>
      <c r="F57" s="188" t="s">
        <v>14</v>
      </c>
      <c r="G57" s="186"/>
      <c r="H57" s="186"/>
      <c r="I57" s="189"/>
      <c r="J57" s="295" t="s">
        <v>14</v>
      </c>
      <c r="K57" s="296"/>
      <c r="L57" s="307"/>
      <c r="M57" s="293"/>
      <c r="N57" s="187"/>
      <c r="O57" s="295">
        <f t="shared" si="1"/>
        <v>0</v>
      </c>
      <c r="P57" s="295">
        <f t="shared" si="4"/>
        <v>0</v>
      </c>
      <c r="Q57" s="293"/>
      <c r="R57" s="296"/>
      <c r="S57" s="295">
        <f t="shared" si="0"/>
        <v>0</v>
      </c>
      <c r="T57" s="295">
        <f t="shared" si="2"/>
        <v>0</v>
      </c>
      <c r="U57" s="372"/>
    </row>
    <row r="58" spans="2:21" s="347" customFormat="1" x14ac:dyDescent="0.45">
      <c r="B58" s="3">
        <v>49</v>
      </c>
      <c r="C58" s="3">
        <v>5.0999999999999996</v>
      </c>
      <c r="D58" s="121" t="s">
        <v>68</v>
      </c>
      <c r="E58" s="150" t="s">
        <v>69</v>
      </c>
      <c r="F58" s="188">
        <v>50</v>
      </c>
      <c r="G58" s="186">
        <v>24600</v>
      </c>
      <c r="H58" s="186">
        <v>650</v>
      </c>
      <c r="I58" s="189">
        <v>32500</v>
      </c>
      <c r="J58" s="295">
        <v>50</v>
      </c>
      <c r="K58" s="296">
        <v>0.4</v>
      </c>
      <c r="L58" s="307">
        <f t="shared" si="3"/>
        <v>13000</v>
      </c>
      <c r="M58" s="293"/>
      <c r="N58" s="187"/>
      <c r="O58" s="295">
        <f t="shared" si="1"/>
        <v>0</v>
      </c>
      <c r="P58" s="295">
        <f t="shared" si="4"/>
        <v>-13000</v>
      </c>
      <c r="Q58" s="293"/>
      <c r="R58" s="296"/>
      <c r="S58" s="295">
        <f t="shared" si="0"/>
        <v>0</v>
      </c>
      <c r="T58" s="295">
        <f t="shared" si="2"/>
        <v>0</v>
      </c>
      <c r="U58" s="372"/>
    </row>
    <row r="59" spans="2:21" s="347" customFormat="1" ht="33.75" x14ac:dyDescent="0.45">
      <c r="B59" s="3">
        <v>50</v>
      </c>
      <c r="C59" s="3" t="s">
        <v>14</v>
      </c>
      <c r="D59" s="121" t="s">
        <v>1793</v>
      </c>
      <c r="E59" s="150" t="s">
        <v>14</v>
      </c>
      <c r="F59" s="188" t="s">
        <v>14</v>
      </c>
      <c r="G59" s="186"/>
      <c r="H59" s="186"/>
      <c r="I59" s="189"/>
      <c r="J59" s="295" t="s">
        <v>14</v>
      </c>
      <c r="K59" s="296"/>
      <c r="L59" s="307"/>
      <c r="M59" s="293"/>
      <c r="N59" s="187"/>
      <c r="O59" s="295">
        <f t="shared" si="1"/>
        <v>0</v>
      </c>
      <c r="P59" s="295">
        <f t="shared" si="4"/>
        <v>0</v>
      </c>
      <c r="Q59" s="293"/>
      <c r="R59" s="296"/>
      <c r="S59" s="295">
        <f t="shared" si="0"/>
        <v>0</v>
      </c>
      <c r="T59" s="295">
        <f t="shared" si="2"/>
        <v>0</v>
      </c>
      <c r="U59" s="372"/>
    </row>
    <row r="60" spans="2:21" s="347" customFormat="1" x14ac:dyDescent="0.45">
      <c r="B60" s="3">
        <v>51</v>
      </c>
      <c r="C60" s="3">
        <v>5.2</v>
      </c>
      <c r="D60" s="121" t="s">
        <v>71</v>
      </c>
      <c r="E60" s="150" t="s">
        <v>69</v>
      </c>
      <c r="F60" s="188">
        <v>50</v>
      </c>
      <c r="G60" s="186">
        <v>113750</v>
      </c>
      <c r="H60" s="186">
        <v>3287</v>
      </c>
      <c r="I60" s="189">
        <v>164350</v>
      </c>
      <c r="J60" s="295">
        <v>50</v>
      </c>
      <c r="K60" s="296"/>
      <c r="L60" s="307">
        <f t="shared" si="3"/>
        <v>0</v>
      </c>
      <c r="M60" s="293"/>
      <c r="N60" s="187"/>
      <c r="O60" s="295">
        <f t="shared" si="1"/>
        <v>0</v>
      </c>
      <c r="P60" s="295">
        <f t="shared" si="4"/>
        <v>0</v>
      </c>
      <c r="Q60" s="293"/>
      <c r="R60" s="296"/>
      <c r="S60" s="295">
        <f t="shared" si="0"/>
        <v>0</v>
      </c>
      <c r="T60" s="295">
        <f t="shared" si="2"/>
        <v>0</v>
      </c>
      <c r="U60" s="372"/>
    </row>
    <row r="61" spans="2:21" s="347" customFormat="1" ht="22.5" x14ac:dyDescent="0.45">
      <c r="B61" s="3">
        <v>52</v>
      </c>
      <c r="C61" s="3" t="s">
        <v>14</v>
      </c>
      <c r="D61" s="121" t="s">
        <v>148</v>
      </c>
      <c r="E61" s="150" t="s">
        <v>14</v>
      </c>
      <c r="F61" s="188" t="s">
        <v>14</v>
      </c>
      <c r="G61" s="186"/>
      <c r="H61" s="186"/>
      <c r="I61" s="189"/>
      <c r="J61" s="295" t="s">
        <v>14</v>
      </c>
      <c r="K61" s="296"/>
      <c r="L61" s="307"/>
      <c r="M61" s="293"/>
      <c r="N61" s="187"/>
      <c r="O61" s="295">
        <f t="shared" si="1"/>
        <v>0</v>
      </c>
      <c r="P61" s="295">
        <f t="shared" si="4"/>
        <v>0</v>
      </c>
      <c r="Q61" s="293"/>
      <c r="R61" s="296"/>
      <c r="S61" s="295">
        <f t="shared" si="0"/>
        <v>0</v>
      </c>
      <c r="T61" s="295">
        <f t="shared" si="2"/>
        <v>0</v>
      </c>
      <c r="U61" s="372"/>
    </row>
    <row r="62" spans="2:21" s="347" customFormat="1" x14ac:dyDescent="0.45">
      <c r="B62" s="3">
        <v>53</v>
      </c>
      <c r="C62" s="3">
        <v>5.3</v>
      </c>
      <c r="D62" s="121" t="s">
        <v>72</v>
      </c>
      <c r="E62" s="150" t="s">
        <v>69</v>
      </c>
      <c r="F62" s="188">
        <v>50</v>
      </c>
      <c r="G62" s="186">
        <v>24000</v>
      </c>
      <c r="H62" s="186">
        <v>650</v>
      </c>
      <c r="I62" s="189">
        <v>32500</v>
      </c>
      <c r="J62" s="295">
        <v>50</v>
      </c>
      <c r="K62" s="296"/>
      <c r="L62" s="307">
        <f t="shared" si="3"/>
        <v>0</v>
      </c>
      <c r="M62" s="293"/>
      <c r="N62" s="187"/>
      <c r="O62" s="295">
        <f t="shared" si="1"/>
        <v>0</v>
      </c>
      <c r="P62" s="295">
        <f t="shared" si="4"/>
        <v>0</v>
      </c>
      <c r="Q62" s="293"/>
      <c r="R62" s="296"/>
      <c r="S62" s="295">
        <f t="shared" si="0"/>
        <v>0</v>
      </c>
      <c r="T62" s="295">
        <f t="shared" si="2"/>
        <v>0</v>
      </c>
      <c r="U62" s="372"/>
    </row>
    <row r="63" spans="2:21" s="347" customFormat="1" ht="33.75" x14ac:dyDescent="0.45">
      <c r="B63" s="3">
        <v>54</v>
      </c>
      <c r="C63" s="3" t="s">
        <v>14</v>
      </c>
      <c r="D63" s="121" t="s">
        <v>73</v>
      </c>
      <c r="E63" s="150" t="s">
        <v>14</v>
      </c>
      <c r="F63" s="188" t="s">
        <v>14</v>
      </c>
      <c r="G63" s="186"/>
      <c r="H63" s="186"/>
      <c r="I63" s="189"/>
      <c r="J63" s="295" t="s">
        <v>14</v>
      </c>
      <c r="K63" s="296"/>
      <c r="L63" s="307"/>
      <c r="M63" s="293"/>
      <c r="N63" s="187"/>
      <c r="O63" s="295">
        <f t="shared" si="1"/>
        <v>0</v>
      </c>
      <c r="P63" s="295">
        <f t="shared" si="4"/>
        <v>0</v>
      </c>
      <c r="Q63" s="293"/>
      <c r="R63" s="296"/>
      <c r="S63" s="295">
        <f t="shared" si="0"/>
        <v>0</v>
      </c>
      <c r="T63" s="295">
        <f t="shared" si="2"/>
        <v>0</v>
      </c>
      <c r="U63" s="372"/>
    </row>
    <row r="64" spans="2:21" s="347" customFormat="1" x14ac:dyDescent="0.45">
      <c r="B64" s="3">
        <v>55</v>
      </c>
      <c r="C64" s="3">
        <v>5.4</v>
      </c>
      <c r="D64" s="121" t="s">
        <v>74</v>
      </c>
      <c r="E64" s="150" t="s">
        <v>69</v>
      </c>
      <c r="F64" s="188">
        <v>50</v>
      </c>
      <c r="G64" s="186">
        <v>187500</v>
      </c>
      <c r="H64" s="186">
        <v>5474</v>
      </c>
      <c r="I64" s="194">
        <v>273700</v>
      </c>
      <c r="J64" s="295">
        <v>50</v>
      </c>
      <c r="K64" s="296"/>
      <c r="L64" s="307">
        <f t="shared" si="3"/>
        <v>0</v>
      </c>
      <c r="M64" s="293"/>
      <c r="N64" s="187"/>
      <c r="O64" s="295">
        <f t="shared" si="1"/>
        <v>0</v>
      </c>
      <c r="P64" s="295">
        <f t="shared" si="4"/>
        <v>0</v>
      </c>
      <c r="Q64" s="293"/>
      <c r="R64" s="296"/>
      <c r="S64" s="295">
        <f t="shared" si="0"/>
        <v>0</v>
      </c>
      <c r="T64" s="295">
        <f t="shared" si="2"/>
        <v>0</v>
      </c>
      <c r="U64" s="372"/>
    </row>
    <row r="65" spans="2:21" s="347" customFormat="1" x14ac:dyDescent="0.45">
      <c r="B65" s="3">
        <v>56</v>
      </c>
      <c r="C65" s="3" t="s">
        <v>14</v>
      </c>
      <c r="D65" s="121" t="s">
        <v>1794</v>
      </c>
      <c r="E65" s="150" t="s">
        <v>14</v>
      </c>
      <c r="F65" s="188" t="s">
        <v>14</v>
      </c>
      <c r="G65" s="186"/>
      <c r="H65" s="186"/>
      <c r="I65" s="189"/>
      <c r="J65" s="295" t="s">
        <v>14</v>
      </c>
      <c r="K65" s="296"/>
      <c r="L65" s="307"/>
      <c r="M65" s="293"/>
      <c r="N65" s="187"/>
      <c r="O65" s="295">
        <f t="shared" si="1"/>
        <v>0</v>
      </c>
      <c r="P65" s="295">
        <f t="shared" si="4"/>
        <v>0</v>
      </c>
      <c r="Q65" s="293"/>
      <c r="R65" s="296"/>
      <c r="S65" s="295">
        <f t="shared" si="0"/>
        <v>0</v>
      </c>
      <c r="T65" s="295">
        <f t="shared" si="2"/>
        <v>0</v>
      </c>
      <c r="U65" s="372"/>
    </row>
    <row r="66" spans="2:21" s="347" customFormat="1" x14ac:dyDescent="0.45">
      <c r="B66" s="3">
        <v>57</v>
      </c>
      <c r="C66" s="3"/>
      <c r="D66" s="121" t="s">
        <v>1795</v>
      </c>
      <c r="E66" s="150"/>
      <c r="F66" s="188"/>
      <c r="G66" s="186"/>
      <c r="H66" s="186"/>
      <c r="I66" s="189"/>
      <c r="J66" s="295">
        <v>0</v>
      </c>
      <c r="K66" s="296"/>
      <c r="L66" s="307">
        <f t="shared" si="3"/>
        <v>0</v>
      </c>
      <c r="M66" s="293"/>
      <c r="N66" s="187"/>
      <c r="O66" s="295">
        <f t="shared" si="1"/>
        <v>0</v>
      </c>
      <c r="P66" s="295">
        <f t="shared" si="4"/>
        <v>0</v>
      </c>
      <c r="Q66" s="293"/>
      <c r="R66" s="296"/>
      <c r="S66" s="295">
        <f t="shared" si="0"/>
        <v>0</v>
      </c>
      <c r="T66" s="295">
        <f t="shared" si="2"/>
        <v>0</v>
      </c>
      <c r="U66" s="372"/>
    </row>
    <row r="67" spans="2:21" s="347" customFormat="1" x14ac:dyDescent="0.45">
      <c r="B67" s="3"/>
      <c r="C67" s="3"/>
      <c r="D67" s="121"/>
      <c r="E67" s="150"/>
      <c r="F67" s="188"/>
      <c r="G67" s="186"/>
      <c r="H67" s="186"/>
      <c r="I67" s="189"/>
      <c r="J67" s="295"/>
      <c r="K67" s="296"/>
      <c r="L67" s="307">
        <f t="shared" si="3"/>
        <v>0</v>
      </c>
      <c r="M67" s="293"/>
      <c r="N67" s="187"/>
      <c r="O67" s="295">
        <f t="shared" si="1"/>
        <v>0</v>
      </c>
      <c r="P67" s="295">
        <f t="shared" si="4"/>
        <v>0</v>
      </c>
      <c r="Q67" s="293"/>
      <c r="R67" s="296"/>
      <c r="S67" s="295">
        <f t="shared" si="0"/>
        <v>0</v>
      </c>
      <c r="T67" s="295">
        <f t="shared" si="2"/>
        <v>0</v>
      </c>
      <c r="U67" s="372"/>
    </row>
    <row r="68" spans="2:21" s="347" customFormat="1" x14ac:dyDescent="0.45">
      <c r="B68" s="3"/>
      <c r="C68" s="3"/>
      <c r="D68" s="352" t="s">
        <v>1394</v>
      </c>
      <c r="E68" s="150"/>
      <c r="F68" s="188"/>
      <c r="G68" s="186"/>
      <c r="H68" s="186"/>
      <c r="I68" s="189"/>
      <c r="J68" s="295" t="s">
        <v>14</v>
      </c>
      <c r="K68" s="296"/>
      <c r="L68" s="307"/>
      <c r="M68" s="293"/>
      <c r="N68" s="187"/>
      <c r="O68" s="295">
        <f t="shared" si="1"/>
        <v>0</v>
      </c>
      <c r="P68" s="295">
        <f t="shared" si="4"/>
        <v>0</v>
      </c>
      <c r="Q68" s="293"/>
      <c r="R68" s="296"/>
      <c r="S68" s="295">
        <f t="shared" si="0"/>
        <v>0</v>
      </c>
      <c r="T68" s="295">
        <f t="shared" si="2"/>
        <v>0</v>
      </c>
      <c r="U68" s="372"/>
    </row>
    <row r="69" spans="2:21" s="347" customFormat="1" ht="112.5" x14ac:dyDescent="0.45">
      <c r="B69" s="3"/>
      <c r="C69" s="3">
        <v>1</v>
      </c>
      <c r="D69" s="121" t="s">
        <v>1420</v>
      </c>
      <c r="E69" s="150" t="s">
        <v>20</v>
      </c>
      <c r="F69" s="188"/>
      <c r="G69" s="186"/>
      <c r="H69" s="186">
        <v>2231.19</v>
      </c>
      <c r="I69" s="189"/>
      <c r="J69" s="340"/>
      <c r="K69" s="340"/>
      <c r="L69" s="307"/>
      <c r="M69" s="293">
        <v>79.808729999999997</v>
      </c>
      <c r="N69" s="309">
        <v>0.5</v>
      </c>
      <c r="O69" s="295">
        <f t="shared" si="1"/>
        <v>89034.220144349994</v>
      </c>
      <c r="P69" s="295">
        <f t="shared" si="4"/>
        <v>89034.220144349994</v>
      </c>
      <c r="Q69" s="293">
        <f>'RA3 ms'!F133</f>
        <v>79.808729999999997</v>
      </c>
      <c r="R69" s="299">
        <v>1</v>
      </c>
      <c r="S69" s="295">
        <f t="shared" si="0"/>
        <v>178068.44028869999</v>
      </c>
      <c r="T69" s="295">
        <f t="shared" si="2"/>
        <v>89034.220144349994</v>
      </c>
      <c r="U69" s="372"/>
    </row>
    <row r="70" spans="2:21" s="347" customFormat="1" x14ac:dyDescent="0.45">
      <c r="B70" s="3"/>
      <c r="C70" s="3">
        <v>2</v>
      </c>
      <c r="D70" s="25" t="s">
        <v>1796</v>
      </c>
      <c r="E70" s="150" t="s">
        <v>20</v>
      </c>
      <c r="F70" s="188"/>
      <c r="G70" s="186"/>
      <c r="H70" s="186">
        <v>10795</v>
      </c>
      <c r="I70" s="189"/>
      <c r="J70" s="340"/>
      <c r="K70" s="340"/>
      <c r="L70" s="307"/>
      <c r="M70" s="293">
        <v>28.799999999999997</v>
      </c>
      <c r="N70" s="309">
        <v>0.7</v>
      </c>
      <c r="O70" s="295">
        <f t="shared" si="1"/>
        <v>217627.19999999995</v>
      </c>
      <c r="P70" s="295">
        <f t="shared" si="4"/>
        <v>217627.19999999995</v>
      </c>
      <c r="Q70" s="293">
        <f>'RA3 ms'!F138</f>
        <v>28.799999999999997</v>
      </c>
      <c r="R70" s="299">
        <v>0.95</v>
      </c>
      <c r="S70" s="295">
        <f t="shared" si="0"/>
        <v>295351.19999999995</v>
      </c>
      <c r="T70" s="295">
        <f t="shared" si="2"/>
        <v>77724</v>
      </c>
      <c r="U70" s="372"/>
    </row>
    <row r="71" spans="2:21" s="347" customFormat="1" ht="90" x14ac:dyDescent="0.45">
      <c r="B71" s="3"/>
      <c r="C71" s="3"/>
      <c r="D71" s="25" t="s">
        <v>158</v>
      </c>
      <c r="E71" s="341"/>
      <c r="F71" s="341"/>
      <c r="G71" s="341"/>
      <c r="H71" s="341"/>
      <c r="I71" s="341"/>
      <c r="J71" s="340"/>
      <c r="K71" s="340"/>
      <c r="L71" s="307"/>
      <c r="M71" s="340"/>
      <c r="N71" s="341"/>
      <c r="O71" s="295">
        <f t="shared" si="1"/>
        <v>0</v>
      </c>
      <c r="P71" s="295">
        <f t="shared" si="4"/>
        <v>0</v>
      </c>
      <c r="Q71" s="340"/>
      <c r="R71" s="340"/>
      <c r="S71" s="295">
        <f t="shared" si="0"/>
        <v>0</v>
      </c>
      <c r="T71" s="295">
        <f t="shared" si="2"/>
        <v>0</v>
      </c>
      <c r="U71" s="372"/>
    </row>
    <row r="72" spans="2:21" s="347" customFormat="1" x14ac:dyDescent="0.45">
      <c r="B72" s="3"/>
      <c r="C72" s="340">
        <v>3</v>
      </c>
      <c r="D72" s="121" t="s">
        <v>1628</v>
      </c>
      <c r="E72" s="150" t="s">
        <v>69</v>
      </c>
      <c r="F72" s="188"/>
      <c r="G72" s="186">
        <v>32500</v>
      </c>
      <c r="H72" s="186">
        <v>3690</v>
      </c>
      <c r="I72" s="189"/>
      <c r="J72" s="340"/>
      <c r="K72" s="340"/>
      <c r="L72" s="307"/>
      <c r="M72" s="293">
        <v>11.652000000000001</v>
      </c>
      <c r="N72" s="187">
        <v>0.6</v>
      </c>
      <c r="O72" s="295">
        <f t="shared" si="1"/>
        <v>25797.528000000002</v>
      </c>
      <c r="P72" s="295">
        <f t="shared" si="4"/>
        <v>25797.528000000002</v>
      </c>
      <c r="Q72" s="293">
        <f>'RA3 ms'!F145</f>
        <v>11.652000000000001</v>
      </c>
      <c r="R72" s="294">
        <v>1</v>
      </c>
      <c r="S72" s="295">
        <f t="shared" si="0"/>
        <v>42995.880000000005</v>
      </c>
      <c r="T72" s="295">
        <f t="shared" si="2"/>
        <v>17198.352000000003</v>
      </c>
      <c r="U72" s="372"/>
    </row>
    <row r="73" spans="2:21" s="347" customFormat="1" ht="45" x14ac:dyDescent="0.45">
      <c r="B73" s="3"/>
      <c r="C73" s="340"/>
      <c r="D73" s="121" t="s">
        <v>425</v>
      </c>
      <c r="E73" s="150"/>
      <c r="F73" s="188"/>
      <c r="G73" s="186"/>
      <c r="H73" s="186"/>
      <c r="I73" s="189"/>
      <c r="J73" s="340"/>
      <c r="K73" s="340"/>
      <c r="L73" s="307"/>
      <c r="M73" s="293"/>
      <c r="N73" s="296"/>
      <c r="O73" s="295">
        <f t="shared" si="1"/>
        <v>0</v>
      </c>
      <c r="P73" s="295">
        <f t="shared" si="4"/>
        <v>0</v>
      </c>
      <c r="Q73" s="293"/>
      <c r="R73" s="296"/>
      <c r="S73" s="295">
        <f t="shared" si="0"/>
        <v>0</v>
      </c>
      <c r="T73" s="295">
        <f t="shared" si="2"/>
        <v>0</v>
      </c>
      <c r="U73" s="372"/>
    </row>
    <row r="74" spans="2:21" s="347" customFormat="1" x14ac:dyDescent="0.45">
      <c r="B74" s="3"/>
      <c r="C74" s="3">
        <v>4</v>
      </c>
      <c r="D74" s="121" t="s">
        <v>1797</v>
      </c>
      <c r="E74" s="150" t="s">
        <v>69</v>
      </c>
      <c r="F74" s="188">
        <v>160</v>
      </c>
      <c r="G74" s="186">
        <v>78720</v>
      </c>
      <c r="H74" s="186">
        <v>650</v>
      </c>
      <c r="I74" s="189">
        <v>104000</v>
      </c>
      <c r="J74" s="340"/>
      <c r="K74" s="340"/>
      <c r="L74" s="307"/>
      <c r="M74" s="293"/>
      <c r="N74" s="296"/>
      <c r="O74" s="295">
        <f t="shared" si="1"/>
        <v>0</v>
      </c>
      <c r="P74" s="295">
        <f t="shared" si="4"/>
        <v>0</v>
      </c>
      <c r="Q74" s="293">
        <f>'RA3 ms'!F179</f>
        <v>127.9602</v>
      </c>
      <c r="R74" s="296">
        <v>0.9</v>
      </c>
      <c r="S74" s="295">
        <f t="shared" ref="S74:S137" si="5">R74*Q74*H74</f>
        <v>74856.717000000004</v>
      </c>
      <c r="T74" s="295">
        <f t="shared" si="2"/>
        <v>74856.717000000004</v>
      </c>
      <c r="U74" s="372"/>
    </row>
    <row r="75" spans="2:21" s="347" customFormat="1" ht="33.75" x14ac:dyDescent="0.45">
      <c r="B75" s="3"/>
      <c r="C75" s="3" t="s">
        <v>14</v>
      </c>
      <c r="D75" s="121" t="s">
        <v>1798</v>
      </c>
      <c r="E75" s="150" t="s">
        <v>14</v>
      </c>
      <c r="F75" s="188" t="s">
        <v>14</v>
      </c>
      <c r="G75" s="186"/>
      <c r="H75" s="186"/>
      <c r="I75" s="189"/>
      <c r="J75" s="340"/>
      <c r="K75" s="340"/>
      <c r="L75" s="307"/>
      <c r="M75" s="293"/>
      <c r="N75" s="296"/>
      <c r="O75" s="295">
        <f t="shared" ref="O75:O138" si="6">N75*M75*H75</f>
        <v>0</v>
      </c>
      <c r="P75" s="295">
        <f t="shared" si="4"/>
        <v>0</v>
      </c>
      <c r="Q75" s="293"/>
      <c r="R75" s="296"/>
      <c r="S75" s="295">
        <f t="shared" si="5"/>
        <v>0</v>
      </c>
      <c r="T75" s="295">
        <f t="shared" ref="T75:T138" si="7">S75-O75</f>
        <v>0</v>
      </c>
      <c r="U75" s="372"/>
    </row>
    <row r="76" spans="2:21" s="347" customFormat="1" x14ac:dyDescent="0.45">
      <c r="B76" s="3"/>
      <c r="C76" s="340"/>
      <c r="D76" s="121"/>
      <c r="E76" s="150"/>
      <c r="F76" s="188"/>
      <c r="G76" s="186"/>
      <c r="H76" s="186"/>
      <c r="I76" s="189"/>
      <c r="J76" s="340"/>
      <c r="K76" s="340"/>
      <c r="L76" s="307"/>
      <c r="M76" s="293"/>
      <c r="N76" s="296"/>
      <c r="O76" s="295">
        <f t="shared" si="6"/>
        <v>0</v>
      </c>
      <c r="P76" s="295">
        <f t="shared" si="4"/>
        <v>0</v>
      </c>
      <c r="Q76" s="293"/>
      <c r="R76" s="296"/>
      <c r="S76" s="295">
        <f t="shared" si="5"/>
        <v>0</v>
      </c>
      <c r="T76" s="295">
        <f t="shared" si="7"/>
        <v>0</v>
      </c>
      <c r="U76" s="372"/>
    </row>
    <row r="77" spans="2:21" s="347" customFormat="1" x14ac:dyDescent="0.45">
      <c r="B77" s="3"/>
      <c r="C77" s="340"/>
      <c r="D77" s="121"/>
      <c r="E77" s="150"/>
      <c r="F77" s="188"/>
      <c r="G77" s="186"/>
      <c r="H77" s="186"/>
      <c r="I77" s="189"/>
      <c r="J77" s="340"/>
      <c r="K77" s="340"/>
      <c r="L77" s="307"/>
      <c r="M77" s="293"/>
      <c r="N77" s="296"/>
      <c r="O77" s="295">
        <f t="shared" si="6"/>
        <v>0</v>
      </c>
      <c r="P77" s="295">
        <f t="shared" si="4"/>
        <v>0</v>
      </c>
      <c r="Q77" s="293"/>
      <c r="R77" s="296"/>
      <c r="S77" s="295">
        <f t="shared" si="5"/>
        <v>0</v>
      </c>
      <c r="T77" s="295">
        <f t="shared" si="7"/>
        <v>0</v>
      </c>
      <c r="U77" s="372"/>
    </row>
    <row r="78" spans="2:21" s="347" customFormat="1" ht="17.25" x14ac:dyDescent="0.45">
      <c r="B78" s="3"/>
      <c r="C78" s="3"/>
      <c r="D78" s="353" t="s">
        <v>676</v>
      </c>
      <c r="E78" s="150"/>
      <c r="F78" s="188"/>
      <c r="G78" s="186"/>
      <c r="H78" s="186"/>
      <c r="I78" s="189"/>
      <c r="J78" s="340"/>
      <c r="K78" s="340"/>
      <c r="L78" s="307"/>
      <c r="M78" s="293"/>
      <c r="N78" s="187"/>
      <c r="O78" s="295">
        <f t="shared" si="6"/>
        <v>0</v>
      </c>
      <c r="P78" s="295">
        <f t="shared" si="4"/>
        <v>0</v>
      </c>
      <c r="Q78" s="293"/>
      <c r="R78" s="296"/>
      <c r="S78" s="295">
        <f t="shared" si="5"/>
        <v>0</v>
      </c>
      <c r="T78" s="295">
        <f t="shared" si="7"/>
        <v>0</v>
      </c>
      <c r="U78" s="372"/>
    </row>
    <row r="79" spans="2:21" s="347" customFormat="1" x14ac:dyDescent="0.45">
      <c r="B79" s="3"/>
      <c r="C79" s="282"/>
      <c r="D79" s="354" t="s">
        <v>76</v>
      </c>
      <c r="E79" s="150" t="s">
        <v>77</v>
      </c>
      <c r="F79" s="188">
        <v>2</v>
      </c>
      <c r="G79" s="186">
        <v>0</v>
      </c>
      <c r="H79" s="186">
        <v>0</v>
      </c>
      <c r="I79" s="190">
        <v>0</v>
      </c>
      <c r="J79" s="340"/>
      <c r="K79" s="340"/>
      <c r="L79" s="307"/>
      <c r="M79" s="293"/>
      <c r="N79" s="187"/>
      <c r="O79" s="295">
        <f t="shared" si="6"/>
        <v>0</v>
      </c>
      <c r="P79" s="295">
        <f t="shared" si="4"/>
        <v>0</v>
      </c>
      <c r="Q79" s="293"/>
      <c r="R79" s="296"/>
      <c r="S79" s="295">
        <f t="shared" si="5"/>
        <v>0</v>
      </c>
      <c r="T79" s="295">
        <f t="shared" si="7"/>
        <v>0</v>
      </c>
      <c r="U79" s="372"/>
    </row>
    <row r="80" spans="2:21" s="347" customFormat="1" x14ac:dyDescent="0.45">
      <c r="B80" s="3">
        <v>58</v>
      </c>
      <c r="C80" s="3" t="s">
        <v>30</v>
      </c>
      <c r="D80" s="121" t="s">
        <v>78</v>
      </c>
      <c r="E80" s="150" t="s">
        <v>14</v>
      </c>
      <c r="F80" s="188" t="s">
        <v>14</v>
      </c>
      <c r="G80" s="186"/>
      <c r="H80" s="186"/>
      <c r="I80" s="189"/>
      <c r="J80" s="340"/>
      <c r="K80" s="340"/>
      <c r="L80" s="307"/>
      <c r="M80" s="293"/>
      <c r="N80" s="187"/>
      <c r="O80" s="295">
        <f t="shared" si="6"/>
        <v>0</v>
      </c>
      <c r="P80" s="295">
        <f t="shared" si="4"/>
        <v>0</v>
      </c>
      <c r="Q80" s="293"/>
      <c r="R80" s="296"/>
      <c r="S80" s="295">
        <f t="shared" si="5"/>
        <v>0</v>
      </c>
      <c r="T80" s="295">
        <f t="shared" si="7"/>
        <v>0</v>
      </c>
      <c r="U80" s="372"/>
    </row>
    <row r="81" spans="2:21" s="347" customFormat="1" ht="146.25" x14ac:dyDescent="0.45">
      <c r="B81" s="3">
        <v>59</v>
      </c>
      <c r="C81" s="3">
        <v>2.1</v>
      </c>
      <c r="D81" s="121" t="s">
        <v>1799</v>
      </c>
      <c r="E81" s="150" t="s">
        <v>80</v>
      </c>
      <c r="F81" s="188">
        <v>87.2</v>
      </c>
      <c r="G81" s="186">
        <v>178324</v>
      </c>
      <c r="H81" s="186">
        <v>2740</v>
      </c>
      <c r="I81" s="189">
        <v>238928</v>
      </c>
      <c r="J81" s="295">
        <v>87.2</v>
      </c>
      <c r="K81" s="296">
        <v>0.6</v>
      </c>
      <c r="L81" s="307">
        <f>K81*J81*H81</f>
        <v>143356.79999999999</v>
      </c>
      <c r="M81" s="293"/>
      <c r="N81" s="187"/>
      <c r="O81" s="295">
        <f t="shared" si="6"/>
        <v>0</v>
      </c>
      <c r="P81" s="295">
        <f t="shared" si="4"/>
        <v>-143356.79999999999</v>
      </c>
      <c r="Q81" s="293"/>
      <c r="R81" s="296"/>
      <c r="S81" s="295">
        <f t="shared" si="5"/>
        <v>0</v>
      </c>
      <c r="T81" s="295">
        <f t="shared" si="7"/>
        <v>0</v>
      </c>
      <c r="U81" s="372"/>
    </row>
    <row r="82" spans="2:21" s="347" customFormat="1" ht="146.25" x14ac:dyDescent="0.45">
      <c r="B82" s="3">
        <v>60</v>
      </c>
      <c r="C82" s="3">
        <v>2.2000000000000002</v>
      </c>
      <c r="D82" s="121" t="s">
        <v>81</v>
      </c>
      <c r="E82" s="150" t="s">
        <v>80</v>
      </c>
      <c r="F82" s="188">
        <v>41.12</v>
      </c>
      <c r="G82" s="186">
        <v>70808.639999999999</v>
      </c>
      <c r="H82" s="186">
        <v>2300</v>
      </c>
      <c r="I82" s="189">
        <v>94576</v>
      </c>
      <c r="J82" s="295">
        <v>41.12</v>
      </c>
      <c r="K82" s="296">
        <v>0.8</v>
      </c>
      <c r="L82" s="307">
        <f t="shared" ref="L82:L141" si="8">K82*J82*H82</f>
        <v>75660.800000000003</v>
      </c>
      <c r="M82" s="293">
        <v>26.302250000000001</v>
      </c>
      <c r="N82" s="287">
        <v>1</v>
      </c>
      <c r="O82" s="295">
        <f t="shared" si="6"/>
        <v>60495.175000000003</v>
      </c>
      <c r="P82" s="295">
        <f t="shared" si="4"/>
        <v>-15165.625</v>
      </c>
      <c r="Q82" s="293">
        <f>'RA3 ms'!F195</f>
        <v>26.302250000000001</v>
      </c>
      <c r="R82" s="294">
        <v>1</v>
      </c>
      <c r="S82" s="295">
        <f t="shared" si="5"/>
        <v>60495.175000000003</v>
      </c>
      <c r="T82" s="295">
        <f t="shared" si="7"/>
        <v>0</v>
      </c>
      <c r="U82" s="372"/>
    </row>
    <row r="83" spans="2:21" s="347" customFormat="1" ht="180" x14ac:dyDescent="0.45">
      <c r="B83" s="3">
        <v>61</v>
      </c>
      <c r="C83" s="3">
        <v>2.2999999999999998</v>
      </c>
      <c r="D83" s="121" t="s">
        <v>82</v>
      </c>
      <c r="E83" s="150" t="s">
        <v>80</v>
      </c>
      <c r="F83" s="188">
        <v>240.79</v>
      </c>
      <c r="G83" s="186">
        <v>161329.29999999999</v>
      </c>
      <c r="H83" s="186">
        <v>767</v>
      </c>
      <c r="I83" s="189">
        <v>184685.93</v>
      </c>
      <c r="J83" s="295">
        <v>240.79</v>
      </c>
      <c r="K83" s="296">
        <v>0.7</v>
      </c>
      <c r="L83" s="307">
        <f t="shared" si="8"/>
        <v>129280.151</v>
      </c>
      <c r="M83" s="293">
        <v>341.04115000000002</v>
      </c>
      <c r="N83" s="187">
        <v>0.9</v>
      </c>
      <c r="O83" s="295">
        <f t="shared" si="6"/>
        <v>235420.70584500002</v>
      </c>
      <c r="P83" s="295">
        <f t="shared" si="4"/>
        <v>106140.55484500002</v>
      </c>
      <c r="Q83" s="293">
        <f>'RA3 ms'!F226</f>
        <v>341.04115000000002</v>
      </c>
      <c r="R83" s="294">
        <v>1</v>
      </c>
      <c r="S83" s="295">
        <f t="shared" si="5"/>
        <v>261578.56205000001</v>
      </c>
      <c r="T83" s="295">
        <f t="shared" si="7"/>
        <v>26157.856204999989</v>
      </c>
      <c r="U83" s="372"/>
    </row>
    <row r="84" spans="2:21" s="347" customFormat="1" ht="180" x14ac:dyDescent="0.45">
      <c r="B84" s="3">
        <v>62</v>
      </c>
      <c r="C84" s="3">
        <v>2.4</v>
      </c>
      <c r="D84" s="121" t="s">
        <v>82</v>
      </c>
      <c r="E84" s="150" t="s">
        <v>80</v>
      </c>
      <c r="F84" s="188">
        <v>444.3</v>
      </c>
      <c r="G84" s="186">
        <v>340778.1</v>
      </c>
      <c r="H84" s="186">
        <v>767</v>
      </c>
      <c r="I84" s="190">
        <v>340778.1</v>
      </c>
      <c r="J84" s="295">
        <v>444.3</v>
      </c>
      <c r="K84" s="296">
        <v>0.7</v>
      </c>
      <c r="L84" s="307">
        <f t="shared" si="8"/>
        <v>238544.66999999998</v>
      </c>
      <c r="M84" s="293">
        <v>84.731099999999998</v>
      </c>
      <c r="N84" s="187">
        <v>1</v>
      </c>
      <c r="O84" s="295">
        <f t="shared" si="6"/>
        <v>64988.753700000001</v>
      </c>
      <c r="P84" s="295">
        <f t="shared" si="4"/>
        <v>-173555.91629999998</v>
      </c>
      <c r="Q84" s="293">
        <f>'RA3 ms'!F239</f>
        <v>84.731099999999998</v>
      </c>
      <c r="R84" s="296">
        <v>1</v>
      </c>
      <c r="S84" s="295">
        <f t="shared" si="5"/>
        <v>64988.753700000001</v>
      </c>
      <c r="T84" s="295">
        <f t="shared" si="7"/>
        <v>0</v>
      </c>
      <c r="U84" s="372"/>
    </row>
    <row r="85" spans="2:21" s="347" customFormat="1" ht="78.75" x14ac:dyDescent="0.45">
      <c r="B85" s="3">
        <v>63</v>
      </c>
      <c r="C85" s="3">
        <v>2.5</v>
      </c>
      <c r="D85" s="121" t="s">
        <v>83</v>
      </c>
      <c r="E85" s="150" t="s">
        <v>80</v>
      </c>
      <c r="F85" s="188">
        <v>131</v>
      </c>
      <c r="G85" s="186">
        <v>116590</v>
      </c>
      <c r="H85" s="186">
        <v>898</v>
      </c>
      <c r="I85" s="189">
        <v>117638</v>
      </c>
      <c r="J85" s="295">
        <v>131</v>
      </c>
      <c r="K85" s="296">
        <v>0.8</v>
      </c>
      <c r="L85" s="307">
        <f t="shared" si="8"/>
        <v>94110.400000000009</v>
      </c>
      <c r="M85" s="293">
        <v>9.3000000000000007</v>
      </c>
      <c r="N85" s="187">
        <v>1</v>
      </c>
      <c r="O85" s="295">
        <f t="shared" si="6"/>
        <v>8351.4000000000015</v>
      </c>
      <c r="P85" s="295">
        <f t="shared" si="4"/>
        <v>-85759</v>
      </c>
      <c r="Q85" s="298">
        <f>'RA3 ms'!F241</f>
        <v>9.3000000000000007</v>
      </c>
      <c r="R85" s="296">
        <v>1</v>
      </c>
      <c r="S85" s="295">
        <f t="shared" si="5"/>
        <v>8351.4000000000015</v>
      </c>
      <c r="T85" s="295">
        <f t="shared" si="7"/>
        <v>0</v>
      </c>
      <c r="U85" s="372"/>
    </row>
    <row r="86" spans="2:21" s="347" customFormat="1" x14ac:dyDescent="0.45">
      <c r="B86" s="3">
        <v>64</v>
      </c>
      <c r="C86" s="3" t="s">
        <v>37</v>
      </c>
      <c r="D86" s="121" t="s">
        <v>18</v>
      </c>
      <c r="E86" s="150" t="s">
        <v>14</v>
      </c>
      <c r="F86" s="188" t="s">
        <v>14</v>
      </c>
      <c r="G86" s="186"/>
      <c r="H86" s="186"/>
      <c r="I86" s="189"/>
      <c r="J86" s="295" t="s">
        <v>14</v>
      </c>
      <c r="K86" s="296"/>
      <c r="L86" s="307"/>
      <c r="M86" s="293"/>
      <c r="N86" s="187"/>
      <c r="O86" s="295">
        <f t="shared" si="6"/>
        <v>0</v>
      </c>
      <c r="P86" s="295">
        <f t="shared" si="4"/>
        <v>0</v>
      </c>
      <c r="Q86" s="293"/>
      <c r="R86" s="296"/>
      <c r="S86" s="295">
        <f t="shared" si="5"/>
        <v>0</v>
      </c>
      <c r="T86" s="295">
        <f t="shared" si="7"/>
        <v>0</v>
      </c>
      <c r="U86" s="372"/>
    </row>
    <row r="87" spans="2:21" s="347" customFormat="1" x14ac:dyDescent="0.45">
      <c r="B87" s="3">
        <v>65</v>
      </c>
      <c r="C87" s="3">
        <v>3.1</v>
      </c>
      <c r="D87" s="121" t="s">
        <v>84</v>
      </c>
      <c r="E87" s="150" t="s">
        <v>20</v>
      </c>
      <c r="F87" s="188">
        <v>100</v>
      </c>
      <c r="G87" s="186">
        <v>850000</v>
      </c>
      <c r="H87" s="186">
        <v>10795</v>
      </c>
      <c r="I87" s="189">
        <v>1079500</v>
      </c>
      <c r="J87" s="295">
        <v>100</v>
      </c>
      <c r="K87" s="296">
        <v>0.5</v>
      </c>
      <c r="L87" s="307">
        <f t="shared" si="8"/>
        <v>539750</v>
      </c>
      <c r="M87" s="293"/>
      <c r="N87" s="187"/>
      <c r="O87" s="295">
        <f t="shared" si="6"/>
        <v>0</v>
      </c>
      <c r="P87" s="295">
        <f t="shared" si="4"/>
        <v>-539750</v>
      </c>
      <c r="Q87" s="293"/>
      <c r="R87" s="296"/>
      <c r="S87" s="295">
        <f t="shared" si="5"/>
        <v>0</v>
      </c>
      <c r="T87" s="295">
        <f t="shared" si="7"/>
        <v>0</v>
      </c>
      <c r="U87" s="372"/>
    </row>
    <row r="88" spans="2:21" s="347" customFormat="1" ht="90" x14ac:dyDescent="0.45">
      <c r="B88" s="3">
        <v>66</v>
      </c>
      <c r="C88" s="3" t="s">
        <v>14</v>
      </c>
      <c r="D88" s="121" t="s">
        <v>85</v>
      </c>
      <c r="E88" s="150" t="s">
        <v>14</v>
      </c>
      <c r="F88" s="188" t="s">
        <v>14</v>
      </c>
      <c r="G88" s="186"/>
      <c r="H88" s="186"/>
      <c r="I88" s="189"/>
      <c r="J88" s="295" t="s">
        <v>14</v>
      </c>
      <c r="K88" s="296"/>
      <c r="L88" s="307"/>
      <c r="M88" s="293"/>
      <c r="N88" s="187"/>
      <c r="O88" s="295">
        <f t="shared" si="6"/>
        <v>0</v>
      </c>
      <c r="P88" s="295">
        <f t="shared" si="4"/>
        <v>0</v>
      </c>
      <c r="Q88" s="293"/>
      <c r="R88" s="296"/>
      <c r="S88" s="295">
        <f t="shared" si="5"/>
        <v>0</v>
      </c>
      <c r="T88" s="295">
        <f t="shared" si="7"/>
        <v>0</v>
      </c>
      <c r="U88" s="372"/>
    </row>
    <row r="89" spans="2:21" s="347" customFormat="1" x14ac:dyDescent="0.45">
      <c r="B89" s="3">
        <v>67</v>
      </c>
      <c r="C89" s="3">
        <v>3.2</v>
      </c>
      <c r="D89" s="121" t="s">
        <v>86</v>
      </c>
      <c r="E89" s="150" t="s">
        <v>20</v>
      </c>
      <c r="F89" s="188">
        <v>25</v>
      </c>
      <c r="G89" s="186">
        <v>62500</v>
      </c>
      <c r="H89" s="186">
        <v>3040</v>
      </c>
      <c r="I89" s="189">
        <v>76000</v>
      </c>
      <c r="J89" s="295">
        <v>25</v>
      </c>
      <c r="K89" s="296">
        <v>0.9</v>
      </c>
      <c r="L89" s="307">
        <f t="shared" si="8"/>
        <v>68400</v>
      </c>
      <c r="M89" s="293">
        <v>25.005125</v>
      </c>
      <c r="N89" s="187">
        <v>1</v>
      </c>
      <c r="O89" s="295">
        <f t="shared" si="6"/>
        <v>76015.58</v>
      </c>
      <c r="P89" s="295">
        <f t="shared" si="4"/>
        <v>7615.5800000000017</v>
      </c>
      <c r="Q89" s="293">
        <f>'RA3 ms'!F255</f>
        <v>25.005125</v>
      </c>
      <c r="R89" s="296">
        <v>1</v>
      </c>
      <c r="S89" s="295">
        <f t="shared" si="5"/>
        <v>76015.58</v>
      </c>
      <c r="T89" s="295">
        <f t="shared" si="7"/>
        <v>0</v>
      </c>
      <c r="U89" s="372"/>
    </row>
    <row r="90" spans="2:21" s="347" customFormat="1" ht="101.25" x14ac:dyDescent="0.45">
      <c r="B90" s="3">
        <v>68</v>
      </c>
      <c r="C90" s="3" t="s">
        <v>14</v>
      </c>
      <c r="D90" s="121" t="s">
        <v>87</v>
      </c>
      <c r="E90" s="150" t="s">
        <v>14</v>
      </c>
      <c r="F90" s="188" t="s">
        <v>14</v>
      </c>
      <c r="G90" s="186"/>
      <c r="H90" s="186"/>
      <c r="I90" s="189"/>
      <c r="J90" s="295" t="s">
        <v>14</v>
      </c>
      <c r="K90" s="296"/>
      <c r="L90" s="307"/>
      <c r="M90" s="293"/>
      <c r="N90" s="187"/>
      <c r="O90" s="295">
        <f t="shared" si="6"/>
        <v>0</v>
      </c>
      <c r="P90" s="295">
        <f t="shared" si="4"/>
        <v>0</v>
      </c>
      <c r="Q90" s="293"/>
      <c r="R90" s="296"/>
      <c r="S90" s="295">
        <f t="shared" si="5"/>
        <v>0</v>
      </c>
      <c r="T90" s="295">
        <f t="shared" si="7"/>
        <v>0</v>
      </c>
      <c r="U90" s="372"/>
    </row>
    <row r="91" spans="2:21" s="347" customFormat="1" x14ac:dyDescent="0.45">
      <c r="B91" s="3">
        <v>69</v>
      </c>
      <c r="C91" s="3">
        <v>3.3</v>
      </c>
      <c r="D91" s="121" t="s">
        <v>21</v>
      </c>
      <c r="E91" s="150" t="s">
        <v>20</v>
      </c>
      <c r="F91" s="188">
        <v>61.6</v>
      </c>
      <c r="G91" s="186">
        <v>529760</v>
      </c>
      <c r="H91" s="186">
        <v>10995</v>
      </c>
      <c r="I91" s="189">
        <v>677292</v>
      </c>
      <c r="J91" s="295">
        <v>61.6</v>
      </c>
      <c r="K91" s="296">
        <v>0.5</v>
      </c>
      <c r="L91" s="307">
        <f t="shared" si="8"/>
        <v>338646</v>
      </c>
      <c r="M91" s="293">
        <v>3.0412499999999989</v>
      </c>
      <c r="N91" s="187">
        <v>0.9</v>
      </c>
      <c r="O91" s="295">
        <f t="shared" si="6"/>
        <v>30094.689374999987</v>
      </c>
      <c r="P91" s="295">
        <f t="shared" ref="P91:P154" si="9">O91-L91</f>
        <v>-308551.31062500004</v>
      </c>
      <c r="Q91" s="293">
        <f>'RA3 ms'!F262</f>
        <v>3.0412499999999989</v>
      </c>
      <c r="R91" s="294">
        <v>1</v>
      </c>
      <c r="S91" s="295">
        <f t="shared" si="5"/>
        <v>33438.54374999999</v>
      </c>
      <c r="T91" s="295">
        <f t="shared" si="7"/>
        <v>3343.8543750000026</v>
      </c>
      <c r="U91" s="372"/>
    </row>
    <row r="92" spans="2:21" s="347" customFormat="1" ht="67.5" x14ac:dyDescent="0.45">
      <c r="B92" s="3">
        <v>70</v>
      </c>
      <c r="C92" s="3" t="s">
        <v>14</v>
      </c>
      <c r="D92" s="121" t="s">
        <v>88</v>
      </c>
      <c r="E92" s="150" t="s">
        <v>14</v>
      </c>
      <c r="F92" s="188" t="s">
        <v>14</v>
      </c>
      <c r="G92" s="186"/>
      <c r="H92" s="186"/>
      <c r="I92" s="189"/>
      <c r="J92" s="295" t="s">
        <v>14</v>
      </c>
      <c r="K92" s="296"/>
      <c r="L92" s="307"/>
      <c r="M92" s="293"/>
      <c r="N92" s="187"/>
      <c r="O92" s="295">
        <f t="shared" si="6"/>
        <v>0</v>
      </c>
      <c r="P92" s="295">
        <f t="shared" si="9"/>
        <v>0</v>
      </c>
      <c r="Q92" s="293"/>
      <c r="R92" s="296"/>
      <c r="S92" s="295">
        <f t="shared" si="5"/>
        <v>0</v>
      </c>
      <c r="T92" s="295">
        <f t="shared" si="7"/>
        <v>0</v>
      </c>
      <c r="U92" s="372"/>
    </row>
    <row r="93" spans="2:21" s="347" customFormat="1" x14ac:dyDescent="0.45">
      <c r="B93" s="3">
        <v>71</v>
      </c>
      <c r="C93" s="3">
        <v>3.4</v>
      </c>
      <c r="D93" s="121" t="s">
        <v>89</v>
      </c>
      <c r="E93" s="150" t="s">
        <v>20</v>
      </c>
      <c r="F93" s="188">
        <v>26.2</v>
      </c>
      <c r="G93" s="186">
        <v>360250</v>
      </c>
      <c r="H93" s="186">
        <v>19660</v>
      </c>
      <c r="I93" s="189">
        <v>515092</v>
      </c>
      <c r="J93" s="295">
        <v>26.2</v>
      </c>
      <c r="K93" s="296">
        <v>0.4</v>
      </c>
      <c r="L93" s="307">
        <f t="shared" si="8"/>
        <v>206036.80000000002</v>
      </c>
      <c r="M93" s="293">
        <v>19.155000000000001</v>
      </c>
      <c r="N93" s="187">
        <v>0.9</v>
      </c>
      <c r="O93" s="295">
        <f t="shared" si="6"/>
        <v>338928.57000000007</v>
      </c>
      <c r="P93" s="295">
        <f t="shared" si="9"/>
        <v>132891.77000000005</v>
      </c>
      <c r="Q93" s="293">
        <f>'RA3 ms'!F268</f>
        <v>19.155000000000001</v>
      </c>
      <c r="R93" s="294">
        <v>1</v>
      </c>
      <c r="S93" s="295">
        <f t="shared" si="5"/>
        <v>376587.30000000005</v>
      </c>
      <c r="T93" s="295">
        <f t="shared" si="7"/>
        <v>37658.729999999981</v>
      </c>
      <c r="U93" s="372"/>
    </row>
    <row r="94" spans="2:21" s="347" customFormat="1" ht="67.5" x14ac:dyDescent="0.45">
      <c r="B94" s="3">
        <v>72</v>
      </c>
      <c r="C94" s="3" t="s">
        <v>14</v>
      </c>
      <c r="D94" s="121" t="s">
        <v>90</v>
      </c>
      <c r="E94" s="150" t="s">
        <v>14</v>
      </c>
      <c r="F94" s="188" t="s">
        <v>14</v>
      </c>
      <c r="G94" s="186"/>
      <c r="H94" s="186"/>
      <c r="I94" s="189"/>
      <c r="J94" s="295" t="s">
        <v>14</v>
      </c>
      <c r="K94" s="296"/>
      <c r="L94" s="307"/>
      <c r="M94" s="293"/>
      <c r="N94" s="187"/>
      <c r="O94" s="295">
        <f t="shared" si="6"/>
        <v>0</v>
      </c>
      <c r="P94" s="295">
        <f t="shared" si="9"/>
        <v>0</v>
      </c>
      <c r="Q94" s="293"/>
      <c r="R94" s="296"/>
      <c r="S94" s="295">
        <f t="shared" si="5"/>
        <v>0</v>
      </c>
      <c r="T94" s="295">
        <f t="shared" si="7"/>
        <v>0</v>
      </c>
      <c r="U94" s="372"/>
    </row>
    <row r="95" spans="2:21" s="347" customFormat="1" x14ac:dyDescent="0.45">
      <c r="B95" s="3">
        <v>73</v>
      </c>
      <c r="C95" s="3">
        <v>3.5</v>
      </c>
      <c r="D95" s="121" t="s">
        <v>91</v>
      </c>
      <c r="E95" s="150" t="s">
        <v>92</v>
      </c>
      <c r="F95" s="188">
        <v>2</v>
      </c>
      <c r="G95" s="186">
        <v>188500</v>
      </c>
      <c r="H95" s="186">
        <v>105000</v>
      </c>
      <c r="I95" s="189">
        <v>210000</v>
      </c>
      <c r="J95" s="295">
        <v>2</v>
      </c>
      <c r="K95" s="296">
        <v>0.4</v>
      </c>
      <c r="L95" s="307">
        <f t="shared" si="8"/>
        <v>84000</v>
      </c>
      <c r="M95" s="293">
        <v>2</v>
      </c>
      <c r="N95" s="187">
        <v>0.9</v>
      </c>
      <c r="O95" s="295">
        <f t="shared" si="6"/>
        <v>189000</v>
      </c>
      <c r="P95" s="295">
        <f t="shared" si="9"/>
        <v>105000</v>
      </c>
      <c r="Q95" s="293">
        <f>'RA3 ms'!F271</f>
        <v>2</v>
      </c>
      <c r="R95" s="294">
        <v>1</v>
      </c>
      <c r="S95" s="295">
        <f t="shared" si="5"/>
        <v>210000</v>
      </c>
      <c r="T95" s="295">
        <f t="shared" si="7"/>
        <v>21000</v>
      </c>
      <c r="U95" s="372"/>
    </row>
    <row r="96" spans="2:21" s="347" customFormat="1" ht="123.75" x14ac:dyDescent="0.45">
      <c r="B96" s="3">
        <v>74</v>
      </c>
      <c r="C96" s="3" t="s">
        <v>14</v>
      </c>
      <c r="D96" s="121" t="s">
        <v>93</v>
      </c>
      <c r="E96" s="150" t="s">
        <v>14</v>
      </c>
      <c r="F96" s="188" t="s">
        <v>14</v>
      </c>
      <c r="G96" s="186"/>
      <c r="H96" s="186"/>
      <c r="I96" s="189"/>
      <c r="J96" s="295" t="s">
        <v>14</v>
      </c>
      <c r="K96" s="296"/>
      <c r="L96" s="307"/>
      <c r="M96" s="293"/>
      <c r="N96" s="187"/>
      <c r="O96" s="295">
        <f t="shared" si="6"/>
        <v>0</v>
      </c>
      <c r="P96" s="295">
        <f t="shared" si="9"/>
        <v>0</v>
      </c>
      <c r="Q96" s="293"/>
      <c r="R96" s="296"/>
      <c r="S96" s="295">
        <f t="shared" si="5"/>
        <v>0</v>
      </c>
      <c r="T96" s="295">
        <f t="shared" si="7"/>
        <v>0</v>
      </c>
      <c r="U96" s="372"/>
    </row>
    <row r="97" spans="2:21" s="347" customFormat="1" x14ac:dyDescent="0.45">
      <c r="B97" s="3">
        <v>75</v>
      </c>
      <c r="C97" s="3">
        <v>3.6</v>
      </c>
      <c r="D97" s="121" t="s">
        <v>94</v>
      </c>
      <c r="E97" s="150" t="s">
        <v>48</v>
      </c>
      <c r="F97" s="188">
        <v>40</v>
      </c>
      <c r="G97" s="186">
        <v>19800</v>
      </c>
      <c r="H97" s="186">
        <v>637</v>
      </c>
      <c r="I97" s="189">
        <v>25480</v>
      </c>
      <c r="J97" s="295">
        <v>40</v>
      </c>
      <c r="K97" s="296">
        <v>0.8</v>
      </c>
      <c r="L97" s="307">
        <f t="shared" si="8"/>
        <v>20384</v>
      </c>
      <c r="M97" s="293">
        <v>18.330000000000002</v>
      </c>
      <c r="N97" s="187">
        <v>1</v>
      </c>
      <c r="O97" s="295">
        <f t="shared" si="6"/>
        <v>11676.210000000001</v>
      </c>
      <c r="P97" s="295">
        <f t="shared" si="9"/>
        <v>-8707.7899999999991</v>
      </c>
      <c r="Q97" s="293">
        <f>'RA3 ms'!F277</f>
        <v>18.330000000000002</v>
      </c>
      <c r="R97" s="296">
        <v>1</v>
      </c>
      <c r="S97" s="295">
        <f t="shared" si="5"/>
        <v>11676.210000000001</v>
      </c>
      <c r="T97" s="295">
        <f t="shared" si="7"/>
        <v>0</v>
      </c>
      <c r="U97" s="372"/>
    </row>
    <row r="98" spans="2:21" s="347" customFormat="1" ht="67.5" x14ac:dyDescent="0.45">
      <c r="B98" s="3">
        <v>76</v>
      </c>
      <c r="C98" s="3" t="s">
        <v>14</v>
      </c>
      <c r="D98" s="121" t="s">
        <v>95</v>
      </c>
      <c r="E98" s="150" t="s">
        <v>14</v>
      </c>
      <c r="F98" s="188" t="s">
        <v>14</v>
      </c>
      <c r="G98" s="186"/>
      <c r="H98" s="186"/>
      <c r="I98" s="189"/>
      <c r="J98" s="295" t="s">
        <v>14</v>
      </c>
      <c r="K98" s="296"/>
      <c r="L98" s="307"/>
      <c r="M98" s="293"/>
      <c r="N98" s="187"/>
      <c r="O98" s="295">
        <f t="shared" si="6"/>
        <v>0</v>
      </c>
      <c r="P98" s="295">
        <f t="shared" si="9"/>
        <v>0</v>
      </c>
      <c r="Q98" s="293"/>
      <c r="R98" s="296"/>
      <c r="S98" s="295">
        <f t="shared" si="5"/>
        <v>0</v>
      </c>
      <c r="T98" s="295">
        <f t="shared" si="7"/>
        <v>0</v>
      </c>
      <c r="U98" s="372"/>
    </row>
    <row r="99" spans="2:21" s="347" customFormat="1" x14ac:dyDescent="0.45">
      <c r="B99" s="3">
        <v>77</v>
      </c>
      <c r="C99" s="3" t="s">
        <v>53</v>
      </c>
      <c r="D99" s="121" t="s">
        <v>31</v>
      </c>
      <c r="E99" s="150" t="s">
        <v>14</v>
      </c>
      <c r="F99" s="188" t="s">
        <v>14</v>
      </c>
      <c r="G99" s="186"/>
      <c r="H99" s="186"/>
      <c r="I99" s="189"/>
      <c r="J99" s="295" t="s">
        <v>14</v>
      </c>
      <c r="K99" s="296"/>
      <c r="L99" s="307"/>
      <c r="M99" s="293"/>
      <c r="N99" s="187"/>
      <c r="O99" s="295">
        <f t="shared" si="6"/>
        <v>0</v>
      </c>
      <c r="P99" s="295">
        <f t="shared" si="9"/>
        <v>0</v>
      </c>
      <c r="Q99" s="293"/>
      <c r="R99" s="296"/>
      <c r="S99" s="295">
        <f t="shared" si="5"/>
        <v>0</v>
      </c>
      <c r="T99" s="295">
        <f t="shared" si="7"/>
        <v>0</v>
      </c>
      <c r="U99" s="372"/>
    </row>
    <row r="100" spans="2:21" s="347" customFormat="1" x14ac:dyDescent="0.45">
      <c r="B100" s="3">
        <v>78</v>
      </c>
      <c r="C100" s="3">
        <v>4.0999999999999996</v>
      </c>
      <c r="D100" s="121" t="s">
        <v>32</v>
      </c>
      <c r="E100" s="150" t="s">
        <v>20</v>
      </c>
      <c r="F100" s="188">
        <v>128</v>
      </c>
      <c r="G100" s="186">
        <v>260352</v>
      </c>
      <c r="H100" s="186">
        <v>2034</v>
      </c>
      <c r="I100" s="190">
        <v>260352</v>
      </c>
      <c r="J100" s="295">
        <v>128</v>
      </c>
      <c r="K100" s="296">
        <v>0</v>
      </c>
      <c r="L100" s="307">
        <f t="shared" si="8"/>
        <v>0</v>
      </c>
      <c r="M100" s="293">
        <v>65.68223900000001</v>
      </c>
      <c r="N100" s="187">
        <v>0.9</v>
      </c>
      <c r="O100" s="295">
        <f t="shared" si="6"/>
        <v>120237.90671340002</v>
      </c>
      <c r="P100" s="295">
        <f t="shared" si="9"/>
        <v>120237.90671340002</v>
      </c>
      <c r="Q100" s="293">
        <f>'RA3 ms'!F288</f>
        <v>65.68223900000001</v>
      </c>
      <c r="R100" s="294">
        <v>1</v>
      </c>
      <c r="S100" s="295">
        <f t="shared" si="5"/>
        <v>133597.67412600003</v>
      </c>
      <c r="T100" s="295">
        <f t="shared" si="7"/>
        <v>13359.767412600006</v>
      </c>
      <c r="U100" s="372"/>
    </row>
    <row r="101" spans="2:21" s="347" customFormat="1" ht="90" x14ac:dyDescent="0.45">
      <c r="B101" s="3">
        <v>79</v>
      </c>
      <c r="C101" s="3" t="s">
        <v>14</v>
      </c>
      <c r="D101" s="121" t="s">
        <v>33</v>
      </c>
      <c r="E101" s="150" t="s">
        <v>14</v>
      </c>
      <c r="F101" s="188" t="s">
        <v>14</v>
      </c>
      <c r="G101" s="186"/>
      <c r="H101" s="186"/>
      <c r="I101" s="189"/>
      <c r="J101" s="295" t="s">
        <v>14</v>
      </c>
      <c r="K101" s="296"/>
      <c r="L101" s="307"/>
      <c r="M101" s="293"/>
      <c r="N101" s="187"/>
      <c r="O101" s="295">
        <f t="shared" si="6"/>
        <v>0</v>
      </c>
      <c r="P101" s="295">
        <f t="shared" si="9"/>
        <v>0</v>
      </c>
      <c r="Q101" s="293"/>
      <c r="R101" s="296"/>
      <c r="S101" s="295">
        <f t="shared" si="5"/>
        <v>0</v>
      </c>
      <c r="T101" s="295">
        <f t="shared" si="7"/>
        <v>0</v>
      </c>
      <c r="U101" s="372"/>
    </row>
    <row r="102" spans="2:21" s="347" customFormat="1" x14ac:dyDescent="0.45">
      <c r="B102" s="3">
        <v>80</v>
      </c>
      <c r="C102" s="3">
        <v>4.2</v>
      </c>
      <c r="D102" s="121" t="s">
        <v>96</v>
      </c>
      <c r="E102" s="150" t="s">
        <v>20</v>
      </c>
      <c r="F102" s="188">
        <v>5</v>
      </c>
      <c r="G102" s="186">
        <v>28750</v>
      </c>
      <c r="H102" s="186">
        <v>6120</v>
      </c>
      <c r="I102" s="189">
        <v>30600</v>
      </c>
      <c r="J102" s="295">
        <v>5</v>
      </c>
      <c r="K102" s="296">
        <v>0</v>
      </c>
      <c r="L102" s="307">
        <f t="shared" si="8"/>
        <v>0</v>
      </c>
      <c r="M102" s="293">
        <v>4.42</v>
      </c>
      <c r="N102" s="187">
        <v>0.9</v>
      </c>
      <c r="O102" s="295">
        <f t="shared" si="6"/>
        <v>24345.360000000001</v>
      </c>
      <c r="P102" s="295">
        <f t="shared" si="9"/>
        <v>24345.360000000001</v>
      </c>
      <c r="Q102" s="293">
        <f>'RA3 ms'!F292</f>
        <v>4.42</v>
      </c>
      <c r="R102" s="294">
        <v>1</v>
      </c>
      <c r="S102" s="295">
        <f t="shared" si="5"/>
        <v>27050.399999999998</v>
      </c>
      <c r="T102" s="295">
        <f t="shared" si="7"/>
        <v>2705.0399999999972</v>
      </c>
      <c r="U102" s="372"/>
    </row>
    <row r="103" spans="2:21" s="347" customFormat="1" ht="78.75" x14ac:dyDescent="0.45">
      <c r="B103" s="3">
        <v>81</v>
      </c>
      <c r="C103" s="3" t="s">
        <v>14</v>
      </c>
      <c r="D103" s="121" t="s">
        <v>97</v>
      </c>
      <c r="E103" s="150" t="s">
        <v>14</v>
      </c>
      <c r="F103" s="188" t="s">
        <v>14</v>
      </c>
      <c r="G103" s="186"/>
      <c r="H103" s="186"/>
      <c r="I103" s="189"/>
      <c r="J103" s="295" t="s">
        <v>14</v>
      </c>
      <c r="K103" s="296"/>
      <c r="L103" s="307"/>
      <c r="M103" s="293"/>
      <c r="N103" s="187"/>
      <c r="O103" s="295">
        <f t="shared" si="6"/>
        <v>0</v>
      </c>
      <c r="P103" s="295">
        <f t="shared" si="9"/>
        <v>0</v>
      </c>
      <c r="Q103" s="293"/>
      <c r="R103" s="296"/>
      <c r="S103" s="295">
        <f t="shared" si="5"/>
        <v>0</v>
      </c>
      <c r="T103" s="295">
        <f t="shared" si="7"/>
        <v>0</v>
      </c>
      <c r="U103" s="372"/>
    </row>
    <row r="104" spans="2:21" s="347" customFormat="1" x14ac:dyDescent="0.45">
      <c r="B104" s="3">
        <v>82</v>
      </c>
      <c r="C104" s="3">
        <v>4.3</v>
      </c>
      <c r="D104" s="121" t="s">
        <v>98</v>
      </c>
      <c r="E104" s="150" t="s">
        <v>14</v>
      </c>
      <c r="F104" s="188" t="s">
        <v>14</v>
      </c>
      <c r="G104" s="186"/>
      <c r="H104" s="186"/>
      <c r="I104" s="189"/>
      <c r="J104" s="295" t="s">
        <v>14</v>
      </c>
      <c r="K104" s="296"/>
      <c r="L104" s="307"/>
      <c r="M104" s="293"/>
      <c r="N104" s="187"/>
      <c r="O104" s="295">
        <f t="shared" si="6"/>
        <v>0</v>
      </c>
      <c r="P104" s="295">
        <f t="shared" si="9"/>
        <v>0</v>
      </c>
      <c r="Q104" s="293"/>
      <c r="R104" s="296"/>
      <c r="S104" s="295">
        <f t="shared" si="5"/>
        <v>0</v>
      </c>
      <c r="T104" s="295">
        <f t="shared" si="7"/>
        <v>0</v>
      </c>
      <c r="U104" s="372"/>
    </row>
    <row r="105" spans="2:21" s="347" customFormat="1" ht="78.75" x14ac:dyDescent="0.45">
      <c r="B105" s="3">
        <v>83</v>
      </c>
      <c r="C105" s="3" t="s">
        <v>14</v>
      </c>
      <c r="D105" s="121" t="s">
        <v>99</v>
      </c>
      <c r="E105" s="150" t="s">
        <v>14</v>
      </c>
      <c r="F105" s="188" t="s">
        <v>14</v>
      </c>
      <c r="G105" s="186"/>
      <c r="H105" s="186"/>
      <c r="I105" s="189"/>
      <c r="J105" s="295" t="s">
        <v>14</v>
      </c>
      <c r="K105" s="296"/>
      <c r="L105" s="307"/>
      <c r="M105" s="293"/>
      <c r="N105" s="187"/>
      <c r="O105" s="295">
        <f t="shared" si="6"/>
        <v>0</v>
      </c>
      <c r="P105" s="295">
        <f t="shared" si="9"/>
        <v>0</v>
      </c>
      <c r="Q105" s="293"/>
      <c r="R105" s="296"/>
      <c r="S105" s="295">
        <f t="shared" si="5"/>
        <v>0</v>
      </c>
      <c r="T105" s="295">
        <f t="shared" si="7"/>
        <v>0</v>
      </c>
      <c r="U105" s="372"/>
    </row>
    <row r="106" spans="2:21" s="347" customFormat="1" x14ac:dyDescent="0.45">
      <c r="B106" s="3">
        <v>84</v>
      </c>
      <c r="C106" s="3" t="s">
        <v>14</v>
      </c>
      <c r="D106" s="121" t="s">
        <v>100</v>
      </c>
      <c r="E106" s="150" t="s">
        <v>48</v>
      </c>
      <c r="F106" s="188">
        <v>32</v>
      </c>
      <c r="G106" s="186">
        <v>10400</v>
      </c>
      <c r="H106" s="186">
        <v>645</v>
      </c>
      <c r="I106" s="189">
        <v>20640</v>
      </c>
      <c r="J106" s="295">
        <v>32</v>
      </c>
      <c r="K106" s="296">
        <v>0</v>
      </c>
      <c r="L106" s="307">
        <f t="shared" si="8"/>
        <v>0</v>
      </c>
      <c r="M106" s="293">
        <v>19.315000000000001</v>
      </c>
      <c r="N106" s="187">
        <v>0.9</v>
      </c>
      <c r="O106" s="295">
        <f t="shared" si="6"/>
        <v>11212.3575</v>
      </c>
      <c r="P106" s="295">
        <f t="shared" si="9"/>
        <v>11212.3575</v>
      </c>
      <c r="Q106" s="293">
        <f>'RA3 ms'!F301</f>
        <v>19.315000000000001</v>
      </c>
      <c r="R106" s="294">
        <v>1</v>
      </c>
      <c r="S106" s="295">
        <f t="shared" si="5"/>
        <v>12458.175000000001</v>
      </c>
      <c r="T106" s="295">
        <f t="shared" si="7"/>
        <v>1245.817500000001</v>
      </c>
      <c r="U106" s="372"/>
    </row>
    <row r="107" spans="2:21" s="347" customFormat="1" x14ac:dyDescent="0.45">
      <c r="B107" s="3">
        <v>85</v>
      </c>
      <c r="C107" s="3" t="s">
        <v>14</v>
      </c>
      <c r="D107" s="121" t="s">
        <v>101</v>
      </c>
      <c r="E107" s="150" t="s">
        <v>48</v>
      </c>
      <c r="F107" s="188">
        <v>30</v>
      </c>
      <c r="G107" s="186">
        <v>10800</v>
      </c>
      <c r="H107" s="186">
        <v>1050</v>
      </c>
      <c r="I107" s="189">
        <v>31500</v>
      </c>
      <c r="J107" s="295">
        <v>30</v>
      </c>
      <c r="K107" s="296">
        <v>0</v>
      </c>
      <c r="L107" s="307">
        <f t="shared" si="8"/>
        <v>0</v>
      </c>
      <c r="M107" s="293">
        <v>10.132</v>
      </c>
      <c r="N107" s="187">
        <v>0.9</v>
      </c>
      <c r="O107" s="295">
        <f t="shared" si="6"/>
        <v>9574.74</v>
      </c>
      <c r="P107" s="295">
        <f t="shared" si="9"/>
        <v>9574.74</v>
      </c>
      <c r="Q107" s="293">
        <f>'RA3 ms'!F303</f>
        <v>10.132</v>
      </c>
      <c r="R107" s="294">
        <v>1</v>
      </c>
      <c r="S107" s="295">
        <f t="shared" si="5"/>
        <v>10638.6</v>
      </c>
      <c r="T107" s="295">
        <f t="shared" si="7"/>
        <v>1063.8600000000006</v>
      </c>
      <c r="U107" s="372"/>
    </row>
    <row r="108" spans="2:21" s="347" customFormat="1" x14ac:dyDescent="0.45">
      <c r="B108" s="3">
        <v>86</v>
      </c>
      <c r="C108" s="3">
        <v>4.4000000000000004</v>
      </c>
      <c r="D108" s="121" t="s">
        <v>36</v>
      </c>
      <c r="E108" s="150" t="s">
        <v>20</v>
      </c>
      <c r="F108" s="188">
        <v>191.9</v>
      </c>
      <c r="G108" s="186">
        <v>93071.5</v>
      </c>
      <c r="H108" s="186">
        <v>615</v>
      </c>
      <c r="I108" s="189">
        <v>118018.5</v>
      </c>
      <c r="J108" s="295">
        <v>191.9</v>
      </c>
      <c r="K108" s="296">
        <v>0.8</v>
      </c>
      <c r="L108" s="307">
        <f t="shared" si="8"/>
        <v>94414.8</v>
      </c>
      <c r="M108" s="293">
        <v>139.28210000000001</v>
      </c>
      <c r="N108" s="187">
        <v>0.9</v>
      </c>
      <c r="O108" s="295">
        <f t="shared" si="6"/>
        <v>77092.642350000009</v>
      </c>
      <c r="P108" s="295">
        <f t="shared" si="9"/>
        <v>-17322.157649999994</v>
      </c>
      <c r="Q108" s="293">
        <f>'RA3 ms'!F327</f>
        <v>139.28210000000001</v>
      </c>
      <c r="R108" s="294">
        <v>1</v>
      </c>
      <c r="S108" s="295">
        <f t="shared" si="5"/>
        <v>85658.491500000004</v>
      </c>
      <c r="T108" s="295">
        <f t="shared" si="7"/>
        <v>8565.8491499999946</v>
      </c>
      <c r="U108" s="372"/>
    </row>
    <row r="109" spans="2:21" s="347" customFormat="1" ht="45" x14ac:dyDescent="0.45">
      <c r="B109" s="3">
        <v>87</v>
      </c>
      <c r="C109" s="3" t="s">
        <v>14</v>
      </c>
      <c r="D109" s="121" t="s">
        <v>102</v>
      </c>
      <c r="E109" s="150" t="s">
        <v>14</v>
      </c>
      <c r="F109" s="188" t="s">
        <v>14</v>
      </c>
      <c r="G109" s="186"/>
      <c r="H109" s="186"/>
      <c r="I109" s="189"/>
      <c r="J109" s="295" t="s">
        <v>14</v>
      </c>
      <c r="K109" s="296"/>
      <c r="L109" s="307"/>
      <c r="M109" s="293"/>
      <c r="N109" s="187"/>
      <c r="O109" s="295">
        <f t="shared" si="6"/>
        <v>0</v>
      </c>
      <c r="P109" s="295">
        <f t="shared" si="9"/>
        <v>0</v>
      </c>
      <c r="Q109" s="293"/>
      <c r="R109" s="296"/>
      <c r="S109" s="295">
        <f t="shared" si="5"/>
        <v>0</v>
      </c>
      <c r="T109" s="295">
        <f t="shared" si="7"/>
        <v>0</v>
      </c>
      <c r="U109" s="372"/>
    </row>
    <row r="110" spans="2:21" s="347" customFormat="1" x14ac:dyDescent="0.45">
      <c r="B110" s="3">
        <v>88</v>
      </c>
      <c r="C110" s="3" t="s">
        <v>66</v>
      </c>
      <c r="D110" s="121" t="s">
        <v>38</v>
      </c>
      <c r="E110" s="150" t="s">
        <v>14</v>
      </c>
      <c r="F110" s="188" t="s">
        <v>14</v>
      </c>
      <c r="G110" s="186"/>
      <c r="H110" s="186"/>
      <c r="I110" s="189"/>
      <c r="J110" s="295" t="s">
        <v>14</v>
      </c>
      <c r="K110" s="296"/>
      <c r="L110" s="307"/>
      <c r="M110" s="293"/>
      <c r="N110" s="187"/>
      <c r="O110" s="295">
        <f t="shared" si="6"/>
        <v>0</v>
      </c>
      <c r="P110" s="295">
        <f t="shared" si="9"/>
        <v>0</v>
      </c>
      <c r="Q110" s="293"/>
      <c r="R110" s="296"/>
      <c r="S110" s="295">
        <f t="shared" si="5"/>
        <v>0</v>
      </c>
      <c r="T110" s="295">
        <f t="shared" si="7"/>
        <v>0</v>
      </c>
      <c r="U110" s="372"/>
    </row>
    <row r="111" spans="2:21" s="347" customFormat="1" x14ac:dyDescent="0.45">
      <c r="B111" s="3">
        <v>89</v>
      </c>
      <c r="C111" s="3">
        <v>5.0999999999999996</v>
      </c>
      <c r="D111" s="121" t="s">
        <v>103</v>
      </c>
      <c r="E111" s="150" t="s">
        <v>20</v>
      </c>
      <c r="F111" s="188">
        <v>49.56</v>
      </c>
      <c r="G111" s="186">
        <v>148680</v>
      </c>
      <c r="H111" s="186">
        <v>3835</v>
      </c>
      <c r="I111" s="189">
        <v>190062.6</v>
      </c>
      <c r="J111" s="295">
        <v>49.56</v>
      </c>
      <c r="K111" s="296">
        <v>0.6</v>
      </c>
      <c r="L111" s="307">
        <f t="shared" si="8"/>
        <v>114037.56</v>
      </c>
      <c r="M111" s="293"/>
      <c r="N111" s="187"/>
      <c r="O111" s="295">
        <f t="shared" si="6"/>
        <v>0</v>
      </c>
      <c r="P111" s="295">
        <f t="shared" si="9"/>
        <v>-114037.56</v>
      </c>
      <c r="Q111" s="293"/>
      <c r="R111" s="296"/>
      <c r="S111" s="295">
        <f t="shared" si="5"/>
        <v>0</v>
      </c>
      <c r="T111" s="295">
        <f t="shared" si="7"/>
        <v>0</v>
      </c>
      <c r="U111" s="372"/>
    </row>
    <row r="112" spans="2:21" s="347" customFormat="1" ht="67.5" x14ac:dyDescent="0.45">
      <c r="B112" s="3">
        <v>90</v>
      </c>
      <c r="C112" s="3" t="s">
        <v>14</v>
      </c>
      <c r="D112" s="121" t="s">
        <v>104</v>
      </c>
      <c r="E112" s="150" t="s">
        <v>14</v>
      </c>
      <c r="F112" s="188" t="s">
        <v>14</v>
      </c>
      <c r="G112" s="186"/>
      <c r="H112" s="186"/>
      <c r="I112" s="189"/>
      <c r="J112" s="295" t="s">
        <v>14</v>
      </c>
      <c r="K112" s="296"/>
      <c r="L112" s="307"/>
      <c r="M112" s="293"/>
      <c r="N112" s="187"/>
      <c r="O112" s="295">
        <f t="shared" si="6"/>
        <v>0</v>
      </c>
      <c r="P112" s="295">
        <f t="shared" si="9"/>
        <v>0</v>
      </c>
      <c r="Q112" s="293"/>
      <c r="R112" s="296"/>
      <c r="S112" s="295">
        <f t="shared" si="5"/>
        <v>0</v>
      </c>
      <c r="T112" s="295">
        <f t="shared" si="7"/>
        <v>0</v>
      </c>
      <c r="U112" s="372"/>
    </row>
    <row r="113" spans="2:21" s="347" customFormat="1" x14ac:dyDescent="0.45">
      <c r="B113" s="3">
        <v>91</v>
      </c>
      <c r="C113" s="3">
        <v>5.2</v>
      </c>
      <c r="D113" s="121" t="s">
        <v>105</v>
      </c>
      <c r="E113" s="150" t="s">
        <v>20</v>
      </c>
      <c r="F113" s="188">
        <v>41.25</v>
      </c>
      <c r="G113" s="186">
        <v>123750</v>
      </c>
      <c r="H113" s="186">
        <v>3835</v>
      </c>
      <c r="I113" s="189">
        <v>158193.75</v>
      </c>
      <c r="J113" s="295">
        <v>41.25</v>
      </c>
      <c r="K113" s="296">
        <v>0.6</v>
      </c>
      <c r="L113" s="307">
        <f t="shared" si="8"/>
        <v>94916.25</v>
      </c>
      <c r="M113" s="293">
        <v>27.72</v>
      </c>
      <c r="N113" s="187">
        <v>1</v>
      </c>
      <c r="O113" s="295">
        <f t="shared" si="6"/>
        <v>106306.2</v>
      </c>
      <c r="P113" s="295">
        <f t="shared" si="9"/>
        <v>11389.949999999997</v>
      </c>
      <c r="Q113" s="293">
        <f>'RA3 ms'!F337</f>
        <v>27.72</v>
      </c>
      <c r="R113" s="296">
        <v>1</v>
      </c>
      <c r="S113" s="295">
        <f t="shared" si="5"/>
        <v>106306.2</v>
      </c>
      <c r="T113" s="295">
        <f t="shared" si="7"/>
        <v>0</v>
      </c>
      <c r="U113" s="372"/>
    </row>
    <row r="114" spans="2:21" s="347" customFormat="1" ht="67.5" x14ac:dyDescent="0.45">
      <c r="B114" s="3">
        <v>92</v>
      </c>
      <c r="C114" s="3" t="s">
        <v>14</v>
      </c>
      <c r="D114" s="121" t="s">
        <v>104</v>
      </c>
      <c r="E114" s="150" t="s">
        <v>14</v>
      </c>
      <c r="F114" s="188" t="s">
        <v>14</v>
      </c>
      <c r="G114" s="186"/>
      <c r="H114" s="186"/>
      <c r="I114" s="189"/>
      <c r="J114" s="295" t="s">
        <v>14</v>
      </c>
      <c r="K114" s="296"/>
      <c r="L114" s="307"/>
      <c r="M114" s="293"/>
      <c r="N114" s="187"/>
      <c r="O114" s="295">
        <f t="shared" si="6"/>
        <v>0</v>
      </c>
      <c r="P114" s="295">
        <f t="shared" si="9"/>
        <v>0</v>
      </c>
      <c r="Q114" s="293"/>
      <c r="R114" s="296"/>
      <c r="S114" s="295">
        <f t="shared" si="5"/>
        <v>0</v>
      </c>
      <c r="T114" s="295">
        <f t="shared" si="7"/>
        <v>0</v>
      </c>
      <c r="U114" s="372"/>
    </row>
    <row r="115" spans="2:21" s="347" customFormat="1" x14ac:dyDescent="0.45">
      <c r="B115" s="3">
        <v>93</v>
      </c>
      <c r="C115" s="3">
        <v>5.3</v>
      </c>
      <c r="D115" s="121" t="s">
        <v>39</v>
      </c>
      <c r="E115" s="150" t="s">
        <v>14</v>
      </c>
      <c r="F115" s="188" t="s">
        <v>14</v>
      </c>
      <c r="G115" s="186"/>
      <c r="H115" s="186"/>
      <c r="I115" s="189"/>
      <c r="J115" s="295" t="s">
        <v>14</v>
      </c>
      <c r="K115" s="296"/>
      <c r="L115" s="307"/>
      <c r="M115" s="293"/>
      <c r="N115" s="187"/>
      <c r="O115" s="295">
        <f t="shared" si="6"/>
        <v>0</v>
      </c>
      <c r="P115" s="295">
        <f t="shared" si="9"/>
        <v>0</v>
      </c>
      <c r="Q115" s="293"/>
      <c r="R115" s="296"/>
      <c r="S115" s="295">
        <f t="shared" si="5"/>
        <v>0</v>
      </c>
      <c r="T115" s="295">
        <f t="shared" si="7"/>
        <v>0</v>
      </c>
      <c r="U115" s="372"/>
    </row>
    <row r="116" spans="2:21" s="347" customFormat="1" ht="45" x14ac:dyDescent="0.45">
      <c r="B116" s="3">
        <v>94</v>
      </c>
      <c r="C116" s="3" t="s">
        <v>14</v>
      </c>
      <c r="D116" s="121" t="s">
        <v>40</v>
      </c>
      <c r="E116" s="150" t="s">
        <v>14</v>
      </c>
      <c r="F116" s="188" t="s">
        <v>14</v>
      </c>
      <c r="G116" s="186"/>
      <c r="H116" s="186"/>
      <c r="I116" s="189"/>
      <c r="J116" s="295" t="s">
        <v>14</v>
      </c>
      <c r="K116" s="296"/>
      <c r="L116" s="307"/>
      <c r="M116" s="293"/>
      <c r="N116" s="187"/>
      <c r="O116" s="295">
        <f t="shared" si="6"/>
        <v>0</v>
      </c>
      <c r="P116" s="295">
        <f t="shared" si="9"/>
        <v>0</v>
      </c>
      <c r="Q116" s="293"/>
      <c r="R116" s="296"/>
      <c r="S116" s="295">
        <f t="shared" si="5"/>
        <v>0</v>
      </c>
      <c r="T116" s="295">
        <f t="shared" si="7"/>
        <v>0</v>
      </c>
      <c r="U116" s="372"/>
    </row>
    <row r="117" spans="2:21" s="347" customFormat="1" x14ac:dyDescent="0.45">
      <c r="B117" s="3">
        <v>95</v>
      </c>
      <c r="C117" s="3" t="s">
        <v>106</v>
      </c>
      <c r="D117" s="121" t="s">
        <v>41</v>
      </c>
      <c r="E117" s="150" t="s">
        <v>20</v>
      </c>
      <c r="F117" s="188">
        <v>111</v>
      </c>
      <c r="G117" s="186">
        <v>179154</v>
      </c>
      <c r="H117" s="186">
        <v>2160</v>
      </c>
      <c r="I117" s="189">
        <v>239760</v>
      </c>
      <c r="J117" s="295">
        <v>111</v>
      </c>
      <c r="K117" s="296">
        <v>0.6</v>
      </c>
      <c r="L117" s="307">
        <f t="shared" si="8"/>
        <v>143856</v>
      </c>
      <c r="M117" s="293">
        <v>150.88064700000001</v>
      </c>
      <c r="N117" s="187">
        <v>1</v>
      </c>
      <c r="O117" s="295">
        <f t="shared" si="6"/>
        <v>325902.19752000005</v>
      </c>
      <c r="P117" s="295">
        <f t="shared" si="9"/>
        <v>182046.19752000005</v>
      </c>
      <c r="Q117" s="293">
        <f>'RA3 ms'!F359</f>
        <v>150.88064700000001</v>
      </c>
      <c r="R117" s="296">
        <v>1</v>
      </c>
      <c r="S117" s="295">
        <f t="shared" si="5"/>
        <v>325902.19752000005</v>
      </c>
      <c r="T117" s="295">
        <f t="shared" si="7"/>
        <v>0</v>
      </c>
      <c r="U117" s="372"/>
    </row>
    <row r="118" spans="2:21" s="347" customFormat="1" x14ac:dyDescent="0.45">
      <c r="B118" s="3">
        <v>96</v>
      </c>
      <c r="C118" s="3" t="s">
        <v>107</v>
      </c>
      <c r="D118" s="121" t="s">
        <v>42</v>
      </c>
      <c r="E118" s="150" t="s">
        <v>20</v>
      </c>
      <c r="F118" s="188">
        <v>10</v>
      </c>
      <c r="G118" s="186">
        <v>21000</v>
      </c>
      <c r="H118" s="186">
        <v>2740</v>
      </c>
      <c r="I118" s="189">
        <v>27400</v>
      </c>
      <c r="J118" s="295">
        <v>10</v>
      </c>
      <c r="K118" s="296"/>
      <c r="L118" s="307">
        <f t="shared" si="8"/>
        <v>0</v>
      </c>
      <c r="M118" s="293"/>
      <c r="N118" s="187"/>
      <c r="O118" s="295">
        <f t="shared" si="6"/>
        <v>0</v>
      </c>
      <c r="P118" s="295">
        <f t="shared" si="9"/>
        <v>0</v>
      </c>
      <c r="Q118" s="293"/>
      <c r="R118" s="296"/>
      <c r="S118" s="295">
        <f t="shared" si="5"/>
        <v>0</v>
      </c>
      <c r="T118" s="295">
        <f t="shared" si="7"/>
        <v>0</v>
      </c>
      <c r="U118" s="372"/>
    </row>
    <row r="119" spans="2:21" s="347" customFormat="1" x14ac:dyDescent="0.45">
      <c r="B119" s="3">
        <v>97</v>
      </c>
      <c r="C119" s="3" t="s">
        <v>108</v>
      </c>
      <c r="D119" s="121" t="s">
        <v>43</v>
      </c>
      <c r="E119" s="150" t="s">
        <v>20</v>
      </c>
      <c r="F119" s="188">
        <v>10</v>
      </c>
      <c r="G119" s="186">
        <v>23000</v>
      </c>
      <c r="H119" s="186">
        <v>3280</v>
      </c>
      <c r="I119" s="189">
        <v>32800</v>
      </c>
      <c r="J119" s="295">
        <v>10</v>
      </c>
      <c r="K119" s="296">
        <v>0.6</v>
      </c>
      <c r="L119" s="307">
        <f t="shared" si="8"/>
        <v>19680</v>
      </c>
      <c r="M119" s="293"/>
      <c r="N119" s="187"/>
      <c r="O119" s="295">
        <f t="shared" si="6"/>
        <v>0</v>
      </c>
      <c r="P119" s="295">
        <f t="shared" si="9"/>
        <v>-19680</v>
      </c>
      <c r="Q119" s="293"/>
      <c r="R119" s="296"/>
      <c r="S119" s="295">
        <f t="shared" si="5"/>
        <v>0</v>
      </c>
      <c r="T119" s="295">
        <f t="shared" si="7"/>
        <v>0</v>
      </c>
      <c r="U119" s="372"/>
    </row>
    <row r="120" spans="2:21" s="347" customFormat="1" x14ac:dyDescent="0.45">
      <c r="B120" s="3">
        <v>98</v>
      </c>
      <c r="C120" s="3" t="s">
        <v>109</v>
      </c>
      <c r="D120" s="121" t="s">
        <v>44</v>
      </c>
      <c r="E120" s="150" t="s">
        <v>20</v>
      </c>
      <c r="F120" s="188">
        <v>10</v>
      </c>
      <c r="G120" s="186">
        <v>12500</v>
      </c>
      <c r="H120" s="186">
        <v>1650</v>
      </c>
      <c r="I120" s="189">
        <v>16500</v>
      </c>
      <c r="J120" s="295">
        <v>10</v>
      </c>
      <c r="K120" s="296">
        <v>0.6</v>
      </c>
      <c r="L120" s="307">
        <f t="shared" si="8"/>
        <v>9900</v>
      </c>
      <c r="M120" s="293"/>
      <c r="N120" s="187"/>
      <c r="O120" s="295">
        <f t="shared" si="6"/>
        <v>0</v>
      </c>
      <c r="P120" s="295">
        <f t="shared" si="9"/>
        <v>-9900</v>
      </c>
      <c r="Q120" s="293"/>
      <c r="R120" s="296"/>
      <c r="S120" s="295">
        <f t="shared" si="5"/>
        <v>0</v>
      </c>
      <c r="T120" s="295">
        <f t="shared" si="7"/>
        <v>0</v>
      </c>
      <c r="U120" s="372"/>
    </row>
    <row r="121" spans="2:21" s="347" customFormat="1" x14ac:dyDescent="0.45">
      <c r="B121" s="3">
        <v>99</v>
      </c>
      <c r="C121" s="3">
        <v>5.4</v>
      </c>
      <c r="D121" s="121" t="s">
        <v>110</v>
      </c>
      <c r="E121" s="150" t="s">
        <v>14</v>
      </c>
      <c r="F121" s="188" t="s">
        <v>14</v>
      </c>
      <c r="G121" s="186"/>
      <c r="H121" s="186"/>
      <c r="I121" s="189"/>
      <c r="J121" s="295" t="s">
        <v>14</v>
      </c>
      <c r="K121" s="296"/>
      <c r="L121" s="307"/>
      <c r="M121" s="293"/>
      <c r="N121" s="187"/>
      <c r="O121" s="295">
        <f t="shared" si="6"/>
        <v>0</v>
      </c>
      <c r="P121" s="295">
        <f t="shared" si="9"/>
        <v>0</v>
      </c>
      <c r="Q121" s="293"/>
      <c r="R121" s="296"/>
      <c r="S121" s="295">
        <f t="shared" si="5"/>
        <v>0</v>
      </c>
      <c r="T121" s="295">
        <f t="shared" si="7"/>
        <v>0</v>
      </c>
      <c r="U121" s="372"/>
    </row>
    <row r="122" spans="2:21" s="347" customFormat="1" ht="45" x14ac:dyDescent="0.45">
      <c r="B122" s="3">
        <v>100</v>
      </c>
      <c r="C122" s="3" t="s">
        <v>14</v>
      </c>
      <c r="D122" s="121" t="s">
        <v>111</v>
      </c>
      <c r="E122" s="150" t="s">
        <v>14</v>
      </c>
      <c r="F122" s="188" t="s">
        <v>14</v>
      </c>
      <c r="G122" s="186"/>
      <c r="H122" s="186"/>
      <c r="I122" s="189"/>
      <c r="J122" s="295" t="s">
        <v>14</v>
      </c>
      <c r="K122" s="296"/>
      <c r="L122" s="307"/>
      <c r="M122" s="293"/>
      <c r="N122" s="187"/>
      <c r="O122" s="295">
        <f t="shared" si="6"/>
        <v>0</v>
      </c>
      <c r="P122" s="295">
        <f t="shared" si="9"/>
        <v>0</v>
      </c>
      <c r="Q122" s="293"/>
      <c r="R122" s="296"/>
      <c r="S122" s="295">
        <f t="shared" si="5"/>
        <v>0</v>
      </c>
      <c r="T122" s="295">
        <f t="shared" si="7"/>
        <v>0</v>
      </c>
      <c r="U122" s="372"/>
    </row>
    <row r="123" spans="2:21" s="347" customFormat="1" x14ac:dyDescent="0.45">
      <c r="B123" s="3">
        <v>101</v>
      </c>
      <c r="C123" s="3" t="s">
        <v>14</v>
      </c>
      <c r="D123" s="121" t="s">
        <v>112</v>
      </c>
      <c r="E123" s="150" t="s">
        <v>20</v>
      </c>
      <c r="F123" s="188">
        <v>69.8</v>
      </c>
      <c r="G123" s="186">
        <v>122359.4</v>
      </c>
      <c r="H123" s="186">
        <v>1753</v>
      </c>
      <c r="I123" s="190">
        <v>122359.4</v>
      </c>
      <c r="J123" s="295">
        <v>69.8</v>
      </c>
      <c r="K123" s="296">
        <v>0.6</v>
      </c>
      <c r="L123" s="307">
        <f t="shared" si="8"/>
        <v>73415.639999999985</v>
      </c>
      <c r="M123" s="293"/>
      <c r="N123" s="187"/>
      <c r="O123" s="295">
        <f t="shared" si="6"/>
        <v>0</v>
      </c>
      <c r="P123" s="295">
        <f t="shared" si="9"/>
        <v>-73415.639999999985</v>
      </c>
      <c r="Q123" s="293"/>
      <c r="R123" s="296"/>
      <c r="S123" s="295">
        <f t="shared" si="5"/>
        <v>0</v>
      </c>
      <c r="T123" s="295">
        <f t="shared" si="7"/>
        <v>0</v>
      </c>
      <c r="U123" s="372"/>
    </row>
    <row r="124" spans="2:21" s="347" customFormat="1" x14ac:dyDescent="0.45">
      <c r="B124" s="3">
        <v>102</v>
      </c>
      <c r="C124" s="3" t="s">
        <v>14</v>
      </c>
      <c r="D124" s="121" t="s">
        <v>113</v>
      </c>
      <c r="E124" s="150" t="s">
        <v>20</v>
      </c>
      <c r="F124" s="188">
        <v>10</v>
      </c>
      <c r="G124" s="186">
        <v>8710</v>
      </c>
      <c r="H124" s="186">
        <v>1315</v>
      </c>
      <c r="I124" s="189">
        <v>13150</v>
      </c>
      <c r="J124" s="295">
        <v>10</v>
      </c>
      <c r="K124" s="296">
        <v>0.6</v>
      </c>
      <c r="L124" s="307">
        <f t="shared" si="8"/>
        <v>7890</v>
      </c>
      <c r="M124" s="293"/>
      <c r="N124" s="187"/>
      <c r="O124" s="295">
        <f t="shared" si="6"/>
        <v>0</v>
      </c>
      <c r="P124" s="295">
        <f t="shared" si="9"/>
        <v>-7890</v>
      </c>
      <c r="Q124" s="293"/>
      <c r="R124" s="296"/>
      <c r="S124" s="295">
        <f t="shared" si="5"/>
        <v>0</v>
      </c>
      <c r="T124" s="295">
        <f t="shared" si="7"/>
        <v>0</v>
      </c>
      <c r="U124" s="372"/>
    </row>
    <row r="125" spans="2:21" s="347" customFormat="1" x14ac:dyDescent="0.45">
      <c r="B125" s="3">
        <v>103</v>
      </c>
      <c r="C125" s="3">
        <v>5.5</v>
      </c>
      <c r="D125" s="351" t="s">
        <v>114</v>
      </c>
      <c r="E125" s="150" t="s">
        <v>69</v>
      </c>
      <c r="F125" s="188">
        <v>69.8</v>
      </c>
      <c r="G125" s="186">
        <v>453700</v>
      </c>
      <c r="H125" s="186">
        <v>9750</v>
      </c>
      <c r="I125" s="189">
        <v>680550</v>
      </c>
      <c r="J125" s="295">
        <v>69.8</v>
      </c>
      <c r="K125" s="296">
        <v>0.6</v>
      </c>
      <c r="L125" s="307">
        <f t="shared" si="8"/>
        <v>408329.99999999994</v>
      </c>
      <c r="M125" s="293">
        <v>98.382446999999999</v>
      </c>
      <c r="N125" s="287">
        <v>0.9</v>
      </c>
      <c r="O125" s="295">
        <f t="shared" si="6"/>
        <v>863305.97242499993</v>
      </c>
      <c r="P125" s="295">
        <f t="shared" si="9"/>
        <v>454975.97242499999</v>
      </c>
      <c r="Q125" s="293">
        <f>'RA3 ms'!F386</f>
        <v>98.382446999999999</v>
      </c>
      <c r="R125" s="294">
        <v>1</v>
      </c>
      <c r="S125" s="295">
        <f t="shared" si="5"/>
        <v>959228.85825000005</v>
      </c>
      <c r="T125" s="295">
        <f t="shared" si="7"/>
        <v>95922.885825000121</v>
      </c>
      <c r="U125" s="372"/>
    </row>
    <row r="126" spans="2:21" s="347" customFormat="1" ht="67.5" x14ac:dyDescent="0.45">
      <c r="B126" s="3">
        <v>104</v>
      </c>
      <c r="C126" s="3" t="s">
        <v>14</v>
      </c>
      <c r="D126" s="121" t="s">
        <v>115</v>
      </c>
      <c r="E126" s="150" t="s">
        <v>14</v>
      </c>
      <c r="F126" s="188" t="s">
        <v>14</v>
      </c>
      <c r="G126" s="186"/>
      <c r="H126" s="186"/>
      <c r="I126" s="189"/>
      <c r="J126" s="295" t="s">
        <v>14</v>
      </c>
      <c r="K126" s="296"/>
      <c r="L126" s="307"/>
      <c r="M126" s="293"/>
      <c r="N126" s="187"/>
      <c r="O126" s="295">
        <f t="shared" si="6"/>
        <v>0</v>
      </c>
      <c r="P126" s="295">
        <f t="shared" si="9"/>
        <v>0</v>
      </c>
      <c r="Q126" s="293"/>
      <c r="R126" s="296"/>
      <c r="S126" s="295">
        <f t="shared" si="5"/>
        <v>0</v>
      </c>
      <c r="T126" s="295">
        <f t="shared" si="7"/>
        <v>0</v>
      </c>
      <c r="U126" s="372"/>
    </row>
    <row r="127" spans="2:21" s="347" customFormat="1" x14ac:dyDescent="0.45">
      <c r="B127" s="3">
        <v>105</v>
      </c>
      <c r="C127" s="3">
        <v>5.6</v>
      </c>
      <c r="D127" s="121" t="s">
        <v>116</v>
      </c>
      <c r="E127" s="150" t="s">
        <v>69</v>
      </c>
      <c r="F127" s="188">
        <v>13</v>
      </c>
      <c r="G127" s="186">
        <v>139750</v>
      </c>
      <c r="H127" s="186">
        <v>19500</v>
      </c>
      <c r="I127" s="189">
        <v>253500</v>
      </c>
      <c r="J127" s="295">
        <v>13</v>
      </c>
      <c r="K127" s="296">
        <v>0.6</v>
      </c>
      <c r="L127" s="307">
        <f t="shared" si="8"/>
        <v>152100</v>
      </c>
      <c r="M127" s="293">
        <v>13.7616</v>
      </c>
      <c r="N127" s="187">
        <v>0.75</v>
      </c>
      <c r="O127" s="295">
        <f t="shared" si="6"/>
        <v>201263.4</v>
      </c>
      <c r="P127" s="295">
        <f t="shared" si="9"/>
        <v>49163.399999999994</v>
      </c>
      <c r="Q127" s="293">
        <f>'RA3 ms'!F390</f>
        <v>13.7616</v>
      </c>
      <c r="R127" s="294">
        <v>1</v>
      </c>
      <c r="S127" s="295">
        <f t="shared" si="5"/>
        <v>268351.2</v>
      </c>
      <c r="T127" s="295">
        <f t="shared" si="7"/>
        <v>67087.800000000017</v>
      </c>
      <c r="U127" s="372"/>
    </row>
    <row r="128" spans="2:21" s="347" customFormat="1" ht="90" x14ac:dyDescent="0.45">
      <c r="B128" s="3">
        <v>106</v>
      </c>
      <c r="C128" s="3" t="s">
        <v>14</v>
      </c>
      <c r="D128" s="121" t="s">
        <v>117</v>
      </c>
      <c r="E128" s="150" t="s">
        <v>14</v>
      </c>
      <c r="F128" s="188" t="s">
        <v>14</v>
      </c>
      <c r="G128" s="186"/>
      <c r="H128" s="186"/>
      <c r="I128" s="189"/>
      <c r="J128" s="295" t="s">
        <v>14</v>
      </c>
      <c r="K128" s="296"/>
      <c r="L128" s="307"/>
      <c r="M128" s="293"/>
      <c r="N128" s="187"/>
      <c r="O128" s="295">
        <f t="shared" si="6"/>
        <v>0</v>
      </c>
      <c r="P128" s="295">
        <f t="shared" si="9"/>
        <v>0</v>
      </c>
      <c r="Q128" s="293"/>
      <c r="R128" s="296"/>
      <c r="S128" s="295">
        <f t="shared" si="5"/>
        <v>0</v>
      </c>
      <c r="T128" s="295">
        <f t="shared" si="7"/>
        <v>0</v>
      </c>
      <c r="U128" s="372"/>
    </row>
    <row r="129" spans="2:21" s="347" customFormat="1" x14ac:dyDescent="0.45">
      <c r="B129" s="3">
        <v>107</v>
      </c>
      <c r="C129" s="3">
        <v>5.7</v>
      </c>
      <c r="D129" s="121" t="s">
        <v>118</v>
      </c>
      <c r="E129" s="150" t="s">
        <v>119</v>
      </c>
      <c r="F129" s="188">
        <v>25.2</v>
      </c>
      <c r="G129" s="186">
        <v>163800</v>
      </c>
      <c r="H129" s="186">
        <v>12100</v>
      </c>
      <c r="I129" s="189">
        <v>304920</v>
      </c>
      <c r="J129" s="295">
        <v>25.2</v>
      </c>
      <c r="K129" s="296">
        <v>0.5</v>
      </c>
      <c r="L129" s="307">
        <f t="shared" si="8"/>
        <v>152460</v>
      </c>
      <c r="M129" s="293">
        <v>13.176</v>
      </c>
      <c r="N129" s="187">
        <v>0.85</v>
      </c>
      <c r="O129" s="295">
        <f t="shared" si="6"/>
        <v>135515.16</v>
      </c>
      <c r="P129" s="295">
        <f t="shared" si="9"/>
        <v>-16944.839999999997</v>
      </c>
      <c r="Q129" s="293">
        <f>'RA3 ms'!F394</f>
        <v>13.176</v>
      </c>
      <c r="R129" s="294">
        <v>1</v>
      </c>
      <c r="S129" s="295">
        <f t="shared" si="5"/>
        <v>159429.6</v>
      </c>
      <c r="T129" s="295">
        <f t="shared" si="7"/>
        <v>23914.440000000002</v>
      </c>
      <c r="U129" s="372"/>
    </row>
    <row r="130" spans="2:21" s="347" customFormat="1" ht="67.5" x14ac:dyDescent="0.45">
      <c r="B130" s="3">
        <v>108</v>
      </c>
      <c r="C130" s="3" t="s">
        <v>14</v>
      </c>
      <c r="D130" s="121" t="s">
        <v>120</v>
      </c>
      <c r="E130" s="150" t="s">
        <v>14</v>
      </c>
      <c r="F130" s="188" t="s">
        <v>14</v>
      </c>
      <c r="G130" s="186"/>
      <c r="H130" s="186"/>
      <c r="I130" s="189"/>
      <c r="J130" s="295" t="s">
        <v>14</v>
      </c>
      <c r="K130" s="296"/>
      <c r="L130" s="307"/>
      <c r="M130" s="293"/>
      <c r="N130" s="187"/>
      <c r="O130" s="295">
        <f t="shared" si="6"/>
        <v>0</v>
      </c>
      <c r="P130" s="295">
        <f t="shared" si="9"/>
        <v>0</v>
      </c>
      <c r="Q130" s="293"/>
      <c r="R130" s="296"/>
      <c r="S130" s="295">
        <f t="shared" si="5"/>
        <v>0</v>
      </c>
      <c r="T130" s="295">
        <f t="shared" si="7"/>
        <v>0</v>
      </c>
      <c r="U130" s="372"/>
    </row>
    <row r="131" spans="2:21" s="347" customFormat="1" x14ac:dyDescent="0.45">
      <c r="B131" s="3">
        <v>109</v>
      </c>
      <c r="C131" s="3">
        <v>5.8</v>
      </c>
      <c r="D131" s="121" t="s">
        <v>50</v>
      </c>
      <c r="E131" s="150" t="s">
        <v>48</v>
      </c>
      <c r="F131" s="188">
        <v>24.2</v>
      </c>
      <c r="G131" s="186">
        <v>29959.599999999999</v>
      </c>
      <c r="H131" s="186">
        <v>1500</v>
      </c>
      <c r="I131" s="189">
        <v>36300</v>
      </c>
      <c r="J131" s="295">
        <v>24.2</v>
      </c>
      <c r="K131" s="296">
        <v>0.4</v>
      </c>
      <c r="L131" s="307">
        <f t="shared" si="8"/>
        <v>14520</v>
      </c>
      <c r="M131" s="293"/>
      <c r="N131" s="187"/>
      <c r="O131" s="295">
        <f t="shared" si="6"/>
        <v>0</v>
      </c>
      <c r="P131" s="295">
        <f t="shared" si="9"/>
        <v>-14520</v>
      </c>
      <c r="Q131" s="293">
        <f>'RA3 ms'!F406</f>
        <v>17.675000000000001</v>
      </c>
      <c r="R131" s="294">
        <v>0.95</v>
      </c>
      <c r="S131" s="295">
        <f t="shared" si="5"/>
        <v>25186.875000000004</v>
      </c>
      <c r="T131" s="295">
        <f t="shared" si="7"/>
        <v>25186.875000000004</v>
      </c>
      <c r="U131" s="372"/>
    </row>
    <row r="132" spans="2:21" s="347" customFormat="1" x14ac:dyDescent="0.45">
      <c r="B132" s="3">
        <v>110</v>
      </c>
      <c r="C132" s="3" t="s">
        <v>14</v>
      </c>
      <c r="D132" s="121" t="s">
        <v>51</v>
      </c>
      <c r="E132" s="150" t="s">
        <v>14</v>
      </c>
      <c r="F132" s="188" t="s">
        <v>14</v>
      </c>
      <c r="G132" s="186"/>
      <c r="H132" s="186"/>
      <c r="I132" s="189"/>
      <c r="J132" s="295" t="s">
        <v>14</v>
      </c>
      <c r="K132" s="296"/>
      <c r="L132" s="307"/>
      <c r="M132" s="293"/>
      <c r="N132" s="187"/>
      <c r="O132" s="295">
        <f t="shared" si="6"/>
        <v>0</v>
      </c>
      <c r="P132" s="295">
        <f t="shared" si="9"/>
        <v>0</v>
      </c>
      <c r="Q132" s="293"/>
      <c r="R132" s="296"/>
      <c r="S132" s="295">
        <f t="shared" si="5"/>
        <v>0</v>
      </c>
      <c r="T132" s="295">
        <f t="shared" si="7"/>
        <v>0</v>
      </c>
      <c r="U132" s="372"/>
    </row>
    <row r="133" spans="2:21" s="347" customFormat="1" x14ac:dyDescent="0.45">
      <c r="B133" s="3">
        <v>111</v>
      </c>
      <c r="C133" s="3">
        <v>5.9</v>
      </c>
      <c r="D133" s="121" t="s">
        <v>121</v>
      </c>
      <c r="E133" s="150" t="s">
        <v>20</v>
      </c>
      <c r="F133" s="188">
        <v>14.1</v>
      </c>
      <c r="G133" s="186">
        <v>63450</v>
      </c>
      <c r="H133" s="186">
        <v>8100</v>
      </c>
      <c r="I133" s="189">
        <v>114210</v>
      </c>
      <c r="J133" s="295">
        <v>14.1</v>
      </c>
      <c r="K133" s="296">
        <v>0.4</v>
      </c>
      <c r="L133" s="307">
        <f t="shared" si="8"/>
        <v>45684.000000000007</v>
      </c>
      <c r="M133" s="293"/>
      <c r="N133" s="187"/>
      <c r="O133" s="295">
        <f t="shared" si="6"/>
        <v>0</v>
      </c>
      <c r="P133" s="295">
        <f t="shared" si="9"/>
        <v>-45684.000000000007</v>
      </c>
      <c r="Q133" s="293"/>
      <c r="R133" s="296"/>
      <c r="S133" s="295">
        <f t="shared" si="5"/>
        <v>0</v>
      </c>
      <c r="T133" s="295">
        <f t="shared" si="7"/>
        <v>0</v>
      </c>
      <c r="U133" s="372"/>
    </row>
    <row r="134" spans="2:21" s="347" customFormat="1" ht="22.5" x14ac:dyDescent="0.45">
      <c r="B134" s="3">
        <v>112</v>
      </c>
      <c r="C134" s="3" t="s">
        <v>14</v>
      </c>
      <c r="D134" s="121" t="s">
        <v>122</v>
      </c>
      <c r="E134" s="150" t="s">
        <v>14</v>
      </c>
      <c r="F134" s="188" t="s">
        <v>14</v>
      </c>
      <c r="G134" s="186"/>
      <c r="H134" s="186"/>
      <c r="I134" s="189"/>
      <c r="J134" s="295" t="s">
        <v>14</v>
      </c>
      <c r="K134" s="296"/>
      <c r="L134" s="307"/>
      <c r="M134" s="293"/>
      <c r="N134" s="187"/>
      <c r="O134" s="295">
        <f t="shared" si="6"/>
        <v>0</v>
      </c>
      <c r="P134" s="295">
        <f t="shared" si="9"/>
        <v>0</v>
      </c>
      <c r="Q134" s="293"/>
      <c r="R134" s="296"/>
      <c r="S134" s="295">
        <f t="shared" si="5"/>
        <v>0</v>
      </c>
      <c r="T134" s="295">
        <f t="shared" si="7"/>
        <v>0</v>
      </c>
      <c r="U134" s="372"/>
    </row>
    <row r="135" spans="2:21" s="347" customFormat="1" x14ac:dyDescent="0.45">
      <c r="B135" s="3">
        <v>113</v>
      </c>
      <c r="C135" s="3">
        <v>5.0999999999999996</v>
      </c>
      <c r="D135" s="121" t="s">
        <v>123</v>
      </c>
      <c r="E135" s="150" t="s">
        <v>20</v>
      </c>
      <c r="F135" s="188">
        <v>42.2</v>
      </c>
      <c r="G135" s="186">
        <v>158925.20000000001</v>
      </c>
      <c r="H135" s="186">
        <v>7600</v>
      </c>
      <c r="I135" s="189">
        <v>320720</v>
      </c>
      <c r="J135" s="295">
        <v>42.2</v>
      </c>
      <c r="K135" s="296">
        <v>0.4</v>
      </c>
      <c r="L135" s="307">
        <f t="shared" si="8"/>
        <v>128288.00000000001</v>
      </c>
      <c r="M135" s="293">
        <v>40.305000000000007</v>
      </c>
      <c r="N135" s="187">
        <v>0.6</v>
      </c>
      <c r="O135" s="295">
        <f t="shared" si="6"/>
        <v>183790.80000000002</v>
      </c>
      <c r="P135" s="295">
        <f t="shared" si="9"/>
        <v>55502.8</v>
      </c>
      <c r="Q135" s="293">
        <f>'RA3 ms'!F417</f>
        <v>40.305000000000007</v>
      </c>
      <c r="R135" s="294">
        <v>1</v>
      </c>
      <c r="S135" s="295">
        <f t="shared" si="5"/>
        <v>306318.00000000006</v>
      </c>
      <c r="T135" s="295">
        <f t="shared" si="7"/>
        <v>122527.20000000004</v>
      </c>
      <c r="U135" s="372"/>
    </row>
    <row r="136" spans="2:21" s="347" customFormat="1" ht="22.5" x14ac:dyDescent="0.45">
      <c r="B136" s="3">
        <v>114</v>
      </c>
      <c r="C136" s="3" t="s">
        <v>14</v>
      </c>
      <c r="D136" s="121" t="s">
        <v>124</v>
      </c>
      <c r="E136" s="150" t="s">
        <v>14</v>
      </c>
      <c r="F136" s="188" t="s">
        <v>14</v>
      </c>
      <c r="G136" s="186"/>
      <c r="H136" s="186"/>
      <c r="I136" s="189"/>
      <c r="J136" s="295" t="s">
        <v>14</v>
      </c>
      <c r="K136" s="296"/>
      <c r="L136" s="307"/>
      <c r="M136" s="293"/>
      <c r="N136" s="187"/>
      <c r="O136" s="295">
        <f t="shared" si="6"/>
        <v>0</v>
      </c>
      <c r="P136" s="295">
        <f t="shared" si="9"/>
        <v>0</v>
      </c>
      <c r="Q136" s="293"/>
      <c r="R136" s="296"/>
      <c r="S136" s="295">
        <f t="shared" si="5"/>
        <v>0</v>
      </c>
      <c r="T136" s="295">
        <f t="shared" si="7"/>
        <v>0</v>
      </c>
      <c r="U136" s="372"/>
    </row>
    <row r="137" spans="2:21" s="347" customFormat="1" x14ac:dyDescent="0.45">
      <c r="B137" s="3">
        <v>115</v>
      </c>
      <c r="C137" s="3">
        <v>5.1100000000000003</v>
      </c>
      <c r="D137" s="121" t="s">
        <v>125</v>
      </c>
      <c r="E137" s="150" t="s">
        <v>126</v>
      </c>
      <c r="F137" s="188">
        <v>1</v>
      </c>
      <c r="G137" s="186">
        <v>135000</v>
      </c>
      <c r="H137" s="186">
        <v>135000</v>
      </c>
      <c r="I137" s="190">
        <v>135000</v>
      </c>
      <c r="J137" s="295">
        <v>1</v>
      </c>
      <c r="K137" s="296">
        <v>0.4</v>
      </c>
      <c r="L137" s="307">
        <f t="shared" si="8"/>
        <v>54000</v>
      </c>
      <c r="M137" s="293">
        <v>1</v>
      </c>
      <c r="N137" s="187">
        <v>0.9</v>
      </c>
      <c r="O137" s="295">
        <f t="shared" si="6"/>
        <v>121500</v>
      </c>
      <c r="P137" s="295">
        <f t="shared" si="9"/>
        <v>67500</v>
      </c>
      <c r="Q137" s="293">
        <f>'RA3 ms'!F421</f>
        <v>1</v>
      </c>
      <c r="R137" s="294">
        <v>1</v>
      </c>
      <c r="S137" s="295">
        <f t="shared" si="5"/>
        <v>135000</v>
      </c>
      <c r="T137" s="295">
        <f t="shared" si="7"/>
        <v>13500</v>
      </c>
      <c r="U137" s="372"/>
    </row>
    <row r="138" spans="2:21" s="347" customFormat="1" ht="22.5" x14ac:dyDescent="0.45">
      <c r="B138" s="3">
        <v>116</v>
      </c>
      <c r="C138" s="3" t="s">
        <v>14</v>
      </c>
      <c r="D138" s="121" t="s">
        <v>127</v>
      </c>
      <c r="E138" s="150" t="s">
        <v>14</v>
      </c>
      <c r="F138" s="188" t="s">
        <v>14</v>
      </c>
      <c r="G138" s="186"/>
      <c r="H138" s="186"/>
      <c r="I138" s="189"/>
      <c r="J138" s="295" t="s">
        <v>14</v>
      </c>
      <c r="K138" s="296"/>
      <c r="L138" s="307"/>
      <c r="M138" s="293"/>
      <c r="N138" s="187"/>
      <c r="O138" s="295">
        <f t="shared" si="6"/>
        <v>0</v>
      </c>
      <c r="P138" s="295">
        <f t="shared" si="9"/>
        <v>0</v>
      </c>
      <c r="Q138" s="293"/>
      <c r="R138" s="296"/>
      <c r="S138" s="295">
        <f t="shared" ref="S138:S201" si="10">R138*Q138*H138</f>
        <v>0</v>
      </c>
      <c r="T138" s="295">
        <f t="shared" si="7"/>
        <v>0</v>
      </c>
      <c r="U138" s="372"/>
    </row>
    <row r="139" spans="2:21" s="347" customFormat="1" x14ac:dyDescent="0.45">
      <c r="B139" s="3">
        <v>117</v>
      </c>
      <c r="C139" s="3">
        <v>5.12</v>
      </c>
      <c r="D139" s="121" t="s">
        <v>128</v>
      </c>
      <c r="E139" s="150" t="s">
        <v>126</v>
      </c>
      <c r="F139" s="188">
        <v>1</v>
      </c>
      <c r="G139" s="186">
        <v>67500</v>
      </c>
      <c r="H139" s="186">
        <v>67500</v>
      </c>
      <c r="I139" s="190">
        <v>67500</v>
      </c>
      <c r="J139" s="295">
        <v>1</v>
      </c>
      <c r="K139" s="296">
        <v>0.4</v>
      </c>
      <c r="L139" s="307">
        <f t="shared" si="8"/>
        <v>27000</v>
      </c>
      <c r="M139" s="293">
        <v>1</v>
      </c>
      <c r="N139" s="187">
        <v>0.9</v>
      </c>
      <c r="O139" s="295">
        <f t="shared" ref="O139:O202" si="11">N139*M139*H139</f>
        <v>60750</v>
      </c>
      <c r="P139" s="295">
        <f t="shared" si="9"/>
        <v>33750</v>
      </c>
      <c r="Q139" s="293">
        <f>'RA3 ms'!F425</f>
        <v>1</v>
      </c>
      <c r="R139" s="294">
        <v>1</v>
      </c>
      <c r="S139" s="295">
        <f t="shared" si="10"/>
        <v>67500</v>
      </c>
      <c r="T139" s="295">
        <f t="shared" ref="T139:T202" si="12">S139-O139</f>
        <v>6750</v>
      </c>
      <c r="U139" s="372"/>
    </row>
    <row r="140" spans="2:21" s="347" customFormat="1" ht="22.5" x14ac:dyDescent="0.45">
      <c r="B140" s="3">
        <v>118</v>
      </c>
      <c r="C140" s="3" t="s">
        <v>14</v>
      </c>
      <c r="D140" s="121" t="s">
        <v>129</v>
      </c>
      <c r="E140" s="150" t="s">
        <v>14</v>
      </c>
      <c r="F140" s="188" t="s">
        <v>14</v>
      </c>
      <c r="G140" s="186"/>
      <c r="H140" s="186"/>
      <c r="I140" s="189"/>
      <c r="J140" s="295" t="s">
        <v>14</v>
      </c>
      <c r="K140" s="296"/>
      <c r="L140" s="307"/>
      <c r="M140" s="293"/>
      <c r="N140" s="187"/>
      <c r="O140" s="295">
        <f t="shared" si="11"/>
        <v>0</v>
      </c>
      <c r="P140" s="295">
        <f t="shared" si="9"/>
        <v>0</v>
      </c>
      <c r="Q140" s="293"/>
      <c r="R140" s="296"/>
      <c r="S140" s="295">
        <f t="shared" si="10"/>
        <v>0</v>
      </c>
      <c r="T140" s="295">
        <f t="shared" si="12"/>
        <v>0</v>
      </c>
      <c r="U140" s="372"/>
    </row>
    <row r="141" spans="2:21" s="347" customFormat="1" ht="22.5" x14ac:dyDescent="0.45">
      <c r="B141" s="3">
        <v>119</v>
      </c>
      <c r="C141" s="3">
        <v>5.13</v>
      </c>
      <c r="D141" s="121" t="s">
        <v>130</v>
      </c>
      <c r="E141" s="150" t="s">
        <v>131</v>
      </c>
      <c r="F141" s="188">
        <v>2</v>
      </c>
      <c r="G141" s="186">
        <v>150000</v>
      </c>
      <c r="H141" s="186">
        <v>75000</v>
      </c>
      <c r="I141" s="190">
        <v>150000</v>
      </c>
      <c r="J141" s="295">
        <v>2</v>
      </c>
      <c r="K141" s="296">
        <v>0.4</v>
      </c>
      <c r="L141" s="307">
        <f t="shared" si="8"/>
        <v>60000</v>
      </c>
      <c r="M141" s="293">
        <v>2</v>
      </c>
      <c r="N141" s="187">
        <v>0.85</v>
      </c>
      <c r="O141" s="295">
        <f t="shared" si="11"/>
        <v>127500</v>
      </c>
      <c r="P141" s="295">
        <f t="shared" si="9"/>
        <v>67500</v>
      </c>
      <c r="Q141" s="293">
        <f>'RA3 ms'!F434</f>
        <v>2</v>
      </c>
      <c r="R141" s="294">
        <v>1</v>
      </c>
      <c r="S141" s="295">
        <f t="shared" si="10"/>
        <v>150000</v>
      </c>
      <c r="T141" s="295">
        <f t="shared" si="12"/>
        <v>22500</v>
      </c>
      <c r="U141" s="372"/>
    </row>
    <row r="142" spans="2:21" s="347" customFormat="1" x14ac:dyDescent="0.45">
      <c r="B142" s="3">
        <v>120</v>
      </c>
      <c r="C142" s="3" t="s">
        <v>14</v>
      </c>
      <c r="D142" s="121" t="s">
        <v>132</v>
      </c>
      <c r="E142" s="150" t="s">
        <v>14</v>
      </c>
      <c r="F142" s="188" t="s">
        <v>14</v>
      </c>
      <c r="G142" s="186"/>
      <c r="H142" s="186"/>
      <c r="I142" s="189"/>
      <c r="J142" s="295" t="s">
        <v>14</v>
      </c>
      <c r="K142" s="296"/>
      <c r="L142" s="307"/>
      <c r="M142" s="293"/>
      <c r="N142" s="187"/>
      <c r="O142" s="295">
        <f t="shared" si="11"/>
        <v>0</v>
      </c>
      <c r="P142" s="295">
        <f t="shared" si="9"/>
        <v>0</v>
      </c>
      <c r="Q142" s="293"/>
      <c r="R142" s="296"/>
      <c r="S142" s="295">
        <f t="shared" si="10"/>
        <v>0</v>
      </c>
      <c r="T142" s="295">
        <f t="shared" si="12"/>
        <v>0</v>
      </c>
      <c r="U142" s="372"/>
    </row>
    <row r="143" spans="2:21" s="347" customFormat="1" x14ac:dyDescent="0.45">
      <c r="B143" s="3">
        <v>121</v>
      </c>
      <c r="C143" s="3" t="s">
        <v>14</v>
      </c>
      <c r="D143" s="121" t="s">
        <v>133</v>
      </c>
      <c r="E143" s="150" t="s">
        <v>14</v>
      </c>
      <c r="F143" s="188" t="s">
        <v>14</v>
      </c>
      <c r="G143" s="186"/>
      <c r="H143" s="186"/>
      <c r="I143" s="189"/>
      <c r="J143" s="295" t="s">
        <v>14</v>
      </c>
      <c r="K143" s="296"/>
      <c r="L143" s="307"/>
      <c r="M143" s="293"/>
      <c r="N143" s="187"/>
      <c r="O143" s="295">
        <f t="shared" si="11"/>
        <v>0</v>
      </c>
      <c r="P143" s="295">
        <f t="shared" si="9"/>
        <v>0</v>
      </c>
      <c r="Q143" s="293"/>
      <c r="R143" s="296"/>
      <c r="S143" s="295">
        <f t="shared" si="10"/>
        <v>0</v>
      </c>
      <c r="T143" s="295">
        <f t="shared" si="12"/>
        <v>0</v>
      </c>
      <c r="U143" s="372"/>
    </row>
    <row r="144" spans="2:21" s="347" customFormat="1" ht="56.25" x14ac:dyDescent="0.45">
      <c r="B144" s="3">
        <v>122</v>
      </c>
      <c r="C144" s="3" t="s">
        <v>14</v>
      </c>
      <c r="D144" s="121" t="s">
        <v>134</v>
      </c>
      <c r="E144" s="150" t="s">
        <v>14</v>
      </c>
      <c r="F144" s="188" t="s">
        <v>14</v>
      </c>
      <c r="G144" s="186"/>
      <c r="H144" s="186"/>
      <c r="I144" s="189"/>
      <c r="J144" s="295" t="s">
        <v>14</v>
      </c>
      <c r="K144" s="296"/>
      <c r="L144" s="307"/>
      <c r="M144" s="293"/>
      <c r="N144" s="187"/>
      <c r="O144" s="295">
        <f t="shared" si="11"/>
        <v>0</v>
      </c>
      <c r="P144" s="295">
        <f t="shared" si="9"/>
        <v>0</v>
      </c>
      <c r="Q144" s="293"/>
      <c r="R144" s="296"/>
      <c r="S144" s="295">
        <f t="shared" si="10"/>
        <v>0</v>
      </c>
      <c r="T144" s="295">
        <f t="shared" si="12"/>
        <v>0</v>
      </c>
      <c r="U144" s="372"/>
    </row>
    <row r="145" spans="2:21" s="347" customFormat="1" x14ac:dyDescent="0.45">
      <c r="B145" s="3">
        <v>123</v>
      </c>
      <c r="C145" s="3" t="s">
        <v>14</v>
      </c>
      <c r="D145" s="121" t="s">
        <v>135</v>
      </c>
      <c r="E145" s="150" t="s">
        <v>14</v>
      </c>
      <c r="F145" s="188" t="s">
        <v>14</v>
      </c>
      <c r="G145" s="186"/>
      <c r="H145" s="186"/>
      <c r="I145" s="189"/>
      <c r="J145" s="295" t="s">
        <v>14</v>
      </c>
      <c r="K145" s="296"/>
      <c r="L145" s="307"/>
      <c r="M145" s="293"/>
      <c r="N145" s="187"/>
      <c r="O145" s="295">
        <f t="shared" si="11"/>
        <v>0</v>
      </c>
      <c r="P145" s="295">
        <f t="shared" si="9"/>
        <v>0</v>
      </c>
      <c r="Q145" s="293"/>
      <c r="R145" s="296"/>
      <c r="S145" s="295">
        <f t="shared" si="10"/>
        <v>0</v>
      </c>
      <c r="T145" s="295">
        <f t="shared" si="12"/>
        <v>0</v>
      </c>
      <c r="U145" s="372"/>
    </row>
    <row r="146" spans="2:21" s="347" customFormat="1" ht="56.25" x14ac:dyDescent="0.45">
      <c r="B146" s="3">
        <v>124</v>
      </c>
      <c r="C146" s="3" t="s">
        <v>14</v>
      </c>
      <c r="D146" s="121" t="s">
        <v>136</v>
      </c>
      <c r="E146" s="150" t="s">
        <v>14</v>
      </c>
      <c r="F146" s="188" t="s">
        <v>14</v>
      </c>
      <c r="G146" s="186"/>
      <c r="H146" s="186"/>
      <c r="I146" s="189"/>
      <c r="J146" s="295" t="s">
        <v>14</v>
      </c>
      <c r="K146" s="296"/>
      <c r="L146" s="307"/>
      <c r="M146" s="293"/>
      <c r="N146" s="187"/>
      <c r="O146" s="295">
        <f t="shared" si="11"/>
        <v>0</v>
      </c>
      <c r="P146" s="295">
        <f t="shared" si="9"/>
        <v>0</v>
      </c>
      <c r="Q146" s="293"/>
      <c r="R146" s="296"/>
      <c r="S146" s="295">
        <f t="shared" si="10"/>
        <v>0</v>
      </c>
      <c r="T146" s="295">
        <f t="shared" si="12"/>
        <v>0</v>
      </c>
      <c r="U146" s="372"/>
    </row>
    <row r="147" spans="2:21" s="347" customFormat="1" x14ac:dyDescent="0.45">
      <c r="B147" s="3">
        <v>125</v>
      </c>
      <c r="C147" s="3" t="s">
        <v>14</v>
      </c>
      <c r="D147" s="121" t="s">
        <v>137</v>
      </c>
      <c r="E147" s="150" t="s">
        <v>14</v>
      </c>
      <c r="F147" s="188" t="s">
        <v>14</v>
      </c>
      <c r="G147" s="186"/>
      <c r="H147" s="186"/>
      <c r="I147" s="189"/>
      <c r="J147" s="295" t="s">
        <v>14</v>
      </c>
      <c r="K147" s="296"/>
      <c r="L147" s="307"/>
      <c r="M147" s="293"/>
      <c r="N147" s="187"/>
      <c r="O147" s="295">
        <f t="shared" si="11"/>
        <v>0</v>
      </c>
      <c r="P147" s="295">
        <f t="shared" si="9"/>
        <v>0</v>
      </c>
      <c r="Q147" s="293"/>
      <c r="R147" s="296"/>
      <c r="S147" s="295">
        <f t="shared" si="10"/>
        <v>0</v>
      </c>
      <c r="T147" s="295">
        <f t="shared" si="12"/>
        <v>0</v>
      </c>
      <c r="U147" s="372"/>
    </row>
    <row r="148" spans="2:21" s="347" customFormat="1" ht="45" x14ac:dyDescent="0.45">
      <c r="B148" s="3">
        <v>126</v>
      </c>
      <c r="C148" s="3" t="s">
        <v>14</v>
      </c>
      <c r="D148" s="121" t="s">
        <v>138</v>
      </c>
      <c r="E148" s="150" t="s">
        <v>14</v>
      </c>
      <c r="F148" s="188" t="s">
        <v>14</v>
      </c>
      <c r="G148" s="186"/>
      <c r="H148" s="186"/>
      <c r="I148" s="189"/>
      <c r="J148" s="295" t="s">
        <v>14</v>
      </c>
      <c r="K148" s="296"/>
      <c r="L148" s="307"/>
      <c r="M148" s="293"/>
      <c r="N148" s="187"/>
      <c r="O148" s="295">
        <f t="shared" si="11"/>
        <v>0</v>
      </c>
      <c r="P148" s="295">
        <f t="shared" si="9"/>
        <v>0</v>
      </c>
      <c r="Q148" s="293"/>
      <c r="R148" s="296"/>
      <c r="S148" s="295">
        <f t="shared" si="10"/>
        <v>0</v>
      </c>
      <c r="T148" s="295">
        <f t="shared" si="12"/>
        <v>0</v>
      </c>
      <c r="U148" s="372"/>
    </row>
    <row r="149" spans="2:21" s="347" customFormat="1" x14ac:dyDescent="0.45">
      <c r="B149" s="3">
        <v>127</v>
      </c>
      <c r="C149" s="3">
        <v>5.14</v>
      </c>
      <c r="D149" s="121" t="s">
        <v>139</v>
      </c>
      <c r="E149" s="150" t="s">
        <v>92</v>
      </c>
      <c r="F149" s="188">
        <v>1</v>
      </c>
      <c r="G149" s="186">
        <v>25650</v>
      </c>
      <c r="H149" s="186">
        <v>48750</v>
      </c>
      <c r="I149" s="189">
        <v>48750</v>
      </c>
      <c r="J149" s="295">
        <v>1</v>
      </c>
      <c r="K149" s="296"/>
      <c r="L149" s="307">
        <f t="shared" ref="L149:L208" si="13">K149*J149*H149</f>
        <v>0</v>
      </c>
      <c r="M149" s="293"/>
      <c r="N149" s="187"/>
      <c r="O149" s="295">
        <f t="shared" si="11"/>
        <v>0</v>
      </c>
      <c r="P149" s="295">
        <f t="shared" si="9"/>
        <v>0</v>
      </c>
      <c r="Q149" s="293"/>
      <c r="R149" s="296"/>
      <c r="S149" s="295">
        <f t="shared" si="10"/>
        <v>0</v>
      </c>
      <c r="T149" s="295">
        <f t="shared" si="12"/>
        <v>0</v>
      </c>
      <c r="U149" s="372"/>
    </row>
    <row r="150" spans="2:21" s="347" customFormat="1" x14ac:dyDescent="0.45">
      <c r="B150" s="3">
        <v>128</v>
      </c>
      <c r="C150" s="3" t="s">
        <v>14</v>
      </c>
      <c r="D150" s="121" t="s">
        <v>140</v>
      </c>
      <c r="E150" s="150" t="s">
        <v>14</v>
      </c>
      <c r="F150" s="188" t="s">
        <v>14</v>
      </c>
      <c r="G150" s="186"/>
      <c r="H150" s="186"/>
      <c r="I150" s="189"/>
      <c r="J150" s="295" t="s">
        <v>14</v>
      </c>
      <c r="K150" s="296"/>
      <c r="L150" s="307"/>
      <c r="M150" s="293"/>
      <c r="N150" s="187"/>
      <c r="O150" s="295">
        <f t="shared" si="11"/>
        <v>0</v>
      </c>
      <c r="P150" s="295">
        <f t="shared" si="9"/>
        <v>0</v>
      </c>
      <c r="Q150" s="293"/>
      <c r="R150" s="296"/>
      <c r="S150" s="295">
        <f t="shared" si="10"/>
        <v>0</v>
      </c>
      <c r="T150" s="295">
        <f t="shared" si="12"/>
        <v>0</v>
      </c>
      <c r="U150" s="372"/>
    </row>
    <row r="151" spans="2:21" s="347" customFormat="1" ht="22.5" x14ac:dyDescent="0.45">
      <c r="B151" s="3">
        <v>129</v>
      </c>
      <c r="C151" s="3" t="s">
        <v>14</v>
      </c>
      <c r="D151" s="121" t="s">
        <v>141</v>
      </c>
      <c r="E151" s="150" t="s">
        <v>14</v>
      </c>
      <c r="F151" s="188" t="s">
        <v>14</v>
      </c>
      <c r="G151" s="186"/>
      <c r="H151" s="186"/>
      <c r="I151" s="189"/>
      <c r="J151" s="295" t="s">
        <v>14</v>
      </c>
      <c r="K151" s="296"/>
      <c r="L151" s="307"/>
      <c r="M151" s="293"/>
      <c r="N151" s="187"/>
      <c r="O151" s="295">
        <f t="shared" si="11"/>
        <v>0</v>
      </c>
      <c r="P151" s="295">
        <f t="shared" si="9"/>
        <v>0</v>
      </c>
      <c r="Q151" s="293"/>
      <c r="R151" s="296"/>
      <c r="S151" s="295">
        <f t="shared" si="10"/>
        <v>0</v>
      </c>
      <c r="T151" s="295">
        <f t="shared" si="12"/>
        <v>0</v>
      </c>
      <c r="U151" s="372"/>
    </row>
    <row r="152" spans="2:21" s="347" customFormat="1" x14ac:dyDescent="0.45">
      <c r="B152" s="3">
        <v>130</v>
      </c>
      <c r="C152" s="3" t="s">
        <v>14</v>
      </c>
      <c r="D152" s="121" t="s">
        <v>137</v>
      </c>
      <c r="E152" s="150" t="s">
        <v>14</v>
      </c>
      <c r="F152" s="188" t="s">
        <v>14</v>
      </c>
      <c r="G152" s="186"/>
      <c r="H152" s="186"/>
      <c r="I152" s="189"/>
      <c r="J152" s="295" t="s">
        <v>14</v>
      </c>
      <c r="K152" s="296"/>
      <c r="L152" s="307"/>
      <c r="M152" s="293"/>
      <c r="N152" s="187"/>
      <c r="O152" s="295">
        <f t="shared" si="11"/>
        <v>0</v>
      </c>
      <c r="P152" s="295">
        <f t="shared" si="9"/>
        <v>0</v>
      </c>
      <c r="Q152" s="293"/>
      <c r="R152" s="296"/>
      <c r="S152" s="295">
        <f t="shared" si="10"/>
        <v>0</v>
      </c>
      <c r="T152" s="295">
        <f t="shared" si="12"/>
        <v>0</v>
      </c>
      <c r="U152" s="372"/>
    </row>
    <row r="153" spans="2:21" s="347" customFormat="1" ht="33.75" x14ac:dyDescent="0.45">
      <c r="B153" s="3">
        <v>131</v>
      </c>
      <c r="C153" s="3" t="s">
        <v>14</v>
      </c>
      <c r="D153" s="121" t="s">
        <v>142</v>
      </c>
      <c r="E153" s="150" t="s">
        <v>14</v>
      </c>
      <c r="F153" s="188" t="s">
        <v>14</v>
      </c>
      <c r="G153" s="186"/>
      <c r="H153" s="186"/>
      <c r="I153" s="189"/>
      <c r="J153" s="295" t="s">
        <v>14</v>
      </c>
      <c r="K153" s="296"/>
      <c r="L153" s="307"/>
      <c r="M153" s="293"/>
      <c r="N153" s="187"/>
      <c r="O153" s="295">
        <f t="shared" si="11"/>
        <v>0</v>
      </c>
      <c r="P153" s="295">
        <f t="shared" si="9"/>
        <v>0</v>
      </c>
      <c r="Q153" s="293"/>
      <c r="R153" s="296"/>
      <c r="S153" s="295">
        <f t="shared" si="10"/>
        <v>0</v>
      </c>
      <c r="T153" s="295">
        <f t="shared" si="12"/>
        <v>0</v>
      </c>
      <c r="U153" s="372"/>
    </row>
    <row r="154" spans="2:21" s="347" customFormat="1" x14ac:dyDescent="0.45">
      <c r="B154" s="3">
        <v>132</v>
      </c>
      <c r="C154" s="3">
        <v>5.15</v>
      </c>
      <c r="D154" s="121" t="s">
        <v>143</v>
      </c>
      <c r="E154" s="150" t="s">
        <v>131</v>
      </c>
      <c r="F154" s="188">
        <v>1</v>
      </c>
      <c r="G154" s="186">
        <v>90000</v>
      </c>
      <c r="H154" s="186">
        <v>105000</v>
      </c>
      <c r="I154" s="189">
        <v>105000</v>
      </c>
      <c r="J154" s="295">
        <v>1</v>
      </c>
      <c r="K154" s="296">
        <v>0.5</v>
      </c>
      <c r="L154" s="307">
        <f t="shared" si="13"/>
        <v>52500</v>
      </c>
      <c r="M154" s="293">
        <v>1</v>
      </c>
      <c r="N154" s="187">
        <v>0.85</v>
      </c>
      <c r="O154" s="295">
        <f t="shared" si="11"/>
        <v>89250</v>
      </c>
      <c r="P154" s="295">
        <f t="shared" si="9"/>
        <v>36750</v>
      </c>
      <c r="Q154" s="293">
        <f>'RA3 ms'!F449</f>
        <v>1</v>
      </c>
      <c r="R154" s="294">
        <v>1</v>
      </c>
      <c r="S154" s="295">
        <f t="shared" si="10"/>
        <v>105000</v>
      </c>
      <c r="T154" s="295">
        <f t="shared" si="12"/>
        <v>15750</v>
      </c>
      <c r="U154" s="372"/>
    </row>
    <row r="155" spans="2:21" s="347" customFormat="1" x14ac:dyDescent="0.45">
      <c r="B155" s="3">
        <v>133</v>
      </c>
      <c r="C155" s="3" t="s">
        <v>14</v>
      </c>
      <c r="D155" s="121" t="s">
        <v>144</v>
      </c>
      <c r="E155" s="150" t="s">
        <v>14</v>
      </c>
      <c r="F155" s="188" t="s">
        <v>14</v>
      </c>
      <c r="G155" s="186"/>
      <c r="H155" s="186"/>
      <c r="I155" s="189"/>
      <c r="J155" s="295" t="s">
        <v>14</v>
      </c>
      <c r="K155" s="296"/>
      <c r="L155" s="307"/>
      <c r="M155" s="293"/>
      <c r="N155" s="187"/>
      <c r="O155" s="295">
        <f t="shared" si="11"/>
        <v>0</v>
      </c>
      <c r="P155" s="295">
        <f t="shared" ref="P155:P218" si="14">O155-L155</f>
        <v>0</v>
      </c>
      <c r="Q155" s="293"/>
      <c r="R155" s="296"/>
      <c r="S155" s="295">
        <f t="shared" si="10"/>
        <v>0</v>
      </c>
      <c r="T155" s="295">
        <f t="shared" si="12"/>
        <v>0</v>
      </c>
      <c r="U155" s="372"/>
    </row>
    <row r="156" spans="2:21" s="347" customFormat="1" x14ac:dyDescent="0.45">
      <c r="B156" s="3">
        <v>134</v>
      </c>
      <c r="C156" s="3" t="s">
        <v>14</v>
      </c>
      <c r="D156" s="121" t="s">
        <v>133</v>
      </c>
      <c r="E156" s="150" t="s">
        <v>14</v>
      </c>
      <c r="F156" s="188" t="s">
        <v>14</v>
      </c>
      <c r="G156" s="186"/>
      <c r="H156" s="186"/>
      <c r="I156" s="189"/>
      <c r="J156" s="295" t="s">
        <v>14</v>
      </c>
      <c r="K156" s="296"/>
      <c r="L156" s="307"/>
      <c r="M156" s="293"/>
      <c r="N156" s="187"/>
      <c r="O156" s="295">
        <f t="shared" si="11"/>
        <v>0</v>
      </c>
      <c r="P156" s="295">
        <f t="shared" si="14"/>
        <v>0</v>
      </c>
      <c r="Q156" s="293"/>
      <c r="R156" s="296"/>
      <c r="S156" s="295">
        <f t="shared" si="10"/>
        <v>0</v>
      </c>
      <c r="T156" s="295">
        <f t="shared" si="12"/>
        <v>0</v>
      </c>
      <c r="U156" s="372"/>
    </row>
    <row r="157" spans="2:21" s="347" customFormat="1" ht="56.25" x14ac:dyDescent="0.45">
      <c r="B157" s="3">
        <v>135</v>
      </c>
      <c r="C157" s="3" t="s">
        <v>14</v>
      </c>
      <c r="D157" s="121" t="s">
        <v>145</v>
      </c>
      <c r="E157" s="150" t="s">
        <v>14</v>
      </c>
      <c r="F157" s="188" t="s">
        <v>14</v>
      </c>
      <c r="G157" s="186"/>
      <c r="H157" s="186"/>
      <c r="I157" s="189"/>
      <c r="J157" s="295" t="s">
        <v>14</v>
      </c>
      <c r="K157" s="296"/>
      <c r="L157" s="307"/>
      <c r="M157" s="293"/>
      <c r="N157" s="187"/>
      <c r="O157" s="295">
        <f t="shared" si="11"/>
        <v>0</v>
      </c>
      <c r="P157" s="295">
        <f t="shared" si="14"/>
        <v>0</v>
      </c>
      <c r="Q157" s="293"/>
      <c r="R157" s="296"/>
      <c r="S157" s="295">
        <f t="shared" si="10"/>
        <v>0</v>
      </c>
      <c r="T157" s="295">
        <f t="shared" si="12"/>
        <v>0</v>
      </c>
      <c r="U157" s="372"/>
    </row>
    <row r="158" spans="2:21" s="347" customFormat="1" x14ac:dyDescent="0.45">
      <c r="B158" s="3">
        <v>136</v>
      </c>
      <c r="C158" s="3" t="s">
        <v>14</v>
      </c>
      <c r="D158" s="121" t="s">
        <v>135</v>
      </c>
      <c r="E158" s="150" t="s">
        <v>14</v>
      </c>
      <c r="F158" s="188" t="s">
        <v>14</v>
      </c>
      <c r="G158" s="186"/>
      <c r="H158" s="186"/>
      <c r="I158" s="189"/>
      <c r="J158" s="295" t="s">
        <v>14</v>
      </c>
      <c r="K158" s="296"/>
      <c r="L158" s="307"/>
      <c r="M158" s="293"/>
      <c r="N158" s="187"/>
      <c r="O158" s="295">
        <f t="shared" si="11"/>
        <v>0</v>
      </c>
      <c r="P158" s="295">
        <f t="shared" si="14"/>
        <v>0</v>
      </c>
      <c r="Q158" s="293"/>
      <c r="R158" s="296"/>
      <c r="S158" s="295">
        <f t="shared" si="10"/>
        <v>0</v>
      </c>
      <c r="T158" s="295">
        <f t="shared" si="12"/>
        <v>0</v>
      </c>
      <c r="U158" s="372"/>
    </row>
    <row r="159" spans="2:21" s="347" customFormat="1" ht="56.25" x14ac:dyDescent="0.45">
      <c r="B159" s="3">
        <v>137</v>
      </c>
      <c r="C159" s="3" t="s">
        <v>14</v>
      </c>
      <c r="D159" s="121" t="s">
        <v>146</v>
      </c>
      <c r="E159" s="150" t="s">
        <v>14</v>
      </c>
      <c r="F159" s="188" t="s">
        <v>14</v>
      </c>
      <c r="G159" s="186"/>
      <c r="H159" s="186"/>
      <c r="I159" s="189"/>
      <c r="J159" s="295" t="s">
        <v>14</v>
      </c>
      <c r="K159" s="296"/>
      <c r="L159" s="307"/>
      <c r="M159" s="293"/>
      <c r="N159" s="187"/>
      <c r="O159" s="295">
        <f t="shared" si="11"/>
        <v>0</v>
      </c>
      <c r="P159" s="295">
        <f t="shared" si="14"/>
        <v>0</v>
      </c>
      <c r="Q159" s="293"/>
      <c r="R159" s="296"/>
      <c r="S159" s="295">
        <f t="shared" si="10"/>
        <v>0</v>
      </c>
      <c r="T159" s="295">
        <f t="shared" si="12"/>
        <v>0</v>
      </c>
      <c r="U159" s="372"/>
    </row>
    <row r="160" spans="2:21" s="347" customFormat="1" x14ac:dyDescent="0.45">
      <c r="B160" s="3">
        <v>138</v>
      </c>
      <c r="C160" s="3" t="s">
        <v>14</v>
      </c>
      <c r="D160" s="121" t="s">
        <v>137</v>
      </c>
      <c r="E160" s="150" t="s">
        <v>14</v>
      </c>
      <c r="F160" s="188" t="s">
        <v>14</v>
      </c>
      <c r="G160" s="186"/>
      <c r="H160" s="186"/>
      <c r="I160" s="189"/>
      <c r="J160" s="295" t="s">
        <v>14</v>
      </c>
      <c r="K160" s="296"/>
      <c r="L160" s="307"/>
      <c r="M160" s="293"/>
      <c r="N160" s="187"/>
      <c r="O160" s="295">
        <f t="shared" si="11"/>
        <v>0</v>
      </c>
      <c r="P160" s="295">
        <f t="shared" si="14"/>
        <v>0</v>
      </c>
      <c r="Q160" s="293"/>
      <c r="R160" s="296"/>
      <c r="S160" s="295">
        <f t="shared" si="10"/>
        <v>0</v>
      </c>
      <c r="T160" s="295">
        <f t="shared" si="12"/>
        <v>0</v>
      </c>
      <c r="U160" s="372"/>
    </row>
    <row r="161" spans="2:21" s="347" customFormat="1" ht="33.75" x14ac:dyDescent="0.45">
      <c r="B161" s="3">
        <v>139</v>
      </c>
      <c r="C161" s="3" t="s">
        <v>14</v>
      </c>
      <c r="D161" s="121" t="s">
        <v>147</v>
      </c>
      <c r="E161" s="150" t="s">
        <v>14</v>
      </c>
      <c r="F161" s="188" t="s">
        <v>14</v>
      </c>
      <c r="G161" s="186"/>
      <c r="H161" s="186"/>
      <c r="I161" s="189"/>
      <c r="J161" s="295" t="s">
        <v>14</v>
      </c>
      <c r="K161" s="296"/>
      <c r="L161" s="307"/>
      <c r="M161" s="293"/>
      <c r="N161" s="187"/>
      <c r="O161" s="295">
        <f t="shared" si="11"/>
        <v>0</v>
      </c>
      <c r="P161" s="295">
        <f t="shared" si="14"/>
        <v>0</v>
      </c>
      <c r="Q161" s="293"/>
      <c r="R161" s="296"/>
      <c r="S161" s="295">
        <f t="shared" si="10"/>
        <v>0</v>
      </c>
      <c r="T161" s="295">
        <f t="shared" si="12"/>
        <v>0</v>
      </c>
      <c r="U161" s="372"/>
    </row>
    <row r="162" spans="2:21" s="347" customFormat="1" x14ac:dyDescent="0.45">
      <c r="B162" s="3">
        <v>140</v>
      </c>
      <c r="C162" s="3" t="s">
        <v>14</v>
      </c>
      <c r="D162" s="121" t="s">
        <v>67</v>
      </c>
      <c r="E162" s="150" t="s">
        <v>14</v>
      </c>
      <c r="F162" s="188" t="s">
        <v>14</v>
      </c>
      <c r="G162" s="186"/>
      <c r="H162" s="186"/>
      <c r="I162" s="189"/>
      <c r="J162" s="295" t="s">
        <v>14</v>
      </c>
      <c r="K162" s="296"/>
      <c r="L162" s="307"/>
      <c r="M162" s="293"/>
      <c r="N162" s="187"/>
      <c r="O162" s="295">
        <f t="shared" si="11"/>
        <v>0</v>
      </c>
      <c r="P162" s="295">
        <f t="shared" si="14"/>
        <v>0</v>
      </c>
      <c r="Q162" s="293"/>
      <c r="R162" s="296"/>
      <c r="S162" s="295">
        <f t="shared" si="10"/>
        <v>0</v>
      </c>
      <c r="T162" s="295">
        <f t="shared" si="12"/>
        <v>0</v>
      </c>
      <c r="U162" s="372"/>
    </row>
    <row r="163" spans="2:21" s="347" customFormat="1" x14ac:dyDescent="0.45">
      <c r="B163" s="3">
        <v>141</v>
      </c>
      <c r="C163" s="3">
        <v>6.1</v>
      </c>
      <c r="D163" s="121" t="s">
        <v>71</v>
      </c>
      <c r="E163" s="150" t="s">
        <v>69</v>
      </c>
      <c r="F163" s="188">
        <v>20</v>
      </c>
      <c r="G163" s="186">
        <v>45500</v>
      </c>
      <c r="H163" s="186">
        <v>3287</v>
      </c>
      <c r="I163" s="189">
        <v>65740</v>
      </c>
      <c r="J163" s="295">
        <v>20</v>
      </c>
      <c r="K163" s="296"/>
      <c r="L163" s="307">
        <f t="shared" si="13"/>
        <v>0</v>
      </c>
      <c r="M163" s="293"/>
      <c r="N163" s="187"/>
      <c r="O163" s="295">
        <f t="shared" si="11"/>
        <v>0</v>
      </c>
      <c r="P163" s="295">
        <f t="shared" si="14"/>
        <v>0</v>
      </c>
      <c r="Q163" s="293"/>
      <c r="R163" s="296"/>
      <c r="S163" s="295">
        <f t="shared" si="10"/>
        <v>0</v>
      </c>
      <c r="T163" s="295">
        <f t="shared" si="12"/>
        <v>0</v>
      </c>
      <c r="U163" s="372"/>
    </row>
    <row r="164" spans="2:21" s="347" customFormat="1" ht="22.5" x14ac:dyDescent="0.45">
      <c r="B164" s="3">
        <v>142</v>
      </c>
      <c r="C164" s="3" t="s">
        <v>14</v>
      </c>
      <c r="D164" s="121" t="s">
        <v>148</v>
      </c>
      <c r="E164" s="150" t="s">
        <v>14</v>
      </c>
      <c r="F164" s="188" t="s">
        <v>14</v>
      </c>
      <c r="G164" s="186"/>
      <c r="H164" s="186"/>
      <c r="I164" s="189"/>
      <c r="J164" s="295" t="s">
        <v>14</v>
      </c>
      <c r="K164" s="296"/>
      <c r="L164" s="307"/>
      <c r="M164" s="293"/>
      <c r="N164" s="187"/>
      <c r="O164" s="295">
        <f t="shared" si="11"/>
        <v>0</v>
      </c>
      <c r="P164" s="295">
        <f t="shared" si="14"/>
        <v>0</v>
      </c>
      <c r="Q164" s="293"/>
      <c r="R164" s="296"/>
      <c r="S164" s="295">
        <f t="shared" si="10"/>
        <v>0</v>
      </c>
      <c r="T164" s="295">
        <f t="shared" si="12"/>
        <v>0</v>
      </c>
      <c r="U164" s="372"/>
    </row>
    <row r="165" spans="2:21" s="347" customFormat="1" x14ac:dyDescent="0.45">
      <c r="B165" s="3">
        <v>143</v>
      </c>
      <c r="C165" s="3">
        <v>6.2</v>
      </c>
      <c r="D165" s="121" t="s">
        <v>149</v>
      </c>
      <c r="E165" s="150" t="s">
        <v>69</v>
      </c>
      <c r="F165" s="188">
        <v>15</v>
      </c>
      <c r="G165" s="186">
        <v>56250</v>
      </c>
      <c r="H165" s="186">
        <v>4000</v>
      </c>
      <c r="I165" s="189">
        <v>60000</v>
      </c>
      <c r="J165" s="295">
        <v>15</v>
      </c>
      <c r="K165" s="296"/>
      <c r="L165" s="307">
        <f t="shared" si="13"/>
        <v>0</v>
      </c>
      <c r="M165" s="293"/>
      <c r="N165" s="187"/>
      <c r="O165" s="295">
        <f t="shared" si="11"/>
        <v>0</v>
      </c>
      <c r="P165" s="295">
        <f t="shared" si="14"/>
        <v>0</v>
      </c>
      <c r="Q165" s="293"/>
      <c r="R165" s="296"/>
      <c r="S165" s="295">
        <f t="shared" si="10"/>
        <v>0</v>
      </c>
      <c r="T165" s="295">
        <f t="shared" si="12"/>
        <v>0</v>
      </c>
      <c r="U165" s="372"/>
    </row>
    <row r="166" spans="2:21" s="347" customFormat="1" x14ac:dyDescent="0.45">
      <c r="B166" s="3">
        <v>144</v>
      </c>
      <c r="C166" s="3" t="s">
        <v>14</v>
      </c>
      <c r="D166" s="121" t="s">
        <v>75</v>
      </c>
      <c r="E166" s="150" t="s">
        <v>14</v>
      </c>
      <c r="F166" s="188" t="s">
        <v>14</v>
      </c>
      <c r="G166" s="186"/>
      <c r="H166" s="186"/>
      <c r="I166" s="189"/>
      <c r="J166" s="295" t="s">
        <v>14</v>
      </c>
      <c r="K166" s="296"/>
      <c r="L166" s="307"/>
      <c r="M166" s="293"/>
      <c r="N166" s="187"/>
      <c r="O166" s="295">
        <f t="shared" si="11"/>
        <v>0</v>
      </c>
      <c r="P166" s="295">
        <f t="shared" si="14"/>
        <v>0</v>
      </c>
      <c r="Q166" s="293"/>
      <c r="R166" s="296"/>
      <c r="S166" s="295">
        <f t="shared" si="10"/>
        <v>0</v>
      </c>
      <c r="T166" s="295">
        <f t="shared" si="12"/>
        <v>0</v>
      </c>
      <c r="U166" s="372"/>
    </row>
    <row r="167" spans="2:21" s="347" customFormat="1" x14ac:dyDescent="0.45">
      <c r="B167" s="3">
        <v>145</v>
      </c>
      <c r="C167" s="3">
        <v>6.3</v>
      </c>
      <c r="D167" s="351" t="s">
        <v>150</v>
      </c>
      <c r="E167" s="150" t="s">
        <v>69</v>
      </c>
      <c r="F167" s="188">
        <v>36</v>
      </c>
      <c r="G167" s="186">
        <v>149400</v>
      </c>
      <c r="H167" s="186">
        <v>4150</v>
      </c>
      <c r="I167" s="190">
        <v>149400</v>
      </c>
      <c r="J167" s="295">
        <v>36</v>
      </c>
      <c r="K167" s="296"/>
      <c r="L167" s="307">
        <f t="shared" si="13"/>
        <v>0</v>
      </c>
      <c r="M167" s="293"/>
      <c r="N167" s="187"/>
      <c r="O167" s="295">
        <f t="shared" si="11"/>
        <v>0</v>
      </c>
      <c r="P167" s="295">
        <f t="shared" si="14"/>
        <v>0</v>
      </c>
      <c r="Q167" s="293"/>
      <c r="R167" s="296"/>
      <c r="S167" s="295">
        <f t="shared" si="10"/>
        <v>0</v>
      </c>
      <c r="T167" s="295">
        <f t="shared" si="12"/>
        <v>0</v>
      </c>
      <c r="U167" s="372"/>
    </row>
    <row r="168" spans="2:21" s="347" customFormat="1" ht="45" x14ac:dyDescent="0.45">
      <c r="B168" s="3">
        <v>146</v>
      </c>
      <c r="C168" s="3" t="s">
        <v>14</v>
      </c>
      <c r="D168" s="121" t="s">
        <v>151</v>
      </c>
      <c r="E168" s="150" t="s">
        <v>14</v>
      </c>
      <c r="F168" s="188" t="s">
        <v>14</v>
      </c>
      <c r="G168" s="186"/>
      <c r="H168" s="186"/>
      <c r="I168" s="189"/>
      <c r="J168" s="295" t="s">
        <v>14</v>
      </c>
      <c r="K168" s="296"/>
      <c r="L168" s="307"/>
      <c r="M168" s="293"/>
      <c r="N168" s="187"/>
      <c r="O168" s="295">
        <f t="shared" si="11"/>
        <v>0</v>
      </c>
      <c r="P168" s="295">
        <f t="shared" si="14"/>
        <v>0</v>
      </c>
      <c r="Q168" s="293"/>
      <c r="R168" s="296"/>
      <c r="S168" s="295">
        <f t="shared" si="10"/>
        <v>0</v>
      </c>
      <c r="T168" s="295">
        <f t="shared" si="12"/>
        <v>0</v>
      </c>
      <c r="U168" s="372"/>
    </row>
    <row r="169" spans="2:21" s="347" customFormat="1" x14ac:dyDescent="0.45">
      <c r="B169" s="3">
        <v>147</v>
      </c>
      <c r="C169" s="3">
        <v>6.4</v>
      </c>
      <c r="D169" s="121" t="s">
        <v>152</v>
      </c>
      <c r="E169" s="150" t="s">
        <v>69</v>
      </c>
      <c r="F169" s="188">
        <v>160</v>
      </c>
      <c r="G169" s="186">
        <v>78720</v>
      </c>
      <c r="H169" s="186">
        <v>650</v>
      </c>
      <c r="I169" s="189">
        <v>104000</v>
      </c>
      <c r="J169" s="295">
        <v>160</v>
      </c>
      <c r="K169" s="296"/>
      <c r="L169" s="307">
        <f t="shared" si="13"/>
        <v>0</v>
      </c>
      <c r="M169" s="293"/>
      <c r="N169" s="187"/>
      <c r="O169" s="295">
        <f t="shared" si="11"/>
        <v>0</v>
      </c>
      <c r="P169" s="295">
        <f t="shared" si="14"/>
        <v>0</v>
      </c>
      <c r="Q169" s="293">
        <f>'RA3 ms'!F471</f>
        <v>189.08741999999998</v>
      </c>
      <c r="R169" s="296">
        <v>0.9</v>
      </c>
      <c r="S169" s="295">
        <f t="shared" si="10"/>
        <v>110616.14069999999</v>
      </c>
      <c r="T169" s="295">
        <f t="shared" si="12"/>
        <v>110616.14069999999</v>
      </c>
      <c r="U169" s="372"/>
    </row>
    <row r="170" spans="2:21" s="347" customFormat="1" ht="33.75" x14ac:dyDescent="0.45">
      <c r="B170" s="3">
        <v>148</v>
      </c>
      <c r="C170" s="3" t="s">
        <v>14</v>
      </c>
      <c r="D170" s="121" t="s">
        <v>70</v>
      </c>
      <c r="E170" s="150" t="s">
        <v>14</v>
      </c>
      <c r="F170" s="188" t="s">
        <v>14</v>
      </c>
      <c r="G170" s="186"/>
      <c r="H170" s="186"/>
      <c r="I170" s="189"/>
      <c r="J170" s="295" t="s">
        <v>14</v>
      </c>
      <c r="K170" s="296"/>
      <c r="L170" s="307"/>
      <c r="M170" s="293"/>
      <c r="N170" s="187"/>
      <c r="O170" s="295">
        <f t="shared" si="11"/>
        <v>0</v>
      </c>
      <c r="P170" s="295">
        <f t="shared" si="14"/>
        <v>0</v>
      </c>
      <c r="Q170" s="293"/>
      <c r="R170" s="296"/>
      <c r="S170" s="295">
        <f t="shared" si="10"/>
        <v>0</v>
      </c>
      <c r="T170" s="295">
        <f t="shared" si="12"/>
        <v>0</v>
      </c>
      <c r="U170" s="372"/>
    </row>
    <row r="171" spans="2:21" s="347" customFormat="1" x14ac:dyDescent="0.45">
      <c r="B171" s="3">
        <v>149</v>
      </c>
      <c r="C171" s="3">
        <v>6.5</v>
      </c>
      <c r="D171" s="121" t="s">
        <v>72</v>
      </c>
      <c r="E171" s="150" t="s">
        <v>69</v>
      </c>
      <c r="F171" s="188">
        <v>180</v>
      </c>
      <c r="G171" s="186">
        <v>86400</v>
      </c>
      <c r="H171" s="186">
        <v>650</v>
      </c>
      <c r="I171" s="189">
        <v>117000</v>
      </c>
      <c r="J171" s="295">
        <v>180</v>
      </c>
      <c r="K171" s="296"/>
      <c r="L171" s="307">
        <f t="shared" si="13"/>
        <v>0</v>
      </c>
      <c r="M171" s="293"/>
      <c r="N171" s="187"/>
      <c r="O171" s="295">
        <f t="shared" si="11"/>
        <v>0</v>
      </c>
      <c r="P171" s="295">
        <f t="shared" si="14"/>
        <v>0</v>
      </c>
      <c r="Q171" s="293">
        <f>'RA3 ms'!F490</f>
        <v>49.357900000000001</v>
      </c>
      <c r="R171" s="296">
        <v>0.9</v>
      </c>
      <c r="S171" s="295">
        <f t="shared" si="10"/>
        <v>28874.371500000001</v>
      </c>
      <c r="T171" s="295">
        <f t="shared" si="12"/>
        <v>28874.371500000001</v>
      </c>
      <c r="U171" s="372"/>
    </row>
    <row r="172" spans="2:21" s="347" customFormat="1" ht="33.75" x14ac:dyDescent="0.45">
      <c r="B172" s="3">
        <v>150</v>
      </c>
      <c r="C172" s="3" t="s">
        <v>14</v>
      </c>
      <c r="D172" s="121" t="s">
        <v>73</v>
      </c>
      <c r="E172" s="150" t="s">
        <v>14</v>
      </c>
      <c r="F172" s="188" t="s">
        <v>14</v>
      </c>
      <c r="G172" s="186"/>
      <c r="H172" s="186"/>
      <c r="I172" s="189"/>
      <c r="J172" s="295" t="s">
        <v>14</v>
      </c>
      <c r="K172" s="296"/>
      <c r="L172" s="307"/>
      <c r="M172" s="293"/>
      <c r="N172" s="187"/>
      <c r="O172" s="295">
        <f t="shared" si="11"/>
        <v>0</v>
      </c>
      <c r="P172" s="295">
        <f t="shared" si="14"/>
        <v>0</v>
      </c>
      <c r="Q172" s="293"/>
      <c r="R172" s="296"/>
      <c r="S172" s="295">
        <f t="shared" si="10"/>
        <v>0</v>
      </c>
      <c r="T172" s="295">
        <f t="shared" si="12"/>
        <v>0</v>
      </c>
      <c r="U172" s="372"/>
    </row>
    <row r="173" spans="2:21" s="347" customFormat="1" x14ac:dyDescent="0.45">
      <c r="B173" s="3">
        <v>151</v>
      </c>
      <c r="C173" s="3">
        <v>6.6</v>
      </c>
      <c r="D173" s="121" t="s">
        <v>153</v>
      </c>
      <c r="E173" s="150" t="s">
        <v>69</v>
      </c>
      <c r="F173" s="188">
        <v>60</v>
      </c>
      <c r="G173" s="186">
        <v>18000</v>
      </c>
      <c r="H173" s="186">
        <v>735</v>
      </c>
      <c r="I173" s="189">
        <v>44100</v>
      </c>
      <c r="J173" s="295">
        <v>60</v>
      </c>
      <c r="K173" s="296"/>
      <c r="L173" s="307">
        <f t="shared" si="13"/>
        <v>0</v>
      </c>
      <c r="M173" s="293"/>
      <c r="N173" s="187"/>
      <c r="O173" s="295">
        <f t="shared" si="11"/>
        <v>0</v>
      </c>
      <c r="P173" s="295">
        <f t="shared" si="14"/>
        <v>0</v>
      </c>
      <c r="Q173" s="293"/>
      <c r="R173" s="296"/>
      <c r="S173" s="295">
        <f t="shared" si="10"/>
        <v>0</v>
      </c>
      <c r="T173" s="295">
        <f t="shared" si="12"/>
        <v>0</v>
      </c>
      <c r="U173" s="372"/>
    </row>
    <row r="174" spans="2:21" s="347" customFormat="1" ht="22.5" x14ac:dyDescent="0.45">
      <c r="B174" s="3">
        <v>152</v>
      </c>
      <c r="C174" s="3" t="s">
        <v>14</v>
      </c>
      <c r="D174" s="121" t="s">
        <v>154</v>
      </c>
      <c r="E174" s="150" t="s">
        <v>14</v>
      </c>
      <c r="F174" s="188" t="s">
        <v>14</v>
      </c>
      <c r="G174" s="186"/>
      <c r="H174" s="186"/>
      <c r="I174" s="189"/>
      <c r="J174" s="295" t="s">
        <v>14</v>
      </c>
      <c r="K174" s="296"/>
      <c r="L174" s="307"/>
      <c r="M174" s="293"/>
      <c r="N174" s="187"/>
      <c r="O174" s="295">
        <f t="shared" si="11"/>
        <v>0</v>
      </c>
      <c r="P174" s="295">
        <f t="shared" si="14"/>
        <v>0</v>
      </c>
      <c r="Q174" s="293"/>
      <c r="R174" s="296"/>
      <c r="S174" s="295">
        <f t="shared" si="10"/>
        <v>0</v>
      </c>
      <c r="T174" s="295">
        <f t="shared" si="12"/>
        <v>0</v>
      </c>
      <c r="U174" s="372"/>
    </row>
    <row r="175" spans="2:21" s="347" customFormat="1" x14ac:dyDescent="0.45">
      <c r="B175" s="3">
        <v>153</v>
      </c>
      <c r="C175" s="3" t="s">
        <v>17</v>
      </c>
      <c r="D175" s="352" t="s">
        <v>155</v>
      </c>
      <c r="E175" s="150" t="s">
        <v>14</v>
      </c>
      <c r="F175" s="188" t="s">
        <v>14</v>
      </c>
      <c r="G175" s="186"/>
      <c r="H175" s="186"/>
      <c r="I175" s="189"/>
      <c r="J175" s="295" t="s">
        <v>14</v>
      </c>
      <c r="K175" s="296"/>
      <c r="L175" s="307"/>
      <c r="M175" s="293"/>
      <c r="N175" s="187"/>
      <c r="O175" s="295">
        <f t="shared" si="11"/>
        <v>0</v>
      </c>
      <c r="P175" s="295">
        <f t="shared" si="14"/>
        <v>0</v>
      </c>
      <c r="Q175" s="293"/>
      <c r="R175" s="296"/>
      <c r="S175" s="295">
        <f t="shared" si="10"/>
        <v>0</v>
      </c>
      <c r="T175" s="295">
        <f t="shared" si="12"/>
        <v>0</v>
      </c>
      <c r="U175" s="372"/>
    </row>
    <row r="176" spans="2:21" s="347" customFormat="1" ht="22.5" x14ac:dyDescent="0.45">
      <c r="B176" s="3">
        <v>154</v>
      </c>
      <c r="C176" s="3" t="s">
        <v>156</v>
      </c>
      <c r="D176" s="121" t="s">
        <v>157</v>
      </c>
      <c r="E176" s="150" t="s">
        <v>20</v>
      </c>
      <c r="F176" s="188">
        <v>121</v>
      </c>
      <c r="G176" s="186">
        <v>1107150</v>
      </c>
      <c r="H176" s="186">
        <v>13450</v>
      </c>
      <c r="I176" s="189">
        <v>1627450</v>
      </c>
      <c r="J176" s="295">
        <v>121</v>
      </c>
      <c r="K176" s="296">
        <v>0.6</v>
      </c>
      <c r="L176" s="307">
        <f t="shared" si="13"/>
        <v>976469.99999999988</v>
      </c>
      <c r="M176" s="293">
        <v>104.04456</v>
      </c>
      <c r="N176" s="187">
        <v>0.9</v>
      </c>
      <c r="O176" s="295">
        <f t="shared" si="11"/>
        <v>1259459.3988000001</v>
      </c>
      <c r="P176" s="295">
        <f t="shared" si="14"/>
        <v>282989.3988000002</v>
      </c>
      <c r="Q176" s="297">
        <f>'RA3 ms'!F498</f>
        <v>104.04456</v>
      </c>
      <c r="R176" s="294">
        <v>1</v>
      </c>
      <c r="S176" s="295">
        <f t="shared" si="10"/>
        <v>1399399.3320000002</v>
      </c>
      <c r="T176" s="295">
        <f t="shared" si="12"/>
        <v>139939.93320000009</v>
      </c>
      <c r="U176" s="372"/>
    </row>
    <row r="177" spans="2:21" s="347" customFormat="1" ht="90" x14ac:dyDescent="0.45">
      <c r="B177" s="3">
        <v>155</v>
      </c>
      <c r="C177" s="3" t="s">
        <v>14</v>
      </c>
      <c r="D177" s="121" t="s">
        <v>158</v>
      </c>
      <c r="E177" s="150" t="s">
        <v>14</v>
      </c>
      <c r="F177" s="188" t="s">
        <v>14</v>
      </c>
      <c r="G177" s="186"/>
      <c r="H177" s="186"/>
      <c r="I177" s="189"/>
      <c r="J177" s="295" t="s">
        <v>14</v>
      </c>
      <c r="K177" s="296"/>
      <c r="L177" s="307"/>
      <c r="M177" s="293"/>
      <c r="N177" s="187"/>
      <c r="O177" s="295">
        <f t="shared" si="11"/>
        <v>0</v>
      </c>
      <c r="P177" s="295">
        <f t="shared" si="14"/>
        <v>0</v>
      </c>
      <c r="Q177" s="293"/>
      <c r="R177" s="296"/>
      <c r="S177" s="295">
        <f t="shared" si="10"/>
        <v>0</v>
      </c>
      <c r="T177" s="295">
        <f t="shared" si="12"/>
        <v>0</v>
      </c>
      <c r="U177" s="372"/>
    </row>
    <row r="178" spans="2:21" s="347" customFormat="1" x14ac:dyDescent="0.45">
      <c r="B178" s="3">
        <v>156</v>
      </c>
      <c r="C178" s="3" t="s">
        <v>159</v>
      </c>
      <c r="D178" s="121" t="s">
        <v>160</v>
      </c>
      <c r="E178" s="150" t="s">
        <v>69</v>
      </c>
      <c r="F178" s="188">
        <v>20</v>
      </c>
      <c r="G178" s="186">
        <v>39000</v>
      </c>
      <c r="H178" s="186">
        <v>3040</v>
      </c>
      <c r="I178" s="189">
        <v>60800</v>
      </c>
      <c r="J178" s="295">
        <v>20</v>
      </c>
      <c r="K178" s="296">
        <v>0.9</v>
      </c>
      <c r="L178" s="307">
        <f t="shared" si="13"/>
        <v>54720</v>
      </c>
      <c r="M178" s="293">
        <v>17.193000000000001</v>
      </c>
      <c r="N178" s="187">
        <v>1</v>
      </c>
      <c r="O178" s="295">
        <f t="shared" si="11"/>
        <v>52266.720000000001</v>
      </c>
      <c r="P178" s="295">
        <f t="shared" si="14"/>
        <v>-2453.2799999999988</v>
      </c>
      <c r="Q178" s="293">
        <f>'RA3 ms'!F505</f>
        <v>17.193000000000001</v>
      </c>
      <c r="R178" s="296">
        <v>1</v>
      </c>
      <c r="S178" s="295">
        <f t="shared" si="10"/>
        <v>52266.720000000001</v>
      </c>
      <c r="T178" s="295">
        <f t="shared" si="12"/>
        <v>0</v>
      </c>
      <c r="U178" s="372"/>
    </row>
    <row r="179" spans="2:21" s="347" customFormat="1" ht="101.25" x14ac:dyDescent="0.45">
      <c r="B179" s="3">
        <v>157</v>
      </c>
      <c r="C179" s="3" t="s">
        <v>14</v>
      </c>
      <c r="D179" s="121" t="s">
        <v>161</v>
      </c>
      <c r="E179" s="150" t="s">
        <v>14</v>
      </c>
      <c r="F179" s="188" t="s">
        <v>14</v>
      </c>
      <c r="G179" s="186"/>
      <c r="H179" s="186"/>
      <c r="I179" s="189"/>
      <c r="J179" s="295" t="s">
        <v>14</v>
      </c>
      <c r="K179" s="296"/>
      <c r="L179" s="307"/>
      <c r="M179" s="293"/>
      <c r="N179" s="187"/>
      <c r="O179" s="295">
        <f t="shared" si="11"/>
        <v>0</v>
      </c>
      <c r="P179" s="295">
        <f t="shared" si="14"/>
        <v>0</v>
      </c>
      <c r="Q179" s="293"/>
      <c r="R179" s="296"/>
      <c r="S179" s="295">
        <f t="shared" si="10"/>
        <v>0</v>
      </c>
      <c r="T179" s="295">
        <f t="shared" si="12"/>
        <v>0</v>
      </c>
      <c r="U179" s="372"/>
    </row>
    <row r="180" spans="2:21" s="347" customFormat="1" x14ac:dyDescent="0.45">
      <c r="B180" s="3">
        <v>158</v>
      </c>
      <c r="C180" s="3" t="s">
        <v>162</v>
      </c>
      <c r="D180" s="121" t="s">
        <v>163</v>
      </c>
      <c r="E180" s="150" t="s">
        <v>20</v>
      </c>
      <c r="F180" s="188">
        <v>60</v>
      </c>
      <c r="G180" s="186">
        <v>555000</v>
      </c>
      <c r="H180" s="186">
        <v>12260</v>
      </c>
      <c r="I180" s="189">
        <v>735600</v>
      </c>
      <c r="J180" s="295">
        <v>60</v>
      </c>
      <c r="K180" s="296">
        <v>0.5</v>
      </c>
      <c r="L180" s="307">
        <f t="shared" si="13"/>
        <v>367800</v>
      </c>
      <c r="M180" s="293">
        <v>39</v>
      </c>
      <c r="N180" s="187">
        <v>0.9</v>
      </c>
      <c r="O180" s="295">
        <f t="shared" si="11"/>
        <v>430326</v>
      </c>
      <c r="P180" s="295">
        <f t="shared" si="14"/>
        <v>62526</v>
      </c>
      <c r="Q180" s="293">
        <f>'RA3 ms'!F509</f>
        <v>39</v>
      </c>
      <c r="R180" s="294">
        <v>1</v>
      </c>
      <c r="S180" s="295">
        <f t="shared" si="10"/>
        <v>478140</v>
      </c>
      <c r="T180" s="295">
        <f t="shared" si="12"/>
        <v>47814</v>
      </c>
      <c r="U180" s="372"/>
    </row>
    <row r="181" spans="2:21" s="347" customFormat="1" ht="90" x14ac:dyDescent="0.45">
      <c r="B181" s="3">
        <v>159</v>
      </c>
      <c r="C181" s="3" t="s">
        <v>14</v>
      </c>
      <c r="D181" s="121" t="s">
        <v>164</v>
      </c>
      <c r="E181" s="150" t="s">
        <v>14</v>
      </c>
      <c r="F181" s="188" t="s">
        <v>14</v>
      </c>
      <c r="G181" s="186"/>
      <c r="H181" s="186"/>
      <c r="I181" s="189"/>
      <c r="J181" s="295" t="s">
        <v>14</v>
      </c>
      <c r="K181" s="296"/>
      <c r="L181" s="307"/>
      <c r="M181" s="293"/>
      <c r="N181" s="187"/>
      <c r="O181" s="295">
        <f t="shared" si="11"/>
        <v>0</v>
      </c>
      <c r="P181" s="295">
        <f t="shared" si="14"/>
        <v>0</v>
      </c>
      <c r="Q181" s="293"/>
      <c r="R181" s="296"/>
      <c r="S181" s="295">
        <f t="shared" si="10"/>
        <v>0</v>
      </c>
      <c r="T181" s="295">
        <f t="shared" si="12"/>
        <v>0</v>
      </c>
      <c r="U181" s="372"/>
    </row>
    <row r="182" spans="2:21" s="347" customFormat="1" x14ac:dyDescent="0.45">
      <c r="B182" s="3">
        <v>160</v>
      </c>
      <c r="C182" s="3">
        <v>1.2</v>
      </c>
      <c r="D182" s="121" t="s">
        <v>165</v>
      </c>
      <c r="E182" s="150" t="s">
        <v>69</v>
      </c>
      <c r="F182" s="188">
        <v>10</v>
      </c>
      <c r="G182" s="186">
        <v>19200</v>
      </c>
      <c r="H182" s="186">
        <v>1920</v>
      </c>
      <c r="I182" s="190">
        <v>19200</v>
      </c>
      <c r="J182" s="295">
        <v>10</v>
      </c>
      <c r="K182" s="296">
        <v>0.4</v>
      </c>
      <c r="L182" s="307">
        <f t="shared" si="13"/>
        <v>7680</v>
      </c>
      <c r="M182" s="293"/>
      <c r="N182" s="187"/>
      <c r="O182" s="295">
        <f t="shared" si="11"/>
        <v>0</v>
      </c>
      <c r="P182" s="295">
        <f t="shared" si="14"/>
        <v>-7680</v>
      </c>
      <c r="Q182" s="293"/>
      <c r="R182" s="296"/>
      <c r="S182" s="295">
        <f t="shared" si="10"/>
        <v>0</v>
      </c>
      <c r="T182" s="295">
        <f t="shared" si="12"/>
        <v>0</v>
      </c>
      <c r="U182" s="372"/>
    </row>
    <row r="183" spans="2:21" s="347" customFormat="1" ht="45" x14ac:dyDescent="0.45">
      <c r="B183" s="3">
        <v>161</v>
      </c>
      <c r="C183" s="3" t="s">
        <v>14</v>
      </c>
      <c r="D183" s="121" t="s">
        <v>166</v>
      </c>
      <c r="E183" s="150" t="s">
        <v>14</v>
      </c>
      <c r="F183" s="188" t="s">
        <v>14</v>
      </c>
      <c r="G183" s="186"/>
      <c r="H183" s="186"/>
      <c r="I183" s="189"/>
      <c r="J183" s="295" t="s">
        <v>14</v>
      </c>
      <c r="K183" s="296"/>
      <c r="L183" s="307"/>
      <c r="M183" s="293"/>
      <c r="N183" s="187"/>
      <c r="O183" s="295">
        <f t="shared" si="11"/>
        <v>0</v>
      </c>
      <c r="P183" s="295">
        <f t="shared" si="14"/>
        <v>0</v>
      </c>
      <c r="Q183" s="293"/>
      <c r="R183" s="296"/>
      <c r="S183" s="295">
        <f t="shared" si="10"/>
        <v>0</v>
      </c>
      <c r="T183" s="295">
        <f t="shared" si="12"/>
        <v>0</v>
      </c>
      <c r="U183" s="372"/>
    </row>
    <row r="184" spans="2:21" s="347" customFormat="1" x14ac:dyDescent="0.45">
      <c r="B184" s="3">
        <v>162</v>
      </c>
      <c r="C184" s="3">
        <v>1.3</v>
      </c>
      <c r="D184" s="121" t="s">
        <v>167</v>
      </c>
      <c r="E184" s="150" t="s">
        <v>69</v>
      </c>
      <c r="F184" s="188">
        <v>47.6</v>
      </c>
      <c r="G184" s="186">
        <v>157080</v>
      </c>
      <c r="H184" s="186">
        <v>3690</v>
      </c>
      <c r="I184" s="189">
        <v>175644</v>
      </c>
      <c r="J184" s="295">
        <v>47.6</v>
      </c>
      <c r="K184" s="296">
        <v>0.8</v>
      </c>
      <c r="L184" s="307">
        <f t="shared" si="13"/>
        <v>140515.20000000001</v>
      </c>
      <c r="M184" s="293">
        <v>36.189000000000007</v>
      </c>
      <c r="N184" s="187">
        <v>1</v>
      </c>
      <c r="O184" s="295">
        <f t="shared" si="11"/>
        <v>133537.41000000003</v>
      </c>
      <c r="P184" s="295">
        <f t="shared" si="14"/>
        <v>-6977.789999999979</v>
      </c>
      <c r="Q184" s="293">
        <f>'RA3 ms'!F520</f>
        <v>36.189000000000007</v>
      </c>
      <c r="R184" s="296">
        <v>1</v>
      </c>
      <c r="S184" s="295">
        <f t="shared" si="10"/>
        <v>133537.41000000003</v>
      </c>
      <c r="T184" s="295">
        <f t="shared" si="12"/>
        <v>0</v>
      </c>
      <c r="U184" s="372"/>
    </row>
    <row r="185" spans="2:21" s="347" customFormat="1" ht="56.25" x14ac:dyDescent="0.45">
      <c r="B185" s="3">
        <v>163</v>
      </c>
      <c r="C185" s="3" t="s">
        <v>14</v>
      </c>
      <c r="D185" s="121" t="s">
        <v>168</v>
      </c>
      <c r="E185" s="150" t="s">
        <v>14</v>
      </c>
      <c r="F185" s="188" t="s">
        <v>14</v>
      </c>
      <c r="G185" s="186"/>
      <c r="H185" s="186"/>
      <c r="I185" s="189"/>
      <c r="J185" s="295" t="s">
        <v>14</v>
      </c>
      <c r="K185" s="296"/>
      <c r="L185" s="307"/>
      <c r="M185" s="293"/>
      <c r="N185" s="187"/>
      <c r="O185" s="295">
        <f t="shared" si="11"/>
        <v>0</v>
      </c>
      <c r="P185" s="295">
        <f t="shared" si="14"/>
        <v>0</v>
      </c>
      <c r="Q185" s="293"/>
      <c r="R185" s="296"/>
      <c r="S185" s="295">
        <f t="shared" si="10"/>
        <v>0</v>
      </c>
      <c r="T185" s="295">
        <f t="shared" si="12"/>
        <v>0</v>
      </c>
      <c r="U185" s="372"/>
    </row>
    <row r="186" spans="2:21" s="347" customFormat="1" x14ac:dyDescent="0.45">
      <c r="B186" s="3">
        <v>164</v>
      </c>
      <c r="C186" s="3">
        <v>1.4</v>
      </c>
      <c r="D186" s="121" t="s">
        <v>169</v>
      </c>
      <c r="E186" s="150" t="s">
        <v>69</v>
      </c>
      <c r="F186" s="188">
        <v>18.78</v>
      </c>
      <c r="G186" s="186">
        <v>161508</v>
      </c>
      <c r="H186" s="186">
        <v>11050</v>
      </c>
      <c r="I186" s="189">
        <v>207519</v>
      </c>
      <c r="J186" s="295">
        <v>18.78</v>
      </c>
      <c r="K186" s="296">
        <v>0.5</v>
      </c>
      <c r="L186" s="307">
        <f t="shared" si="13"/>
        <v>103759.5</v>
      </c>
      <c r="M186" s="293">
        <v>25.035</v>
      </c>
      <c r="N186" s="187">
        <v>0.9</v>
      </c>
      <c r="O186" s="295">
        <f t="shared" si="11"/>
        <v>248973.07500000001</v>
      </c>
      <c r="P186" s="295">
        <f t="shared" si="14"/>
        <v>145213.57500000001</v>
      </c>
      <c r="Q186" s="293">
        <f>'RA3 ms'!F531</f>
        <v>25.035</v>
      </c>
      <c r="R186" s="294">
        <v>1</v>
      </c>
      <c r="S186" s="295">
        <f t="shared" si="10"/>
        <v>276636.75</v>
      </c>
      <c r="T186" s="295">
        <f t="shared" si="12"/>
        <v>27663.674999999988</v>
      </c>
      <c r="U186" s="372"/>
    </row>
    <row r="187" spans="2:21" s="347" customFormat="1" ht="78.75" x14ac:dyDescent="0.45">
      <c r="B187" s="3">
        <v>165</v>
      </c>
      <c r="C187" s="3" t="s">
        <v>14</v>
      </c>
      <c r="D187" s="121" t="s">
        <v>170</v>
      </c>
      <c r="E187" s="150" t="s">
        <v>14</v>
      </c>
      <c r="F187" s="188" t="s">
        <v>14</v>
      </c>
      <c r="G187" s="186"/>
      <c r="H187" s="186"/>
      <c r="I187" s="189"/>
      <c r="J187" s="295" t="s">
        <v>14</v>
      </c>
      <c r="K187" s="296"/>
      <c r="L187" s="307"/>
      <c r="M187" s="293"/>
      <c r="N187" s="187"/>
      <c r="O187" s="295">
        <f>N187*M187*H187</f>
        <v>0</v>
      </c>
      <c r="P187" s="295">
        <f t="shared" si="14"/>
        <v>0</v>
      </c>
      <c r="Q187" s="293"/>
      <c r="R187" s="296"/>
      <c r="S187" s="295">
        <f t="shared" si="10"/>
        <v>0</v>
      </c>
      <c r="T187" s="295">
        <f t="shared" si="12"/>
        <v>0</v>
      </c>
      <c r="U187" s="372"/>
    </row>
    <row r="188" spans="2:21" s="347" customFormat="1" x14ac:dyDescent="0.45">
      <c r="B188" s="3">
        <v>166</v>
      </c>
      <c r="C188" s="3">
        <v>1.5</v>
      </c>
      <c r="D188" s="121" t="s">
        <v>171</v>
      </c>
      <c r="E188" s="150" t="s">
        <v>26</v>
      </c>
      <c r="F188" s="188">
        <v>7</v>
      </c>
      <c r="G188" s="186">
        <v>40250</v>
      </c>
      <c r="H188" s="186">
        <v>6550</v>
      </c>
      <c r="I188" s="189">
        <v>45850</v>
      </c>
      <c r="J188" s="295">
        <v>7</v>
      </c>
      <c r="K188" s="296">
        <v>0.5</v>
      </c>
      <c r="L188" s="307">
        <f t="shared" si="13"/>
        <v>22925</v>
      </c>
      <c r="M188" s="293">
        <v>14.899999999999999</v>
      </c>
      <c r="N188" s="187">
        <v>0.9</v>
      </c>
      <c r="O188" s="295">
        <f t="shared" si="11"/>
        <v>87835.499999999985</v>
      </c>
      <c r="P188" s="295">
        <f t="shared" si="14"/>
        <v>64910.499999999985</v>
      </c>
      <c r="Q188" s="293">
        <f>'RA3 ms'!F537</f>
        <v>14.899999999999999</v>
      </c>
      <c r="R188" s="294">
        <v>1</v>
      </c>
      <c r="S188" s="295">
        <f t="shared" si="10"/>
        <v>97594.999999999985</v>
      </c>
      <c r="T188" s="295">
        <f t="shared" si="12"/>
        <v>9759.5</v>
      </c>
      <c r="U188" s="372"/>
    </row>
    <row r="189" spans="2:21" s="347" customFormat="1" ht="90" x14ac:dyDescent="0.45">
      <c r="B189" s="3">
        <v>167</v>
      </c>
      <c r="C189" s="3" t="s">
        <v>14</v>
      </c>
      <c r="D189" s="121" t="s">
        <v>172</v>
      </c>
      <c r="E189" s="150" t="s">
        <v>14</v>
      </c>
      <c r="F189" s="188" t="s">
        <v>14</v>
      </c>
      <c r="G189" s="186"/>
      <c r="H189" s="186"/>
      <c r="I189" s="189"/>
      <c r="J189" s="295" t="s">
        <v>14</v>
      </c>
      <c r="K189" s="296"/>
      <c r="L189" s="307"/>
      <c r="M189" s="293"/>
      <c r="N189" s="187"/>
      <c r="O189" s="295">
        <f t="shared" si="11"/>
        <v>0</v>
      </c>
      <c r="P189" s="295">
        <f t="shared" si="14"/>
        <v>0</v>
      </c>
      <c r="Q189" s="293"/>
      <c r="R189" s="296"/>
      <c r="S189" s="295">
        <f t="shared" si="10"/>
        <v>0</v>
      </c>
      <c r="T189" s="295">
        <f t="shared" si="12"/>
        <v>0</v>
      </c>
      <c r="U189" s="372"/>
    </row>
    <row r="190" spans="2:21" s="347" customFormat="1" x14ac:dyDescent="0.45">
      <c r="B190" s="3">
        <v>168</v>
      </c>
      <c r="C190" s="3">
        <v>1.6</v>
      </c>
      <c r="D190" s="121" t="s">
        <v>173</v>
      </c>
      <c r="E190" s="150" t="s">
        <v>26</v>
      </c>
      <c r="F190" s="188">
        <v>12</v>
      </c>
      <c r="G190" s="186">
        <v>49200</v>
      </c>
      <c r="H190" s="186">
        <v>6550</v>
      </c>
      <c r="I190" s="189">
        <v>78600</v>
      </c>
      <c r="J190" s="295">
        <v>12</v>
      </c>
      <c r="K190" s="296">
        <v>0.5</v>
      </c>
      <c r="L190" s="307">
        <f t="shared" si="13"/>
        <v>39300</v>
      </c>
      <c r="M190" s="293">
        <v>5.3819999999999997</v>
      </c>
      <c r="N190" s="187">
        <v>0.9</v>
      </c>
      <c r="O190" s="295">
        <f t="shared" si="11"/>
        <v>31726.89</v>
      </c>
      <c r="P190" s="295">
        <f t="shared" si="14"/>
        <v>-7573.1100000000006</v>
      </c>
      <c r="Q190" s="293">
        <f>'RA3 ms'!F543</f>
        <v>5.3819999999999997</v>
      </c>
      <c r="R190" s="294">
        <v>1</v>
      </c>
      <c r="S190" s="295">
        <f t="shared" si="10"/>
        <v>35252.1</v>
      </c>
      <c r="T190" s="295">
        <f t="shared" si="12"/>
        <v>3525.2099999999991</v>
      </c>
      <c r="U190" s="372"/>
    </row>
    <row r="191" spans="2:21" s="347" customFormat="1" ht="90" x14ac:dyDescent="0.45">
      <c r="B191" s="3">
        <v>169</v>
      </c>
      <c r="C191" s="3" t="s">
        <v>14</v>
      </c>
      <c r="D191" s="121" t="s">
        <v>174</v>
      </c>
      <c r="E191" s="150" t="s">
        <v>14</v>
      </c>
      <c r="F191" s="188" t="s">
        <v>14</v>
      </c>
      <c r="G191" s="186"/>
      <c r="H191" s="186"/>
      <c r="I191" s="189"/>
      <c r="J191" s="295" t="s">
        <v>14</v>
      </c>
      <c r="K191" s="296"/>
      <c r="L191" s="307"/>
      <c r="M191" s="293"/>
      <c r="N191" s="187"/>
      <c r="O191" s="295">
        <f t="shared" si="11"/>
        <v>0</v>
      </c>
      <c r="P191" s="295">
        <f t="shared" si="14"/>
        <v>0</v>
      </c>
      <c r="Q191" s="293"/>
      <c r="R191" s="296"/>
      <c r="S191" s="295">
        <f t="shared" si="10"/>
        <v>0</v>
      </c>
      <c r="T191" s="295">
        <f t="shared" si="12"/>
        <v>0</v>
      </c>
      <c r="U191" s="372"/>
    </row>
    <row r="192" spans="2:21" s="347" customFormat="1" x14ac:dyDescent="0.45">
      <c r="B192" s="3">
        <v>170</v>
      </c>
      <c r="C192" s="3">
        <v>1.7</v>
      </c>
      <c r="D192" s="121" t="s">
        <v>175</v>
      </c>
      <c r="E192" s="150" t="s">
        <v>26</v>
      </c>
      <c r="F192" s="188">
        <v>10</v>
      </c>
      <c r="G192" s="186">
        <v>13260</v>
      </c>
      <c r="H192" s="186">
        <v>2830</v>
      </c>
      <c r="I192" s="189">
        <v>28300</v>
      </c>
      <c r="J192" s="295">
        <v>10</v>
      </c>
      <c r="K192" s="296">
        <v>0.4</v>
      </c>
      <c r="L192" s="307">
        <f t="shared" si="13"/>
        <v>11320</v>
      </c>
      <c r="M192" s="293">
        <v>14.8</v>
      </c>
      <c r="N192" s="187">
        <v>0.9</v>
      </c>
      <c r="O192" s="295">
        <f t="shared" si="11"/>
        <v>37695.599999999999</v>
      </c>
      <c r="P192" s="295">
        <f t="shared" si="14"/>
        <v>26375.599999999999</v>
      </c>
      <c r="Q192" s="293">
        <f>'RA3 ms'!F550</f>
        <v>14.8</v>
      </c>
      <c r="R192" s="294">
        <v>1</v>
      </c>
      <c r="S192" s="295">
        <f t="shared" si="10"/>
        <v>41884</v>
      </c>
      <c r="T192" s="295">
        <f t="shared" si="12"/>
        <v>4188.4000000000015</v>
      </c>
      <c r="U192" s="372"/>
    </row>
    <row r="193" spans="2:21" s="347" customFormat="1" ht="45" x14ac:dyDescent="0.45">
      <c r="B193" s="3">
        <v>171</v>
      </c>
      <c r="C193" s="3" t="s">
        <v>14</v>
      </c>
      <c r="D193" s="121" t="s">
        <v>176</v>
      </c>
      <c r="E193" s="150" t="s">
        <v>14</v>
      </c>
      <c r="F193" s="188" t="s">
        <v>14</v>
      </c>
      <c r="G193" s="186"/>
      <c r="H193" s="186"/>
      <c r="I193" s="189"/>
      <c r="J193" s="295" t="s">
        <v>14</v>
      </c>
      <c r="K193" s="296"/>
      <c r="L193" s="307"/>
      <c r="M193" s="293"/>
      <c r="N193" s="187"/>
      <c r="O193" s="295">
        <f t="shared" si="11"/>
        <v>0</v>
      </c>
      <c r="P193" s="295">
        <f t="shared" si="14"/>
        <v>0</v>
      </c>
      <c r="Q193" s="293"/>
      <c r="R193" s="296"/>
      <c r="S193" s="295">
        <f t="shared" si="10"/>
        <v>0</v>
      </c>
      <c r="T193" s="295">
        <f t="shared" si="12"/>
        <v>0</v>
      </c>
      <c r="U193" s="372"/>
    </row>
    <row r="194" spans="2:21" s="347" customFormat="1" x14ac:dyDescent="0.45">
      <c r="B194" s="3">
        <v>172</v>
      </c>
      <c r="C194" s="3" t="s">
        <v>30</v>
      </c>
      <c r="D194" s="121" t="s">
        <v>31</v>
      </c>
      <c r="E194" s="150" t="s">
        <v>14</v>
      </c>
      <c r="F194" s="188" t="s">
        <v>14</v>
      </c>
      <c r="G194" s="186"/>
      <c r="H194" s="186"/>
      <c r="I194" s="189"/>
      <c r="J194" s="295" t="s">
        <v>14</v>
      </c>
      <c r="K194" s="296"/>
      <c r="L194" s="307"/>
      <c r="M194" s="293"/>
      <c r="N194" s="187"/>
      <c r="O194" s="295">
        <f t="shared" si="11"/>
        <v>0</v>
      </c>
      <c r="P194" s="295">
        <f t="shared" si="14"/>
        <v>0</v>
      </c>
      <c r="Q194" s="293"/>
      <c r="R194" s="296"/>
      <c r="S194" s="295">
        <f t="shared" si="10"/>
        <v>0</v>
      </c>
      <c r="T194" s="295">
        <f t="shared" si="12"/>
        <v>0</v>
      </c>
      <c r="U194" s="372"/>
    </row>
    <row r="195" spans="2:21" s="347" customFormat="1" x14ac:dyDescent="0.45">
      <c r="B195" s="3">
        <v>173</v>
      </c>
      <c r="C195" s="3">
        <v>2.1</v>
      </c>
      <c r="D195" s="121" t="s">
        <v>32</v>
      </c>
      <c r="E195" s="150" t="s">
        <v>20</v>
      </c>
      <c r="F195" s="188">
        <v>20</v>
      </c>
      <c r="G195" s="186">
        <v>40680</v>
      </c>
      <c r="H195" s="186">
        <v>2034</v>
      </c>
      <c r="I195" s="190">
        <v>40680</v>
      </c>
      <c r="J195" s="295">
        <v>20</v>
      </c>
      <c r="K195" s="296"/>
      <c r="L195" s="307">
        <f t="shared" si="13"/>
        <v>0</v>
      </c>
      <c r="M195" s="293"/>
      <c r="N195" s="187"/>
      <c r="O195" s="295">
        <f t="shared" si="11"/>
        <v>0</v>
      </c>
      <c r="P195" s="295">
        <f t="shared" si="14"/>
        <v>0</v>
      </c>
      <c r="Q195" s="293"/>
      <c r="R195" s="296"/>
      <c r="S195" s="295">
        <f t="shared" si="10"/>
        <v>0</v>
      </c>
      <c r="T195" s="295">
        <f t="shared" si="12"/>
        <v>0</v>
      </c>
      <c r="U195" s="372"/>
    </row>
    <row r="196" spans="2:21" s="347" customFormat="1" ht="90" x14ac:dyDescent="0.45">
      <c r="B196" s="3">
        <v>174</v>
      </c>
      <c r="C196" s="3" t="s">
        <v>14</v>
      </c>
      <c r="D196" s="121" t="s">
        <v>177</v>
      </c>
      <c r="E196" s="150" t="s">
        <v>14</v>
      </c>
      <c r="F196" s="188" t="s">
        <v>14</v>
      </c>
      <c r="G196" s="186"/>
      <c r="H196" s="186"/>
      <c r="I196" s="189"/>
      <c r="J196" s="295" t="s">
        <v>14</v>
      </c>
      <c r="K196" s="296"/>
      <c r="L196" s="307"/>
      <c r="M196" s="293"/>
      <c r="N196" s="187"/>
      <c r="O196" s="295">
        <f t="shared" si="11"/>
        <v>0</v>
      </c>
      <c r="P196" s="295">
        <f t="shared" si="14"/>
        <v>0</v>
      </c>
      <c r="Q196" s="293"/>
      <c r="R196" s="296"/>
      <c r="S196" s="295">
        <f t="shared" si="10"/>
        <v>0</v>
      </c>
      <c r="T196" s="295">
        <f t="shared" si="12"/>
        <v>0</v>
      </c>
      <c r="U196" s="372"/>
    </row>
    <row r="197" spans="2:21" s="347" customFormat="1" x14ac:dyDescent="0.45">
      <c r="B197" s="3">
        <v>175</v>
      </c>
      <c r="C197" s="3">
        <v>2.4</v>
      </c>
      <c r="D197" s="121" t="s">
        <v>36</v>
      </c>
      <c r="E197" s="150" t="s">
        <v>20</v>
      </c>
      <c r="F197" s="188">
        <v>39</v>
      </c>
      <c r="G197" s="186">
        <v>18915</v>
      </c>
      <c r="H197" s="186">
        <v>615</v>
      </c>
      <c r="I197" s="189">
        <v>23985</v>
      </c>
      <c r="J197" s="295">
        <v>39</v>
      </c>
      <c r="K197" s="296">
        <v>0.8</v>
      </c>
      <c r="L197" s="307">
        <f t="shared" si="13"/>
        <v>19188</v>
      </c>
      <c r="M197" s="293">
        <v>46.583599999999997</v>
      </c>
      <c r="N197" s="187">
        <v>1</v>
      </c>
      <c r="O197" s="295">
        <f t="shared" si="11"/>
        <v>28648.913999999997</v>
      </c>
      <c r="P197" s="295">
        <f t="shared" si="14"/>
        <v>9460.913999999997</v>
      </c>
      <c r="Q197" s="293">
        <f>'RA3 ms'!F566</f>
        <v>46.583599999999997</v>
      </c>
      <c r="R197" s="296">
        <v>1</v>
      </c>
      <c r="S197" s="295">
        <f t="shared" si="10"/>
        <v>28648.913999999997</v>
      </c>
      <c r="T197" s="295">
        <f t="shared" si="12"/>
        <v>0</v>
      </c>
      <c r="U197" s="372"/>
    </row>
    <row r="198" spans="2:21" s="347" customFormat="1" ht="45" x14ac:dyDescent="0.45">
      <c r="B198" s="3">
        <v>176</v>
      </c>
      <c r="C198" s="3" t="s">
        <v>14</v>
      </c>
      <c r="D198" s="121" t="s">
        <v>102</v>
      </c>
      <c r="E198" s="150" t="s">
        <v>14</v>
      </c>
      <c r="F198" s="188" t="s">
        <v>14</v>
      </c>
      <c r="G198" s="186"/>
      <c r="H198" s="186"/>
      <c r="I198" s="189"/>
      <c r="J198" s="295" t="s">
        <v>14</v>
      </c>
      <c r="K198" s="296"/>
      <c r="L198" s="307"/>
      <c r="M198" s="293"/>
      <c r="N198" s="187"/>
      <c r="O198" s="295">
        <f t="shared" si="11"/>
        <v>0</v>
      </c>
      <c r="P198" s="295">
        <f t="shared" si="14"/>
        <v>0</v>
      </c>
      <c r="Q198" s="293"/>
      <c r="R198" s="296"/>
      <c r="S198" s="295">
        <f t="shared" si="10"/>
        <v>0</v>
      </c>
      <c r="T198" s="295">
        <f t="shared" si="12"/>
        <v>0</v>
      </c>
      <c r="U198" s="372"/>
    </row>
    <row r="199" spans="2:21" s="347" customFormat="1" x14ac:dyDescent="0.45">
      <c r="B199" s="3">
        <v>177</v>
      </c>
      <c r="C199" s="3" t="s">
        <v>37</v>
      </c>
      <c r="D199" s="121" t="s">
        <v>38</v>
      </c>
      <c r="E199" s="150" t="s">
        <v>14</v>
      </c>
      <c r="F199" s="188" t="s">
        <v>14</v>
      </c>
      <c r="G199" s="186"/>
      <c r="H199" s="186"/>
      <c r="I199" s="189"/>
      <c r="J199" s="295" t="s">
        <v>14</v>
      </c>
      <c r="K199" s="296"/>
      <c r="L199" s="307"/>
      <c r="M199" s="293"/>
      <c r="N199" s="187"/>
      <c r="O199" s="295">
        <f t="shared" si="11"/>
        <v>0</v>
      </c>
      <c r="P199" s="295">
        <f t="shared" si="14"/>
        <v>0</v>
      </c>
      <c r="Q199" s="293"/>
      <c r="R199" s="296"/>
      <c r="S199" s="295">
        <f t="shared" si="10"/>
        <v>0</v>
      </c>
      <c r="T199" s="295">
        <f t="shared" si="12"/>
        <v>0</v>
      </c>
      <c r="U199" s="372"/>
    </row>
    <row r="200" spans="2:21" s="347" customFormat="1" x14ac:dyDescent="0.45">
      <c r="B200" s="3">
        <v>178</v>
      </c>
      <c r="C200" s="3">
        <v>3.1</v>
      </c>
      <c r="D200" s="121" t="s">
        <v>178</v>
      </c>
      <c r="E200" s="150" t="s">
        <v>20</v>
      </c>
      <c r="F200" s="188">
        <v>75</v>
      </c>
      <c r="G200" s="186">
        <v>228750</v>
      </c>
      <c r="H200" s="186">
        <v>3835</v>
      </c>
      <c r="I200" s="189">
        <v>287625</v>
      </c>
      <c r="J200" s="295">
        <v>75</v>
      </c>
      <c r="K200" s="296">
        <v>0.5</v>
      </c>
      <c r="L200" s="307">
        <f t="shared" si="13"/>
        <v>143812.5</v>
      </c>
      <c r="M200" s="293"/>
      <c r="N200" s="187"/>
      <c r="O200" s="295">
        <f t="shared" si="11"/>
        <v>0</v>
      </c>
      <c r="P200" s="295">
        <f t="shared" si="14"/>
        <v>-143812.5</v>
      </c>
      <c r="Q200" s="293"/>
      <c r="R200" s="296"/>
      <c r="S200" s="295">
        <f t="shared" si="10"/>
        <v>0</v>
      </c>
      <c r="T200" s="295">
        <f t="shared" si="12"/>
        <v>0</v>
      </c>
      <c r="U200" s="372"/>
    </row>
    <row r="201" spans="2:21" s="347" customFormat="1" ht="56.25" x14ac:dyDescent="0.45">
      <c r="B201" s="3">
        <v>179</v>
      </c>
      <c r="C201" s="3" t="s">
        <v>14</v>
      </c>
      <c r="D201" s="121" t="s">
        <v>179</v>
      </c>
      <c r="E201" s="150" t="s">
        <v>14</v>
      </c>
      <c r="F201" s="188" t="s">
        <v>14</v>
      </c>
      <c r="G201" s="186"/>
      <c r="H201" s="186"/>
      <c r="I201" s="189"/>
      <c r="J201" s="295" t="s">
        <v>14</v>
      </c>
      <c r="K201" s="296"/>
      <c r="L201" s="307"/>
      <c r="M201" s="293"/>
      <c r="N201" s="187"/>
      <c r="O201" s="295">
        <f t="shared" si="11"/>
        <v>0</v>
      </c>
      <c r="P201" s="295">
        <f t="shared" si="14"/>
        <v>0</v>
      </c>
      <c r="Q201" s="293"/>
      <c r="R201" s="296"/>
      <c r="S201" s="295">
        <f t="shared" si="10"/>
        <v>0</v>
      </c>
      <c r="T201" s="295">
        <f t="shared" si="12"/>
        <v>0</v>
      </c>
      <c r="U201" s="372"/>
    </row>
    <row r="202" spans="2:21" s="347" customFormat="1" x14ac:dyDescent="0.45">
      <c r="B202" s="3">
        <v>180</v>
      </c>
      <c r="C202" s="3">
        <v>3.2</v>
      </c>
      <c r="D202" s="121" t="s">
        <v>180</v>
      </c>
      <c r="E202" s="150" t="s">
        <v>20</v>
      </c>
      <c r="F202" s="188">
        <v>39.14</v>
      </c>
      <c r="G202" s="186">
        <v>273980</v>
      </c>
      <c r="H202" s="186">
        <v>13600</v>
      </c>
      <c r="I202" s="189">
        <v>532304</v>
      </c>
      <c r="J202" s="295">
        <v>39.14</v>
      </c>
      <c r="K202" s="296">
        <v>0.4</v>
      </c>
      <c r="L202" s="307">
        <f t="shared" si="13"/>
        <v>212921.60000000001</v>
      </c>
      <c r="M202" s="293">
        <v>33.820599999999999</v>
      </c>
      <c r="N202" s="187">
        <v>0.9</v>
      </c>
      <c r="O202" s="295">
        <f t="shared" si="11"/>
        <v>413964.14399999997</v>
      </c>
      <c r="P202" s="295">
        <f t="shared" si="14"/>
        <v>201042.54399999997</v>
      </c>
      <c r="Q202" s="293">
        <f>'RA3 ms'!F576</f>
        <v>33.820599999999999</v>
      </c>
      <c r="R202" s="294">
        <v>1</v>
      </c>
      <c r="S202" s="295">
        <f t="shared" ref="S202:S265" si="15">R202*Q202*H202</f>
        <v>459960.16</v>
      </c>
      <c r="T202" s="295">
        <f t="shared" si="12"/>
        <v>45996.016000000003</v>
      </c>
      <c r="U202" s="372"/>
    </row>
    <row r="203" spans="2:21" s="347" customFormat="1" ht="56.25" x14ac:dyDescent="0.45">
      <c r="B203" s="3">
        <v>181</v>
      </c>
      <c r="C203" s="3" t="s">
        <v>14</v>
      </c>
      <c r="D203" s="121" t="s">
        <v>181</v>
      </c>
      <c r="E203" s="150" t="s">
        <v>14</v>
      </c>
      <c r="F203" s="188" t="s">
        <v>14</v>
      </c>
      <c r="G203" s="186"/>
      <c r="H203" s="186"/>
      <c r="I203" s="189"/>
      <c r="J203" s="295" t="s">
        <v>14</v>
      </c>
      <c r="K203" s="296"/>
      <c r="L203" s="307"/>
      <c r="M203" s="293"/>
      <c r="N203" s="187"/>
      <c r="O203" s="295">
        <f t="shared" ref="O203:O266" si="16">N203*M203*H203</f>
        <v>0</v>
      </c>
      <c r="P203" s="295">
        <f t="shared" si="14"/>
        <v>0</v>
      </c>
      <c r="Q203" s="293"/>
      <c r="R203" s="296"/>
      <c r="S203" s="295">
        <f t="shared" si="15"/>
        <v>0</v>
      </c>
      <c r="T203" s="295">
        <f t="shared" ref="T203:T266" si="17">S203-O203</f>
        <v>0</v>
      </c>
      <c r="U203" s="372"/>
    </row>
    <row r="204" spans="2:21" s="347" customFormat="1" x14ac:dyDescent="0.45">
      <c r="B204" s="3">
        <v>182</v>
      </c>
      <c r="C204" s="3">
        <v>3.3</v>
      </c>
      <c r="D204" s="121" t="s">
        <v>182</v>
      </c>
      <c r="E204" s="150" t="s">
        <v>20</v>
      </c>
      <c r="F204" s="188">
        <v>9.7200000000000006</v>
      </c>
      <c r="G204" s="186">
        <v>99630</v>
      </c>
      <c r="H204" s="186">
        <v>13600</v>
      </c>
      <c r="I204" s="189">
        <v>132192</v>
      </c>
      <c r="J204" s="295">
        <v>9.7200000000000006</v>
      </c>
      <c r="K204" s="296">
        <v>0.5</v>
      </c>
      <c r="L204" s="307">
        <f t="shared" si="13"/>
        <v>66096</v>
      </c>
      <c r="M204" s="293">
        <v>12.501000000000001</v>
      </c>
      <c r="N204" s="187">
        <v>0.8</v>
      </c>
      <c r="O204" s="295">
        <f t="shared" si="16"/>
        <v>136010.88000000003</v>
      </c>
      <c r="P204" s="295">
        <f t="shared" si="14"/>
        <v>69914.880000000034</v>
      </c>
      <c r="Q204" s="293">
        <f>'RA3 ms'!F583</f>
        <v>12.501000000000001</v>
      </c>
      <c r="R204" s="294">
        <v>0.95</v>
      </c>
      <c r="S204" s="295">
        <f t="shared" si="15"/>
        <v>161512.92000000001</v>
      </c>
      <c r="T204" s="295">
        <f t="shared" si="17"/>
        <v>25502.039999999979</v>
      </c>
      <c r="U204" s="372"/>
    </row>
    <row r="205" spans="2:21" s="347" customFormat="1" ht="123.75" x14ac:dyDescent="0.45">
      <c r="B205" s="3">
        <v>183</v>
      </c>
      <c r="C205" s="3" t="s">
        <v>14</v>
      </c>
      <c r="D205" s="121" t="s">
        <v>183</v>
      </c>
      <c r="E205" s="150" t="s">
        <v>14</v>
      </c>
      <c r="F205" s="188" t="s">
        <v>14</v>
      </c>
      <c r="G205" s="186"/>
      <c r="H205" s="186"/>
      <c r="I205" s="189"/>
      <c r="J205" s="295" t="s">
        <v>14</v>
      </c>
      <c r="K205" s="296"/>
      <c r="L205" s="307"/>
      <c r="M205" s="293"/>
      <c r="N205" s="187"/>
      <c r="O205" s="295">
        <f t="shared" si="16"/>
        <v>0</v>
      </c>
      <c r="P205" s="295">
        <f t="shared" si="14"/>
        <v>0</v>
      </c>
      <c r="Q205" s="293"/>
      <c r="R205" s="296"/>
      <c r="S205" s="295">
        <f t="shared" si="15"/>
        <v>0</v>
      </c>
      <c r="T205" s="295">
        <f t="shared" si="17"/>
        <v>0</v>
      </c>
      <c r="U205" s="372"/>
    </row>
    <row r="206" spans="2:21" s="347" customFormat="1" x14ac:dyDescent="0.45">
      <c r="B206" s="3">
        <v>184</v>
      </c>
      <c r="C206" s="3">
        <v>3.4</v>
      </c>
      <c r="D206" s="121" t="s">
        <v>184</v>
      </c>
      <c r="E206" s="150" t="s">
        <v>20</v>
      </c>
      <c r="F206" s="188">
        <v>12.45</v>
      </c>
      <c r="G206" s="186">
        <v>146287.5</v>
      </c>
      <c r="H206" s="186">
        <v>13600</v>
      </c>
      <c r="I206" s="189">
        <v>169320</v>
      </c>
      <c r="J206" s="295">
        <v>12.45</v>
      </c>
      <c r="K206" s="296">
        <v>0.5</v>
      </c>
      <c r="L206" s="307">
        <f t="shared" si="13"/>
        <v>84660</v>
      </c>
      <c r="M206" s="293">
        <v>21.299999999999997</v>
      </c>
      <c r="N206" s="187">
        <v>0.8</v>
      </c>
      <c r="O206" s="295">
        <f t="shared" si="16"/>
        <v>231744</v>
      </c>
      <c r="P206" s="295">
        <f t="shared" si="14"/>
        <v>147084</v>
      </c>
      <c r="Q206" s="293">
        <f>'RA3 ms'!F590</f>
        <v>21.299999999999997</v>
      </c>
      <c r="R206" s="294">
        <v>0.95</v>
      </c>
      <c r="S206" s="295">
        <f t="shared" si="15"/>
        <v>275195.99999999994</v>
      </c>
      <c r="T206" s="295">
        <f t="shared" si="17"/>
        <v>43451.999999999942</v>
      </c>
      <c r="U206" s="372"/>
    </row>
    <row r="207" spans="2:21" s="347" customFormat="1" ht="123.75" x14ac:dyDescent="0.45">
      <c r="B207" s="3">
        <v>185</v>
      </c>
      <c r="C207" s="3" t="s">
        <v>14</v>
      </c>
      <c r="D207" s="121" t="s">
        <v>185</v>
      </c>
      <c r="E207" s="150" t="s">
        <v>14</v>
      </c>
      <c r="F207" s="188" t="s">
        <v>14</v>
      </c>
      <c r="G207" s="186"/>
      <c r="H207" s="186"/>
      <c r="I207" s="189"/>
      <c r="J207" s="295" t="s">
        <v>14</v>
      </c>
      <c r="K207" s="296"/>
      <c r="L207" s="307"/>
      <c r="M207" s="293"/>
      <c r="N207" s="187"/>
      <c r="O207" s="295">
        <f t="shared" si="16"/>
        <v>0</v>
      </c>
      <c r="P207" s="295">
        <f t="shared" si="14"/>
        <v>0</v>
      </c>
      <c r="Q207" s="293"/>
      <c r="R207" s="296"/>
      <c r="S207" s="295">
        <f t="shared" si="15"/>
        <v>0</v>
      </c>
      <c r="T207" s="295">
        <f t="shared" si="17"/>
        <v>0</v>
      </c>
      <c r="U207" s="372"/>
    </row>
    <row r="208" spans="2:21" s="347" customFormat="1" x14ac:dyDescent="0.45">
      <c r="B208" s="3">
        <v>186</v>
      </c>
      <c r="C208" s="3">
        <v>3.5</v>
      </c>
      <c r="D208" s="121" t="s">
        <v>186</v>
      </c>
      <c r="E208" s="150" t="s">
        <v>48</v>
      </c>
      <c r="F208" s="188">
        <v>3</v>
      </c>
      <c r="G208" s="186">
        <v>8610</v>
      </c>
      <c r="H208" s="186">
        <v>3150</v>
      </c>
      <c r="I208" s="189">
        <v>9450</v>
      </c>
      <c r="J208" s="295">
        <v>3</v>
      </c>
      <c r="K208" s="296">
        <v>0.4</v>
      </c>
      <c r="L208" s="307">
        <f t="shared" si="13"/>
        <v>3780.0000000000005</v>
      </c>
      <c r="M208" s="130">
        <v>5.4</v>
      </c>
      <c r="N208" s="187"/>
      <c r="O208" s="295">
        <f t="shared" si="16"/>
        <v>0</v>
      </c>
      <c r="P208" s="295">
        <f t="shared" si="14"/>
        <v>-3780.0000000000005</v>
      </c>
      <c r="Q208" s="297">
        <f>'RA3 ms'!F595</f>
        <v>5.4</v>
      </c>
      <c r="R208" s="296">
        <v>0.6</v>
      </c>
      <c r="S208" s="295">
        <f t="shared" si="15"/>
        <v>10206</v>
      </c>
      <c r="T208" s="295">
        <f t="shared" si="17"/>
        <v>10206</v>
      </c>
      <c r="U208" s="372"/>
    </row>
    <row r="209" spans="2:21" s="347" customFormat="1" ht="33.75" x14ac:dyDescent="0.45">
      <c r="B209" s="3">
        <v>187</v>
      </c>
      <c r="C209" s="3" t="s">
        <v>14</v>
      </c>
      <c r="D209" s="121" t="s">
        <v>187</v>
      </c>
      <c r="E209" s="150" t="s">
        <v>14</v>
      </c>
      <c r="F209" s="188" t="s">
        <v>14</v>
      </c>
      <c r="G209" s="186"/>
      <c r="H209" s="186"/>
      <c r="I209" s="189"/>
      <c r="J209" s="295" t="s">
        <v>14</v>
      </c>
      <c r="K209" s="296"/>
      <c r="L209" s="307"/>
      <c r="M209" s="293"/>
      <c r="N209" s="187"/>
      <c r="O209" s="295">
        <f t="shared" si="16"/>
        <v>0</v>
      </c>
      <c r="P209" s="295">
        <f t="shared" si="14"/>
        <v>0</v>
      </c>
      <c r="Q209" s="293"/>
      <c r="R209" s="296"/>
      <c r="S209" s="295">
        <f t="shared" si="15"/>
        <v>0</v>
      </c>
      <c r="T209" s="295">
        <f t="shared" si="17"/>
        <v>0</v>
      </c>
      <c r="U209" s="372"/>
    </row>
    <row r="210" spans="2:21" s="347" customFormat="1" x14ac:dyDescent="0.45">
      <c r="B210" s="3">
        <v>188</v>
      </c>
      <c r="C210" s="3">
        <v>3.6</v>
      </c>
      <c r="D210" s="121" t="s">
        <v>188</v>
      </c>
      <c r="E210" s="150" t="s">
        <v>126</v>
      </c>
      <c r="F210" s="188">
        <v>1</v>
      </c>
      <c r="G210" s="186">
        <v>497250</v>
      </c>
      <c r="H210" s="186">
        <v>565000</v>
      </c>
      <c r="I210" s="189">
        <v>565000</v>
      </c>
      <c r="J210" s="295">
        <v>1</v>
      </c>
      <c r="K210" s="296">
        <v>0.4</v>
      </c>
      <c r="L210" s="307">
        <f t="shared" ref="L210:L269" si="18">K210*J210*H210</f>
        <v>226000</v>
      </c>
      <c r="M210" s="293">
        <v>1</v>
      </c>
      <c r="N210" s="187">
        <v>0.8</v>
      </c>
      <c r="O210" s="295">
        <f t="shared" si="16"/>
        <v>452000</v>
      </c>
      <c r="P210" s="295">
        <f t="shared" si="14"/>
        <v>226000</v>
      </c>
      <c r="Q210" s="293">
        <f>'RA3 ms'!F600</f>
        <v>1</v>
      </c>
      <c r="R210" s="294">
        <v>0.95</v>
      </c>
      <c r="S210" s="295">
        <f t="shared" si="15"/>
        <v>536750</v>
      </c>
      <c r="T210" s="295">
        <f t="shared" si="17"/>
        <v>84750</v>
      </c>
      <c r="U210" s="372"/>
    </row>
    <row r="211" spans="2:21" s="347" customFormat="1" x14ac:dyDescent="0.45">
      <c r="B211" s="3">
        <v>189</v>
      </c>
      <c r="C211" s="3" t="s">
        <v>14</v>
      </c>
      <c r="D211" s="121" t="s">
        <v>189</v>
      </c>
      <c r="E211" s="150" t="s">
        <v>14</v>
      </c>
      <c r="F211" s="188" t="s">
        <v>14</v>
      </c>
      <c r="G211" s="186"/>
      <c r="H211" s="186"/>
      <c r="I211" s="189"/>
      <c r="J211" s="295" t="s">
        <v>14</v>
      </c>
      <c r="K211" s="296"/>
      <c r="L211" s="307"/>
      <c r="M211" s="293"/>
      <c r="N211" s="187"/>
      <c r="O211" s="295">
        <f t="shared" si="16"/>
        <v>0</v>
      </c>
      <c r="P211" s="295">
        <f t="shared" si="14"/>
        <v>0</v>
      </c>
      <c r="Q211" s="293"/>
      <c r="R211" s="296"/>
      <c r="S211" s="295">
        <f t="shared" si="15"/>
        <v>0</v>
      </c>
      <c r="T211" s="295">
        <f t="shared" si="17"/>
        <v>0</v>
      </c>
      <c r="U211" s="372"/>
    </row>
    <row r="212" spans="2:21" s="347" customFormat="1" ht="135" x14ac:dyDescent="0.45">
      <c r="B212" s="3">
        <v>190</v>
      </c>
      <c r="C212" s="3" t="s">
        <v>14</v>
      </c>
      <c r="D212" s="121" t="s">
        <v>190</v>
      </c>
      <c r="E212" s="150" t="s">
        <v>14</v>
      </c>
      <c r="F212" s="188" t="s">
        <v>14</v>
      </c>
      <c r="G212" s="186"/>
      <c r="H212" s="186"/>
      <c r="I212" s="189"/>
      <c r="J212" s="295" t="s">
        <v>14</v>
      </c>
      <c r="K212" s="296"/>
      <c r="L212" s="307"/>
      <c r="M212" s="293"/>
      <c r="N212" s="187"/>
      <c r="O212" s="295">
        <f t="shared" si="16"/>
        <v>0</v>
      </c>
      <c r="P212" s="295">
        <f t="shared" si="14"/>
        <v>0</v>
      </c>
      <c r="Q212" s="293"/>
      <c r="R212" s="296"/>
      <c r="S212" s="295">
        <f t="shared" si="15"/>
        <v>0</v>
      </c>
      <c r="T212" s="295">
        <f t="shared" si="17"/>
        <v>0</v>
      </c>
      <c r="U212" s="372"/>
    </row>
    <row r="213" spans="2:21" s="347" customFormat="1" x14ac:dyDescent="0.45">
      <c r="B213" s="3">
        <v>191</v>
      </c>
      <c r="C213" s="3">
        <v>3.7</v>
      </c>
      <c r="D213" s="121" t="s">
        <v>191</v>
      </c>
      <c r="E213" s="150" t="s">
        <v>14</v>
      </c>
      <c r="F213" s="188" t="s">
        <v>14</v>
      </c>
      <c r="G213" s="186"/>
      <c r="H213" s="186"/>
      <c r="I213" s="189"/>
      <c r="J213" s="295" t="s">
        <v>14</v>
      </c>
      <c r="K213" s="296"/>
      <c r="L213" s="307"/>
      <c r="M213" s="293"/>
      <c r="N213" s="187"/>
      <c r="O213" s="295">
        <f t="shared" si="16"/>
        <v>0</v>
      </c>
      <c r="P213" s="295">
        <f t="shared" si="14"/>
        <v>0</v>
      </c>
      <c r="Q213" s="293"/>
      <c r="R213" s="296"/>
      <c r="S213" s="295">
        <f t="shared" si="15"/>
        <v>0</v>
      </c>
      <c r="T213" s="295">
        <f t="shared" si="17"/>
        <v>0</v>
      </c>
      <c r="U213" s="372"/>
    </row>
    <row r="214" spans="2:21" s="347" customFormat="1" x14ac:dyDescent="0.45">
      <c r="B214" s="3">
        <v>192</v>
      </c>
      <c r="C214" s="3" t="s">
        <v>14</v>
      </c>
      <c r="D214" s="121" t="s">
        <v>192</v>
      </c>
      <c r="E214" s="150" t="s">
        <v>92</v>
      </c>
      <c r="F214" s="188">
        <v>1</v>
      </c>
      <c r="G214" s="186">
        <v>0</v>
      </c>
      <c r="H214" s="186">
        <v>87500</v>
      </c>
      <c r="I214" s="189">
        <v>87500</v>
      </c>
      <c r="J214" s="295">
        <v>1</v>
      </c>
      <c r="K214" s="296">
        <v>0.6</v>
      </c>
      <c r="L214" s="307">
        <f t="shared" si="18"/>
        <v>52500</v>
      </c>
      <c r="M214" s="293">
        <v>1</v>
      </c>
      <c r="N214" s="187">
        <v>0.8</v>
      </c>
      <c r="O214" s="295">
        <f t="shared" si="16"/>
        <v>70000</v>
      </c>
      <c r="P214" s="295">
        <f t="shared" si="14"/>
        <v>17500</v>
      </c>
      <c r="Q214" s="293">
        <f>'RA3 ms'!F605</f>
        <v>1</v>
      </c>
      <c r="R214" s="294">
        <v>1</v>
      </c>
      <c r="S214" s="295">
        <f t="shared" si="15"/>
        <v>87500</v>
      </c>
      <c r="T214" s="295">
        <f t="shared" si="17"/>
        <v>17500</v>
      </c>
      <c r="U214" s="372"/>
    </row>
    <row r="215" spans="2:21" s="347" customFormat="1" ht="123.75" x14ac:dyDescent="0.45">
      <c r="B215" s="3">
        <v>193</v>
      </c>
      <c r="C215" s="3" t="s">
        <v>14</v>
      </c>
      <c r="D215" s="121" t="s">
        <v>193</v>
      </c>
      <c r="E215" s="150" t="s">
        <v>14</v>
      </c>
      <c r="F215" s="188" t="s">
        <v>14</v>
      </c>
      <c r="G215" s="186"/>
      <c r="H215" s="186"/>
      <c r="I215" s="189"/>
      <c r="J215" s="295" t="s">
        <v>14</v>
      </c>
      <c r="K215" s="296"/>
      <c r="L215" s="307"/>
      <c r="M215" s="293"/>
      <c r="N215" s="187"/>
      <c r="O215" s="295">
        <f t="shared" si="16"/>
        <v>0</v>
      </c>
      <c r="P215" s="295">
        <f t="shared" si="14"/>
        <v>0</v>
      </c>
      <c r="Q215" s="293"/>
      <c r="R215" s="296"/>
      <c r="S215" s="295">
        <f t="shared" si="15"/>
        <v>0</v>
      </c>
      <c r="T215" s="295">
        <f t="shared" si="17"/>
        <v>0</v>
      </c>
      <c r="U215" s="372"/>
    </row>
    <row r="216" spans="2:21" s="347" customFormat="1" x14ac:dyDescent="0.45">
      <c r="B216" s="3">
        <v>194</v>
      </c>
      <c r="C216" s="3">
        <v>3.8</v>
      </c>
      <c r="D216" s="121" t="s">
        <v>194</v>
      </c>
      <c r="E216" s="150" t="s">
        <v>69</v>
      </c>
      <c r="F216" s="188">
        <v>5</v>
      </c>
      <c r="G216" s="186">
        <v>78000</v>
      </c>
      <c r="H216" s="186">
        <v>27500</v>
      </c>
      <c r="I216" s="189">
        <v>137500</v>
      </c>
      <c r="J216" s="295">
        <v>5</v>
      </c>
      <c r="K216" s="296">
        <v>0.6</v>
      </c>
      <c r="L216" s="307">
        <f t="shared" si="18"/>
        <v>82500</v>
      </c>
      <c r="M216" s="293">
        <v>4.620000000000001</v>
      </c>
      <c r="N216" s="187">
        <v>0.7</v>
      </c>
      <c r="O216" s="295">
        <f t="shared" si="16"/>
        <v>88935.000000000015</v>
      </c>
      <c r="P216" s="295">
        <f t="shared" si="14"/>
        <v>6435.0000000000146</v>
      </c>
      <c r="Q216" s="293">
        <f>'RA3 ms'!F609</f>
        <v>4.620000000000001</v>
      </c>
      <c r="R216" s="294">
        <v>0.8</v>
      </c>
      <c r="S216" s="295">
        <f t="shared" si="15"/>
        <v>101640.00000000003</v>
      </c>
      <c r="T216" s="295">
        <f t="shared" si="17"/>
        <v>12705.000000000015</v>
      </c>
      <c r="U216" s="372"/>
    </row>
    <row r="217" spans="2:21" s="347" customFormat="1" ht="33.75" x14ac:dyDescent="0.45">
      <c r="B217" s="3">
        <v>195</v>
      </c>
      <c r="C217" s="3" t="s">
        <v>14</v>
      </c>
      <c r="D217" s="121" t="s">
        <v>195</v>
      </c>
      <c r="E217" s="150" t="s">
        <v>14</v>
      </c>
      <c r="F217" s="188" t="s">
        <v>14</v>
      </c>
      <c r="G217" s="186"/>
      <c r="H217" s="186"/>
      <c r="I217" s="189"/>
      <c r="J217" s="295" t="s">
        <v>14</v>
      </c>
      <c r="K217" s="296"/>
      <c r="L217" s="307"/>
      <c r="M217" s="293"/>
      <c r="N217" s="187"/>
      <c r="O217" s="295">
        <f t="shared" si="16"/>
        <v>0</v>
      </c>
      <c r="P217" s="295">
        <f t="shared" si="14"/>
        <v>0</v>
      </c>
      <c r="Q217" s="293"/>
      <c r="R217" s="296"/>
      <c r="S217" s="295">
        <f t="shared" si="15"/>
        <v>0</v>
      </c>
      <c r="T217" s="295">
        <f t="shared" si="17"/>
        <v>0</v>
      </c>
      <c r="U217" s="372"/>
    </row>
    <row r="218" spans="2:21" s="347" customFormat="1" x14ac:dyDescent="0.45">
      <c r="B218" s="3">
        <v>196</v>
      </c>
      <c r="C218" s="3">
        <v>3.9</v>
      </c>
      <c r="D218" s="121" t="s">
        <v>196</v>
      </c>
      <c r="E218" s="150" t="s">
        <v>92</v>
      </c>
      <c r="F218" s="188">
        <v>3</v>
      </c>
      <c r="G218" s="186">
        <v>29250</v>
      </c>
      <c r="H218" s="186">
        <v>15750</v>
      </c>
      <c r="I218" s="189">
        <v>47250</v>
      </c>
      <c r="J218" s="295">
        <v>3</v>
      </c>
      <c r="K218" s="296">
        <v>0.6</v>
      </c>
      <c r="L218" s="307">
        <f t="shared" si="18"/>
        <v>28349.999999999996</v>
      </c>
      <c r="M218" s="293">
        <v>1</v>
      </c>
      <c r="N218" s="187">
        <v>0.9</v>
      </c>
      <c r="O218" s="295">
        <f t="shared" si="16"/>
        <v>14175</v>
      </c>
      <c r="P218" s="295">
        <f t="shared" si="14"/>
        <v>-14174.999999999996</v>
      </c>
      <c r="Q218" s="293">
        <f>'RA3 ms'!F613</f>
        <v>1</v>
      </c>
      <c r="R218" s="294">
        <v>1</v>
      </c>
      <c r="S218" s="295">
        <f t="shared" si="15"/>
        <v>15750</v>
      </c>
      <c r="T218" s="295">
        <f t="shared" si="17"/>
        <v>1575</v>
      </c>
      <c r="U218" s="372"/>
    </row>
    <row r="219" spans="2:21" s="347" customFormat="1" ht="45" x14ac:dyDescent="0.45">
      <c r="B219" s="3">
        <v>197</v>
      </c>
      <c r="C219" s="3" t="s">
        <v>14</v>
      </c>
      <c r="D219" s="121" t="s">
        <v>197</v>
      </c>
      <c r="E219" s="150" t="s">
        <v>14</v>
      </c>
      <c r="F219" s="188" t="s">
        <v>14</v>
      </c>
      <c r="G219" s="186"/>
      <c r="H219" s="186"/>
      <c r="I219" s="189"/>
      <c r="J219" s="295" t="s">
        <v>14</v>
      </c>
      <c r="K219" s="296"/>
      <c r="L219" s="307"/>
      <c r="M219" s="293"/>
      <c r="N219" s="187"/>
      <c r="O219" s="295">
        <f t="shared" si="16"/>
        <v>0</v>
      </c>
      <c r="P219" s="295">
        <f t="shared" ref="P219:P282" si="19">O219-L219</f>
        <v>0</v>
      </c>
      <c r="Q219" s="293"/>
      <c r="R219" s="296"/>
      <c r="S219" s="295">
        <f t="shared" si="15"/>
        <v>0</v>
      </c>
      <c r="T219" s="295">
        <f t="shared" si="17"/>
        <v>0</v>
      </c>
      <c r="U219" s="372"/>
    </row>
    <row r="220" spans="2:21" s="347" customFormat="1" x14ac:dyDescent="0.45">
      <c r="B220" s="3">
        <v>198</v>
      </c>
      <c r="C220" s="3">
        <v>3.1</v>
      </c>
      <c r="D220" s="121" t="s">
        <v>198</v>
      </c>
      <c r="E220" s="150" t="s">
        <v>92</v>
      </c>
      <c r="F220" s="188">
        <v>4</v>
      </c>
      <c r="G220" s="186">
        <v>16800</v>
      </c>
      <c r="H220" s="186">
        <v>4500</v>
      </c>
      <c r="I220" s="189">
        <v>18000</v>
      </c>
      <c r="J220" s="295">
        <v>4</v>
      </c>
      <c r="K220" s="296">
        <v>0.4</v>
      </c>
      <c r="L220" s="307">
        <f t="shared" si="18"/>
        <v>7200</v>
      </c>
      <c r="M220" s="293"/>
      <c r="N220" s="187"/>
      <c r="O220" s="295">
        <f t="shared" si="16"/>
        <v>0</v>
      </c>
      <c r="P220" s="295">
        <f t="shared" si="19"/>
        <v>-7200</v>
      </c>
      <c r="Q220" s="293"/>
      <c r="R220" s="296"/>
      <c r="S220" s="295">
        <f t="shared" si="15"/>
        <v>0</v>
      </c>
      <c r="T220" s="295">
        <f t="shared" si="17"/>
        <v>0</v>
      </c>
      <c r="U220" s="372"/>
    </row>
    <row r="221" spans="2:21" s="347" customFormat="1" ht="22.5" x14ac:dyDescent="0.45">
      <c r="B221" s="3">
        <v>199</v>
      </c>
      <c r="C221" s="3" t="s">
        <v>14</v>
      </c>
      <c r="D221" s="121" t="s">
        <v>199</v>
      </c>
      <c r="E221" s="150" t="s">
        <v>14</v>
      </c>
      <c r="F221" s="188" t="s">
        <v>14</v>
      </c>
      <c r="G221" s="186"/>
      <c r="H221" s="186"/>
      <c r="I221" s="189"/>
      <c r="J221" s="295" t="s">
        <v>14</v>
      </c>
      <c r="K221" s="296"/>
      <c r="L221" s="307"/>
      <c r="M221" s="293"/>
      <c r="N221" s="187"/>
      <c r="O221" s="295">
        <f t="shared" si="16"/>
        <v>0</v>
      </c>
      <c r="P221" s="295">
        <f t="shared" si="19"/>
        <v>0</v>
      </c>
      <c r="Q221" s="293"/>
      <c r="R221" s="296"/>
      <c r="S221" s="295">
        <f t="shared" si="15"/>
        <v>0</v>
      </c>
      <c r="T221" s="295">
        <f t="shared" si="17"/>
        <v>0</v>
      </c>
      <c r="U221" s="372"/>
    </row>
    <row r="222" spans="2:21" s="347" customFormat="1" x14ac:dyDescent="0.45">
      <c r="B222" s="3">
        <v>200</v>
      </c>
      <c r="C222" s="3">
        <v>3.11</v>
      </c>
      <c r="D222" s="121" t="s">
        <v>200</v>
      </c>
      <c r="E222" s="150" t="s">
        <v>201</v>
      </c>
      <c r="F222" s="188">
        <v>1</v>
      </c>
      <c r="G222" s="186">
        <v>20750</v>
      </c>
      <c r="H222" s="186">
        <v>24750</v>
      </c>
      <c r="I222" s="189">
        <v>24750</v>
      </c>
      <c r="J222" s="295">
        <v>1</v>
      </c>
      <c r="K222" s="296">
        <v>0.4</v>
      </c>
      <c r="L222" s="307">
        <f t="shared" si="18"/>
        <v>9900</v>
      </c>
      <c r="M222" s="293">
        <v>1</v>
      </c>
      <c r="N222" s="187">
        <v>0</v>
      </c>
      <c r="O222" s="295">
        <f t="shared" si="16"/>
        <v>0</v>
      </c>
      <c r="P222" s="295">
        <f t="shared" si="19"/>
        <v>-9900</v>
      </c>
      <c r="Q222" s="293">
        <f>'RA3 ms'!F621</f>
        <v>1</v>
      </c>
      <c r="R222" s="294">
        <v>0.8</v>
      </c>
      <c r="S222" s="295">
        <f t="shared" si="15"/>
        <v>19800</v>
      </c>
      <c r="T222" s="295">
        <f t="shared" si="17"/>
        <v>19800</v>
      </c>
      <c r="U222" s="372"/>
    </row>
    <row r="223" spans="2:21" s="347" customFormat="1" ht="33.75" x14ac:dyDescent="0.45">
      <c r="B223" s="3">
        <v>201</v>
      </c>
      <c r="C223" s="3" t="s">
        <v>14</v>
      </c>
      <c r="D223" s="121" t="s">
        <v>202</v>
      </c>
      <c r="E223" s="150" t="s">
        <v>14</v>
      </c>
      <c r="F223" s="188" t="s">
        <v>14</v>
      </c>
      <c r="G223" s="186"/>
      <c r="H223" s="186"/>
      <c r="I223" s="189"/>
      <c r="J223" s="295" t="s">
        <v>14</v>
      </c>
      <c r="K223" s="296"/>
      <c r="L223" s="307"/>
      <c r="M223" s="293"/>
      <c r="N223" s="187"/>
      <c r="O223" s="295">
        <f t="shared" si="16"/>
        <v>0</v>
      </c>
      <c r="P223" s="295">
        <f t="shared" si="19"/>
        <v>0</v>
      </c>
      <c r="Q223" s="293"/>
      <c r="R223" s="296"/>
      <c r="S223" s="295">
        <f t="shared" si="15"/>
        <v>0</v>
      </c>
      <c r="T223" s="295">
        <f t="shared" si="17"/>
        <v>0</v>
      </c>
      <c r="U223" s="372"/>
    </row>
    <row r="224" spans="2:21" s="347" customFormat="1" x14ac:dyDescent="0.45">
      <c r="B224" s="3">
        <v>202</v>
      </c>
      <c r="C224" s="3">
        <v>3.12</v>
      </c>
      <c r="D224" s="121" t="s">
        <v>203</v>
      </c>
      <c r="E224" s="150" t="s">
        <v>201</v>
      </c>
      <c r="F224" s="188">
        <v>1</v>
      </c>
      <c r="G224" s="186">
        <v>17750</v>
      </c>
      <c r="H224" s="186">
        <v>21750</v>
      </c>
      <c r="I224" s="189">
        <v>21750</v>
      </c>
      <c r="J224" s="295">
        <v>1</v>
      </c>
      <c r="K224" s="296">
        <v>0.4</v>
      </c>
      <c r="L224" s="307">
        <f t="shared" si="18"/>
        <v>8700</v>
      </c>
      <c r="M224" s="293">
        <v>1</v>
      </c>
      <c r="N224" s="187">
        <v>0</v>
      </c>
      <c r="O224" s="295">
        <f t="shared" si="16"/>
        <v>0</v>
      </c>
      <c r="P224" s="295">
        <f t="shared" si="19"/>
        <v>-8700</v>
      </c>
      <c r="Q224" s="293">
        <f>'RA3 ms'!F625</f>
        <v>1</v>
      </c>
      <c r="R224" s="294">
        <v>0.8</v>
      </c>
      <c r="S224" s="295">
        <f t="shared" si="15"/>
        <v>17400</v>
      </c>
      <c r="T224" s="295">
        <f t="shared" si="17"/>
        <v>17400</v>
      </c>
      <c r="U224" s="372"/>
    </row>
    <row r="225" spans="2:21" s="347" customFormat="1" ht="33.75" x14ac:dyDescent="0.45">
      <c r="B225" s="3">
        <v>203</v>
      </c>
      <c r="C225" s="3" t="s">
        <v>14</v>
      </c>
      <c r="D225" s="121" t="s">
        <v>204</v>
      </c>
      <c r="E225" s="150" t="s">
        <v>14</v>
      </c>
      <c r="F225" s="188" t="s">
        <v>14</v>
      </c>
      <c r="G225" s="186"/>
      <c r="H225" s="186"/>
      <c r="I225" s="189"/>
      <c r="J225" s="295" t="s">
        <v>14</v>
      </c>
      <c r="K225" s="296"/>
      <c r="L225" s="307"/>
      <c r="M225" s="293"/>
      <c r="N225" s="187"/>
      <c r="O225" s="295">
        <f t="shared" si="16"/>
        <v>0</v>
      </c>
      <c r="P225" s="295">
        <f t="shared" si="19"/>
        <v>0</v>
      </c>
      <c r="Q225" s="293"/>
      <c r="R225" s="296"/>
      <c r="S225" s="295">
        <f t="shared" si="15"/>
        <v>0</v>
      </c>
      <c r="T225" s="295">
        <f t="shared" si="17"/>
        <v>0</v>
      </c>
      <c r="U225" s="372"/>
    </row>
    <row r="226" spans="2:21" s="347" customFormat="1" x14ac:dyDescent="0.45">
      <c r="B226" s="3">
        <v>204</v>
      </c>
      <c r="C226" s="3">
        <v>3.13</v>
      </c>
      <c r="D226" s="121" t="s">
        <v>205</v>
      </c>
      <c r="E226" s="150" t="s">
        <v>131</v>
      </c>
      <c r="F226" s="188">
        <v>1</v>
      </c>
      <c r="G226" s="186">
        <v>55000</v>
      </c>
      <c r="H226" s="186">
        <v>75500</v>
      </c>
      <c r="I226" s="189">
        <v>75500</v>
      </c>
      <c r="J226" s="295">
        <v>1</v>
      </c>
      <c r="K226" s="296">
        <v>0.5</v>
      </c>
      <c r="L226" s="307">
        <f t="shared" si="18"/>
        <v>37750</v>
      </c>
      <c r="M226" s="293">
        <v>1</v>
      </c>
      <c r="N226" s="187">
        <v>0.9</v>
      </c>
      <c r="O226" s="295">
        <f t="shared" si="16"/>
        <v>67950</v>
      </c>
      <c r="P226" s="295">
        <f t="shared" si="19"/>
        <v>30200</v>
      </c>
      <c r="Q226" s="293">
        <f>'RA3 ms'!F637</f>
        <v>1</v>
      </c>
      <c r="R226" s="294">
        <v>1</v>
      </c>
      <c r="S226" s="295">
        <f t="shared" si="15"/>
        <v>75500</v>
      </c>
      <c r="T226" s="295">
        <f t="shared" si="17"/>
        <v>7550</v>
      </c>
      <c r="U226" s="372"/>
    </row>
    <row r="227" spans="2:21" s="347" customFormat="1" x14ac:dyDescent="0.45">
      <c r="B227" s="3">
        <v>205</v>
      </c>
      <c r="C227" s="3" t="s">
        <v>14</v>
      </c>
      <c r="D227" s="121" t="s">
        <v>206</v>
      </c>
      <c r="E227" s="150" t="s">
        <v>14</v>
      </c>
      <c r="F227" s="188" t="s">
        <v>14</v>
      </c>
      <c r="G227" s="186"/>
      <c r="H227" s="186"/>
      <c r="I227" s="189"/>
      <c r="J227" s="295" t="s">
        <v>14</v>
      </c>
      <c r="K227" s="296"/>
      <c r="L227" s="307"/>
      <c r="M227" s="293"/>
      <c r="N227" s="187"/>
      <c r="O227" s="295">
        <f t="shared" si="16"/>
        <v>0</v>
      </c>
      <c r="P227" s="295">
        <f t="shared" si="19"/>
        <v>0</v>
      </c>
      <c r="Q227" s="293"/>
      <c r="R227" s="296"/>
      <c r="S227" s="295">
        <f t="shared" si="15"/>
        <v>0</v>
      </c>
      <c r="T227" s="295">
        <f t="shared" si="17"/>
        <v>0</v>
      </c>
      <c r="U227" s="372"/>
    </row>
    <row r="228" spans="2:21" s="347" customFormat="1" x14ac:dyDescent="0.45">
      <c r="B228" s="3">
        <v>206</v>
      </c>
      <c r="C228" s="3" t="s">
        <v>14</v>
      </c>
      <c r="D228" s="121" t="s">
        <v>133</v>
      </c>
      <c r="E228" s="150" t="s">
        <v>14</v>
      </c>
      <c r="F228" s="188" t="s">
        <v>14</v>
      </c>
      <c r="G228" s="186"/>
      <c r="H228" s="186"/>
      <c r="I228" s="189"/>
      <c r="J228" s="295" t="s">
        <v>14</v>
      </c>
      <c r="K228" s="296"/>
      <c r="L228" s="307"/>
      <c r="M228" s="293"/>
      <c r="N228" s="187"/>
      <c r="O228" s="295">
        <f t="shared" si="16"/>
        <v>0</v>
      </c>
      <c r="P228" s="295">
        <f t="shared" si="19"/>
        <v>0</v>
      </c>
      <c r="Q228" s="293"/>
      <c r="R228" s="296"/>
      <c r="S228" s="295">
        <f t="shared" si="15"/>
        <v>0</v>
      </c>
      <c r="T228" s="295">
        <f t="shared" si="17"/>
        <v>0</v>
      </c>
      <c r="U228" s="372"/>
    </row>
    <row r="229" spans="2:21" s="347" customFormat="1" ht="67.5" x14ac:dyDescent="0.45">
      <c r="B229" s="3">
        <v>207</v>
      </c>
      <c r="C229" s="3" t="s">
        <v>14</v>
      </c>
      <c r="D229" s="121" t="s">
        <v>207</v>
      </c>
      <c r="E229" s="150" t="s">
        <v>14</v>
      </c>
      <c r="F229" s="188" t="s">
        <v>14</v>
      </c>
      <c r="G229" s="186"/>
      <c r="H229" s="186"/>
      <c r="I229" s="189"/>
      <c r="J229" s="295" t="s">
        <v>14</v>
      </c>
      <c r="K229" s="296"/>
      <c r="L229" s="307"/>
      <c r="M229" s="293"/>
      <c r="N229" s="187"/>
      <c r="O229" s="295">
        <f t="shared" si="16"/>
        <v>0</v>
      </c>
      <c r="P229" s="295">
        <f t="shared" si="19"/>
        <v>0</v>
      </c>
      <c r="Q229" s="293"/>
      <c r="R229" s="296"/>
      <c r="S229" s="295">
        <f t="shared" si="15"/>
        <v>0</v>
      </c>
      <c r="T229" s="295">
        <f t="shared" si="17"/>
        <v>0</v>
      </c>
      <c r="U229" s="372"/>
    </row>
    <row r="230" spans="2:21" s="347" customFormat="1" x14ac:dyDescent="0.45">
      <c r="B230" s="3">
        <v>208</v>
      </c>
      <c r="C230" s="3" t="s">
        <v>14</v>
      </c>
      <c r="D230" s="121" t="s">
        <v>135</v>
      </c>
      <c r="E230" s="150" t="s">
        <v>14</v>
      </c>
      <c r="F230" s="188" t="s">
        <v>14</v>
      </c>
      <c r="G230" s="186"/>
      <c r="H230" s="186"/>
      <c r="I230" s="189"/>
      <c r="J230" s="295" t="s">
        <v>14</v>
      </c>
      <c r="K230" s="296"/>
      <c r="L230" s="307"/>
      <c r="M230" s="293"/>
      <c r="N230" s="187"/>
      <c r="O230" s="295">
        <f t="shared" si="16"/>
        <v>0</v>
      </c>
      <c r="P230" s="295">
        <f t="shared" si="19"/>
        <v>0</v>
      </c>
      <c r="Q230" s="293"/>
      <c r="R230" s="296"/>
      <c r="S230" s="295">
        <f t="shared" si="15"/>
        <v>0</v>
      </c>
      <c r="T230" s="295">
        <f t="shared" si="17"/>
        <v>0</v>
      </c>
      <c r="U230" s="372"/>
    </row>
    <row r="231" spans="2:21" s="347" customFormat="1" ht="45" x14ac:dyDescent="0.45">
      <c r="B231" s="3">
        <v>209</v>
      </c>
      <c r="C231" s="3" t="s">
        <v>14</v>
      </c>
      <c r="D231" s="121" t="s">
        <v>208</v>
      </c>
      <c r="E231" s="150" t="s">
        <v>14</v>
      </c>
      <c r="F231" s="188" t="s">
        <v>14</v>
      </c>
      <c r="G231" s="186"/>
      <c r="H231" s="186"/>
      <c r="I231" s="189"/>
      <c r="J231" s="295" t="s">
        <v>14</v>
      </c>
      <c r="K231" s="296"/>
      <c r="L231" s="307"/>
      <c r="M231" s="293"/>
      <c r="N231" s="187"/>
      <c r="O231" s="295">
        <f t="shared" si="16"/>
        <v>0</v>
      </c>
      <c r="P231" s="295">
        <f t="shared" si="19"/>
        <v>0</v>
      </c>
      <c r="Q231" s="293"/>
      <c r="R231" s="296"/>
      <c r="S231" s="295">
        <f t="shared" si="15"/>
        <v>0</v>
      </c>
      <c r="T231" s="295">
        <f t="shared" si="17"/>
        <v>0</v>
      </c>
      <c r="U231" s="372"/>
    </row>
    <row r="232" spans="2:21" s="347" customFormat="1" x14ac:dyDescent="0.45">
      <c r="B232" s="3">
        <v>210</v>
      </c>
      <c r="C232" s="3" t="s">
        <v>14</v>
      </c>
      <c r="D232" s="121" t="s">
        <v>209</v>
      </c>
      <c r="E232" s="150" t="s">
        <v>14</v>
      </c>
      <c r="F232" s="188" t="s">
        <v>14</v>
      </c>
      <c r="G232" s="186"/>
      <c r="H232" s="186"/>
      <c r="I232" s="189"/>
      <c r="J232" s="295" t="s">
        <v>14</v>
      </c>
      <c r="K232" s="296"/>
      <c r="L232" s="307"/>
      <c r="M232" s="293"/>
      <c r="N232" s="187"/>
      <c r="O232" s="295">
        <f t="shared" si="16"/>
        <v>0</v>
      </c>
      <c r="P232" s="295">
        <f t="shared" si="19"/>
        <v>0</v>
      </c>
      <c r="Q232" s="293"/>
      <c r="R232" s="296"/>
      <c r="S232" s="295">
        <f t="shared" si="15"/>
        <v>0</v>
      </c>
      <c r="T232" s="295">
        <f t="shared" si="17"/>
        <v>0</v>
      </c>
      <c r="U232" s="372"/>
    </row>
    <row r="233" spans="2:21" s="347" customFormat="1" x14ac:dyDescent="0.45">
      <c r="B233" s="3">
        <v>211</v>
      </c>
      <c r="C233" s="3" t="s">
        <v>14</v>
      </c>
      <c r="D233" s="121" t="s">
        <v>210</v>
      </c>
      <c r="E233" s="150" t="s">
        <v>14</v>
      </c>
      <c r="F233" s="188" t="s">
        <v>14</v>
      </c>
      <c r="G233" s="186"/>
      <c r="H233" s="186"/>
      <c r="I233" s="189"/>
      <c r="J233" s="295" t="s">
        <v>14</v>
      </c>
      <c r="K233" s="296"/>
      <c r="L233" s="307"/>
      <c r="M233" s="293"/>
      <c r="N233" s="187"/>
      <c r="O233" s="295">
        <f t="shared" si="16"/>
        <v>0</v>
      </c>
      <c r="P233" s="295">
        <f t="shared" si="19"/>
        <v>0</v>
      </c>
      <c r="Q233" s="293"/>
      <c r="R233" s="296"/>
      <c r="S233" s="295">
        <f t="shared" si="15"/>
        <v>0</v>
      </c>
      <c r="T233" s="295">
        <f t="shared" si="17"/>
        <v>0</v>
      </c>
      <c r="U233" s="372"/>
    </row>
    <row r="234" spans="2:21" s="347" customFormat="1" x14ac:dyDescent="0.45">
      <c r="B234" s="3">
        <v>212</v>
      </c>
      <c r="C234" s="3" t="s">
        <v>14</v>
      </c>
      <c r="D234" s="121" t="s">
        <v>137</v>
      </c>
      <c r="E234" s="150" t="s">
        <v>14</v>
      </c>
      <c r="F234" s="188" t="s">
        <v>14</v>
      </c>
      <c r="G234" s="186"/>
      <c r="H234" s="186"/>
      <c r="I234" s="189"/>
      <c r="J234" s="295" t="s">
        <v>14</v>
      </c>
      <c r="K234" s="296"/>
      <c r="L234" s="307"/>
      <c r="M234" s="293"/>
      <c r="N234" s="187"/>
      <c r="O234" s="295">
        <f t="shared" si="16"/>
        <v>0</v>
      </c>
      <c r="P234" s="295">
        <f t="shared" si="19"/>
        <v>0</v>
      </c>
      <c r="Q234" s="293"/>
      <c r="R234" s="296"/>
      <c r="S234" s="295">
        <f t="shared" si="15"/>
        <v>0</v>
      </c>
      <c r="T234" s="295">
        <f t="shared" si="17"/>
        <v>0</v>
      </c>
      <c r="U234" s="372"/>
    </row>
    <row r="235" spans="2:21" s="347" customFormat="1" ht="33.75" x14ac:dyDescent="0.45">
      <c r="B235" s="3">
        <v>213</v>
      </c>
      <c r="C235" s="3" t="s">
        <v>14</v>
      </c>
      <c r="D235" s="121" t="s">
        <v>211</v>
      </c>
      <c r="E235" s="150" t="s">
        <v>14</v>
      </c>
      <c r="F235" s="188" t="s">
        <v>14</v>
      </c>
      <c r="G235" s="186"/>
      <c r="H235" s="186"/>
      <c r="I235" s="189"/>
      <c r="J235" s="295" t="s">
        <v>14</v>
      </c>
      <c r="K235" s="296"/>
      <c r="L235" s="307"/>
      <c r="M235" s="293"/>
      <c r="N235" s="187"/>
      <c r="O235" s="295">
        <f t="shared" si="16"/>
        <v>0</v>
      </c>
      <c r="P235" s="295">
        <f t="shared" si="19"/>
        <v>0</v>
      </c>
      <c r="Q235" s="293"/>
      <c r="R235" s="296"/>
      <c r="S235" s="295">
        <f t="shared" si="15"/>
        <v>0</v>
      </c>
      <c r="T235" s="295">
        <f t="shared" si="17"/>
        <v>0</v>
      </c>
      <c r="U235" s="372"/>
    </row>
    <row r="236" spans="2:21" s="347" customFormat="1" x14ac:dyDescent="0.45">
      <c r="B236" s="3">
        <v>214</v>
      </c>
      <c r="C236" s="3">
        <v>3.14</v>
      </c>
      <c r="D236" s="121" t="s">
        <v>212</v>
      </c>
      <c r="E236" s="150" t="s">
        <v>48</v>
      </c>
      <c r="F236" s="188">
        <v>10</v>
      </c>
      <c r="G236" s="186">
        <v>48500</v>
      </c>
      <c r="H236" s="186">
        <v>6750</v>
      </c>
      <c r="I236" s="189">
        <v>67500</v>
      </c>
      <c r="J236" s="295">
        <v>10</v>
      </c>
      <c r="K236" s="296">
        <v>0.4</v>
      </c>
      <c r="L236" s="307">
        <f t="shared" si="18"/>
        <v>27000</v>
      </c>
      <c r="M236" s="293">
        <v>6.8</v>
      </c>
      <c r="N236" s="187">
        <v>0.9</v>
      </c>
      <c r="O236" s="295">
        <f t="shared" si="16"/>
        <v>41310</v>
      </c>
      <c r="P236" s="295">
        <f t="shared" si="19"/>
        <v>14310</v>
      </c>
      <c r="Q236" s="293">
        <f>'RA3 ms'!F641</f>
        <v>6.8</v>
      </c>
      <c r="R236" s="294">
        <v>1</v>
      </c>
      <c r="S236" s="295">
        <f t="shared" si="15"/>
        <v>45900</v>
      </c>
      <c r="T236" s="295">
        <f t="shared" si="17"/>
        <v>4590</v>
      </c>
      <c r="U236" s="372"/>
    </row>
    <row r="237" spans="2:21" s="347" customFormat="1" ht="56.25" x14ac:dyDescent="0.45">
      <c r="B237" s="3">
        <v>215</v>
      </c>
      <c r="C237" s="3" t="s">
        <v>14</v>
      </c>
      <c r="D237" s="121" t="s">
        <v>213</v>
      </c>
      <c r="E237" s="150" t="s">
        <v>14</v>
      </c>
      <c r="F237" s="188" t="s">
        <v>14</v>
      </c>
      <c r="G237" s="186"/>
      <c r="H237" s="186"/>
      <c r="I237" s="189"/>
      <c r="J237" s="295" t="s">
        <v>14</v>
      </c>
      <c r="K237" s="296"/>
      <c r="L237" s="307"/>
      <c r="M237" s="293"/>
      <c r="N237" s="187"/>
      <c r="O237" s="295">
        <f t="shared" si="16"/>
        <v>0</v>
      </c>
      <c r="P237" s="295">
        <f t="shared" si="19"/>
        <v>0</v>
      </c>
      <c r="Q237" s="293"/>
      <c r="R237" s="296"/>
      <c r="S237" s="295">
        <f t="shared" si="15"/>
        <v>0</v>
      </c>
      <c r="T237" s="295">
        <f t="shared" si="17"/>
        <v>0</v>
      </c>
      <c r="U237" s="372"/>
    </row>
    <row r="238" spans="2:21" s="347" customFormat="1" x14ac:dyDescent="0.45">
      <c r="B238" s="3">
        <v>216</v>
      </c>
      <c r="C238" s="3">
        <v>3.15</v>
      </c>
      <c r="D238" s="121" t="s">
        <v>34</v>
      </c>
      <c r="E238" s="150" t="s">
        <v>26</v>
      </c>
      <c r="F238" s="188">
        <v>22</v>
      </c>
      <c r="G238" s="186">
        <v>233200</v>
      </c>
      <c r="H238" s="186">
        <v>31800</v>
      </c>
      <c r="I238" s="189">
        <v>699600</v>
      </c>
      <c r="J238" s="295">
        <v>22</v>
      </c>
      <c r="K238" s="296">
        <v>0.5</v>
      </c>
      <c r="L238" s="307">
        <f t="shared" si="18"/>
        <v>349800</v>
      </c>
      <c r="M238" s="293">
        <v>29.35</v>
      </c>
      <c r="N238" s="187">
        <v>0.95</v>
      </c>
      <c r="O238" s="295">
        <f t="shared" si="16"/>
        <v>886663.5</v>
      </c>
      <c r="P238" s="295">
        <f t="shared" si="19"/>
        <v>536863.5</v>
      </c>
      <c r="Q238" s="293">
        <f>'RA3 ms'!F645</f>
        <v>29.35</v>
      </c>
      <c r="R238" s="294">
        <v>1</v>
      </c>
      <c r="S238" s="295">
        <f t="shared" si="15"/>
        <v>933330</v>
      </c>
      <c r="T238" s="295">
        <f t="shared" si="17"/>
        <v>46666.5</v>
      </c>
      <c r="U238" s="372"/>
    </row>
    <row r="239" spans="2:21" s="347" customFormat="1" ht="112.5" x14ac:dyDescent="0.45">
      <c r="B239" s="3">
        <v>217</v>
      </c>
      <c r="C239" s="3" t="s">
        <v>14</v>
      </c>
      <c r="D239" s="121" t="s">
        <v>214</v>
      </c>
      <c r="E239" s="150" t="s">
        <v>14</v>
      </c>
      <c r="F239" s="188" t="s">
        <v>14</v>
      </c>
      <c r="G239" s="186"/>
      <c r="H239" s="186"/>
      <c r="I239" s="189"/>
      <c r="J239" s="295" t="s">
        <v>14</v>
      </c>
      <c r="K239" s="296"/>
      <c r="L239" s="307"/>
      <c r="M239" s="293"/>
      <c r="N239" s="187"/>
      <c r="O239" s="295">
        <f t="shared" si="16"/>
        <v>0</v>
      </c>
      <c r="P239" s="295">
        <f t="shared" si="19"/>
        <v>0</v>
      </c>
      <c r="Q239" s="293"/>
      <c r="R239" s="296"/>
      <c r="S239" s="295">
        <f t="shared" si="15"/>
        <v>0</v>
      </c>
      <c r="T239" s="295">
        <f t="shared" si="17"/>
        <v>0</v>
      </c>
      <c r="U239" s="372"/>
    </row>
    <row r="240" spans="2:21" s="347" customFormat="1" x14ac:dyDescent="0.45">
      <c r="B240" s="3">
        <v>218</v>
      </c>
      <c r="C240" s="3">
        <v>3.16</v>
      </c>
      <c r="D240" s="121" t="s">
        <v>215</v>
      </c>
      <c r="E240" s="150" t="s">
        <v>216</v>
      </c>
      <c r="F240" s="188">
        <v>10</v>
      </c>
      <c r="G240" s="186">
        <v>96840</v>
      </c>
      <c r="H240" s="186">
        <v>10200</v>
      </c>
      <c r="I240" s="189">
        <v>102000</v>
      </c>
      <c r="J240" s="295">
        <v>10</v>
      </c>
      <c r="K240" s="296">
        <v>0.5</v>
      </c>
      <c r="L240" s="307">
        <f t="shared" si="18"/>
        <v>51000</v>
      </c>
      <c r="M240" s="293">
        <v>8.93</v>
      </c>
      <c r="N240" s="187">
        <v>0.95</v>
      </c>
      <c r="O240" s="295">
        <f t="shared" si="16"/>
        <v>86531.7</v>
      </c>
      <c r="P240" s="295">
        <f t="shared" si="19"/>
        <v>35531.699999999997</v>
      </c>
      <c r="Q240" s="293">
        <f>'RA3 ms'!F649</f>
        <v>8.93</v>
      </c>
      <c r="R240" s="294">
        <v>1</v>
      </c>
      <c r="S240" s="295">
        <f t="shared" si="15"/>
        <v>91086</v>
      </c>
      <c r="T240" s="295">
        <f t="shared" si="17"/>
        <v>4554.3000000000029</v>
      </c>
      <c r="U240" s="372"/>
    </row>
    <row r="241" spans="2:21" s="347" customFormat="1" ht="45" x14ac:dyDescent="0.45">
      <c r="B241" s="3">
        <v>219</v>
      </c>
      <c r="C241" s="3" t="s">
        <v>14</v>
      </c>
      <c r="D241" s="121" t="s">
        <v>217</v>
      </c>
      <c r="E241" s="150" t="s">
        <v>14</v>
      </c>
      <c r="F241" s="188" t="s">
        <v>14</v>
      </c>
      <c r="G241" s="186"/>
      <c r="H241" s="186"/>
      <c r="I241" s="189"/>
      <c r="J241" s="295" t="s">
        <v>14</v>
      </c>
      <c r="K241" s="296"/>
      <c r="L241" s="307"/>
      <c r="M241" s="293"/>
      <c r="N241" s="187"/>
      <c r="O241" s="295">
        <f t="shared" si="16"/>
        <v>0</v>
      </c>
      <c r="P241" s="295">
        <f t="shared" si="19"/>
        <v>0</v>
      </c>
      <c r="Q241" s="293"/>
      <c r="R241" s="296"/>
      <c r="S241" s="295">
        <f t="shared" si="15"/>
        <v>0</v>
      </c>
      <c r="T241" s="295">
        <f t="shared" si="17"/>
        <v>0</v>
      </c>
      <c r="U241" s="372"/>
    </row>
    <row r="242" spans="2:21" s="347" customFormat="1" x14ac:dyDescent="0.45">
      <c r="B242" s="3">
        <v>220</v>
      </c>
      <c r="C242" s="3">
        <v>3.17</v>
      </c>
      <c r="D242" s="121" t="s">
        <v>218</v>
      </c>
      <c r="E242" s="150" t="s">
        <v>26</v>
      </c>
      <c r="F242" s="188">
        <v>6</v>
      </c>
      <c r="G242" s="186">
        <v>51600</v>
      </c>
      <c r="H242" s="186">
        <v>10980</v>
      </c>
      <c r="I242" s="189">
        <v>65880</v>
      </c>
      <c r="J242" s="295">
        <v>6</v>
      </c>
      <c r="K242" s="296">
        <v>0.5</v>
      </c>
      <c r="L242" s="307">
        <f t="shared" si="18"/>
        <v>32940</v>
      </c>
      <c r="M242" s="293">
        <v>4.55</v>
      </c>
      <c r="N242" s="187">
        <v>0.6</v>
      </c>
      <c r="O242" s="295">
        <f t="shared" si="16"/>
        <v>29975.4</v>
      </c>
      <c r="P242" s="295">
        <f t="shared" si="19"/>
        <v>-2964.5999999999985</v>
      </c>
      <c r="Q242" s="293">
        <f>'RA3 ms'!F655</f>
        <v>4.55</v>
      </c>
      <c r="R242" s="294">
        <v>0.95</v>
      </c>
      <c r="S242" s="295">
        <f t="shared" si="15"/>
        <v>47461.049999999996</v>
      </c>
      <c r="T242" s="295">
        <f t="shared" si="17"/>
        <v>17485.649999999994</v>
      </c>
      <c r="U242" s="372"/>
    </row>
    <row r="243" spans="2:21" s="347" customFormat="1" ht="45" x14ac:dyDescent="0.45">
      <c r="B243" s="3">
        <v>221</v>
      </c>
      <c r="C243" s="3" t="s">
        <v>14</v>
      </c>
      <c r="D243" s="121" t="s">
        <v>219</v>
      </c>
      <c r="E243" s="150" t="s">
        <v>14</v>
      </c>
      <c r="F243" s="188" t="s">
        <v>14</v>
      </c>
      <c r="G243" s="186"/>
      <c r="H243" s="186"/>
      <c r="I243" s="189"/>
      <c r="J243" s="295" t="s">
        <v>14</v>
      </c>
      <c r="K243" s="296"/>
      <c r="L243" s="307"/>
      <c r="M243" s="293"/>
      <c r="N243" s="187"/>
      <c r="O243" s="295">
        <f t="shared" si="16"/>
        <v>0</v>
      </c>
      <c r="P243" s="295">
        <f t="shared" si="19"/>
        <v>0</v>
      </c>
      <c r="Q243" s="293"/>
      <c r="R243" s="296"/>
      <c r="S243" s="295">
        <f t="shared" si="15"/>
        <v>0</v>
      </c>
      <c r="T243" s="295">
        <f t="shared" si="17"/>
        <v>0</v>
      </c>
      <c r="U243" s="372"/>
    </row>
    <row r="244" spans="2:21" s="347" customFormat="1" x14ac:dyDescent="0.45">
      <c r="B244" s="3">
        <v>222</v>
      </c>
      <c r="C244" s="3">
        <v>3.18</v>
      </c>
      <c r="D244" s="121" t="s">
        <v>220</v>
      </c>
      <c r="E244" s="150" t="s">
        <v>69</v>
      </c>
      <c r="F244" s="188">
        <v>18</v>
      </c>
      <c r="G244" s="186">
        <v>50940</v>
      </c>
      <c r="H244" s="186">
        <v>3570</v>
      </c>
      <c r="I244" s="189">
        <v>64260</v>
      </c>
      <c r="J244" s="295">
        <v>18</v>
      </c>
      <c r="K244" s="296">
        <v>0.4</v>
      </c>
      <c r="L244" s="307">
        <f t="shared" si="18"/>
        <v>25704</v>
      </c>
      <c r="M244" s="293">
        <v>23.8748</v>
      </c>
      <c r="N244" s="187">
        <v>0.95</v>
      </c>
      <c r="O244" s="295">
        <f t="shared" si="16"/>
        <v>80971.3842</v>
      </c>
      <c r="P244" s="295">
        <f t="shared" si="19"/>
        <v>55267.3842</v>
      </c>
      <c r="Q244" s="293">
        <f>'RA3 ms'!F664</f>
        <v>23.8748</v>
      </c>
      <c r="R244" s="294">
        <v>1</v>
      </c>
      <c r="S244" s="295">
        <f t="shared" si="15"/>
        <v>85233.036000000007</v>
      </c>
      <c r="T244" s="295">
        <f t="shared" si="17"/>
        <v>4261.6518000000069</v>
      </c>
      <c r="U244" s="372"/>
    </row>
    <row r="245" spans="2:21" s="347" customFormat="1" ht="45" x14ac:dyDescent="0.45">
      <c r="B245" s="3">
        <v>223</v>
      </c>
      <c r="C245" s="3" t="s">
        <v>14</v>
      </c>
      <c r="D245" s="121" t="s">
        <v>221</v>
      </c>
      <c r="E245" s="150" t="s">
        <v>14</v>
      </c>
      <c r="F245" s="188" t="s">
        <v>14</v>
      </c>
      <c r="G245" s="186"/>
      <c r="H245" s="186"/>
      <c r="I245" s="189"/>
      <c r="J245" s="295" t="s">
        <v>14</v>
      </c>
      <c r="K245" s="296"/>
      <c r="L245" s="307"/>
      <c r="M245" s="293"/>
      <c r="N245" s="187"/>
      <c r="O245" s="295">
        <f t="shared" si="16"/>
        <v>0</v>
      </c>
      <c r="P245" s="295">
        <f t="shared" si="19"/>
        <v>0</v>
      </c>
      <c r="Q245" s="293"/>
      <c r="R245" s="296"/>
      <c r="S245" s="295">
        <f t="shared" si="15"/>
        <v>0</v>
      </c>
      <c r="T245" s="295">
        <f t="shared" si="17"/>
        <v>0</v>
      </c>
      <c r="U245" s="372"/>
    </row>
    <row r="246" spans="2:21" s="347" customFormat="1" x14ac:dyDescent="0.45">
      <c r="B246" s="3">
        <v>224</v>
      </c>
      <c r="C246" s="3">
        <v>3.19</v>
      </c>
      <c r="D246" s="121" t="s">
        <v>222</v>
      </c>
      <c r="E246" s="150" t="s">
        <v>14</v>
      </c>
      <c r="F246" s="188" t="s">
        <v>14</v>
      </c>
      <c r="G246" s="186"/>
      <c r="H246" s="186"/>
      <c r="I246" s="189"/>
      <c r="J246" s="295" t="s">
        <v>14</v>
      </c>
      <c r="K246" s="296"/>
      <c r="L246" s="307"/>
      <c r="M246" s="293"/>
      <c r="N246" s="187"/>
      <c r="O246" s="295">
        <f t="shared" si="16"/>
        <v>0</v>
      </c>
      <c r="P246" s="295">
        <f t="shared" si="19"/>
        <v>0</v>
      </c>
      <c r="Q246" s="293"/>
      <c r="R246" s="296"/>
      <c r="S246" s="295">
        <f t="shared" si="15"/>
        <v>0</v>
      </c>
      <c r="T246" s="295">
        <f t="shared" si="17"/>
        <v>0</v>
      </c>
      <c r="U246" s="372"/>
    </row>
    <row r="247" spans="2:21" s="347" customFormat="1" x14ac:dyDescent="0.45">
      <c r="B247" s="3">
        <v>225</v>
      </c>
      <c r="C247" s="3" t="s">
        <v>14</v>
      </c>
      <c r="D247" s="121" t="s">
        <v>223</v>
      </c>
      <c r="E247" s="150" t="s">
        <v>14</v>
      </c>
      <c r="F247" s="188" t="s">
        <v>14</v>
      </c>
      <c r="G247" s="186"/>
      <c r="H247" s="186"/>
      <c r="I247" s="189"/>
      <c r="J247" s="295" t="s">
        <v>14</v>
      </c>
      <c r="K247" s="296"/>
      <c r="L247" s="307"/>
      <c r="M247" s="293"/>
      <c r="N247" s="187"/>
      <c r="O247" s="295">
        <f t="shared" si="16"/>
        <v>0</v>
      </c>
      <c r="P247" s="295">
        <f t="shared" si="19"/>
        <v>0</v>
      </c>
      <c r="Q247" s="293"/>
      <c r="R247" s="296"/>
      <c r="S247" s="295">
        <f t="shared" si="15"/>
        <v>0</v>
      </c>
      <c r="T247" s="295">
        <f t="shared" si="17"/>
        <v>0</v>
      </c>
      <c r="U247" s="372"/>
    </row>
    <row r="248" spans="2:21" s="347" customFormat="1" ht="123.75" x14ac:dyDescent="0.45">
      <c r="B248" s="3">
        <v>226</v>
      </c>
      <c r="C248" s="3" t="s">
        <v>14</v>
      </c>
      <c r="D248" s="121" t="s">
        <v>224</v>
      </c>
      <c r="E248" s="150" t="s">
        <v>14</v>
      </c>
      <c r="F248" s="188" t="s">
        <v>14</v>
      </c>
      <c r="G248" s="186"/>
      <c r="H248" s="186"/>
      <c r="I248" s="189"/>
      <c r="J248" s="295" t="s">
        <v>14</v>
      </c>
      <c r="K248" s="296"/>
      <c r="L248" s="307"/>
      <c r="M248" s="293"/>
      <c r="N248" s="187"/>
      <c r="O248" s="295">
        <f t="shared" si="16"/>
        <v>0</v>
      </c>
      <c r="P248" s="295">
        <f t="shared" si="19"/>
        <v>0</v>
      </c>
      <c r="Q248" s="293"/>
      <c r="R248" s="296"/>
      <c r="S248" s="295">
        <f t="shared" si="15"/>
        <v>0</v>
      </c>
      <c r="T248" s="295">
        <f t="shared" si="17"/>
        <v>0</v>
      </c>
      <c r="U248" s="372"/>
    </row>
    <row r="249" spans="2:21" s="347" customFormat="1" x14ac:dyDescent="0.45">
      <c r="B249" s="3">
        <v>227</v>
      </c>
      <c r="C249" s="3" t="s">
        <v>14</v>
      </c>
      <c r="D249" s="121" t="s">
        <v>225</v>
      </c>
      <c r="E249" s="150" t="s">
        <v>14</v>
      </c>
      <c r="F249" s="188" t="s">
        <v>14</v>
      </c>
      <c r="G249" s="186"/>
      <c r="H249" s="186"/>
      <c r="I249" s="189"/>
      <c r="J249" s="295" t="s">
        <v>14</v>
      </c>
      <c r="K249" s="296"/>
      <c r="L249" s="307"/>
      <c r="M249" s="293"/>
      <c r="N249" s="187"/>
      <c r="O249" s="295">
        <f t="shared" si="16"/>
        <v>0</v>
      </c>
      <c r="P249" s="295">
        <f t="shared" si="19"/>
        <v>0</v>
      </c>
      <c r="Q249" s="293"/>
      <c r="R249" s="296"/>
      <c r="S249" s="295">
        <f t="shared" si="15"/>
        <v>0</v>
      </c>
      <c r="T249" s="295">
        <f t="shared" si="17"/>
        <v>0</v>
      </c>
      <c r="U249" s="372"/>
    </row>
    <row r="250" spans="2:21" s="347" customFormat="1" ht="45" x14ac:dyDescent="0.45">
      <c r="B250" s="3">
        <v>228</v>
      </c>
      <c r="C250" s="3" t="s">
        <v>14</v>
      </c>
      <c r="D250" s="121" t="s">
        <v>226</v>
      </c>
      <c r="E250" s="150" t="s">
        <v>14</v>
      </c>
      <c r="F250" s="188" t="s">
        <v>14</v>
      </c>
      <c r="G250" s="186"/>
      <c r="H250" s="186"/>
      <c r="I250" s="189"/>
      <c r="J250" s="295" t="s">
        <v>14</v>
      </c>
      <c r="K250" s="296"/>
      <c r="L250" s="307"/>
      <c r="M250" s="293"/>
      <c r="N250" s="187"/>
      <c r="O250" s="295">
        <f t="shared" si="16"/>
        <v>0</v>
      </c>
      <c r="P250" s="295">
        <f t="shared" si="19"/>
        <v>0</v>
      </c>
      <c r="Q250" s="293"/>
      <c r="R250" s="296"/>
      <c r="S250" s="295">
        <f t="shared" si="15"/>
        <v>0</v>
      </c>
      <c r="T250" s="295">
        <f t="shared" si="17"/>
        <v>0</v>
      </c>
      <c r="U250" s="372"/>
    </row>
    <row r="251" spans="2:21" s="347" customFormat="1" x14ac:dyDescent="0.45">
      <c r="B251" s="3">
        <v>229</v>
      </c>
      <c r="C251" s="3" t="s">
        <v>14</v>
      </c>
      <c r="D251" s="121" t="s">
        <v>227</v>
      </c>
      <c r="E251" s="150" t="s">
        <v>14</v>
      </c>
      <c r="F251" s="188" t="s">
        <v>14</v>
      </c>
      <c r="G251" s="186"/>
      <c r="H251" s="186"/>
      <c r="I251" s="189"/>
      <c r="J251" s="295" t="s">
        <v>14</v>
      </c>
      <c r="K251" s="296"/>
      <c r="L251" s="307"/>
      <c r="M251" s="293"/>
      <c r="N251" s="187"/>
      <c r="O251" s="295">
        <f t="shared" si="16"/>
        <v>0</v>
      </c>
      <c r="P251" s="295">
        <f t="shared" si="19"/>
        <v>0</v>
      </c>
      <c r="Q251" s="293"/>
      <c r="R251" s="296"/>
      <c r="S251" s="295">
        <f t="shared" si="15"/>
        <v>0</v>
      </c>
      <c r="T251" s="295">
        <f t="shared" si="17"/>
        <v>0</v>
      </c>
      <c r="U251" s="372"/>
    </row>
    <row r="252" spans="2:21" s="347" customFormat="1" ht="45" x14ac:dyDescent="0.45">
      <c r="B252" s="3">
        <v>230</v>
      </c>
      <c r="C252" s="3" t="s">
        <v>14</v>
      </c>
      <c r="D252" s="121" t="s">
        <v>228</v>
      </c>
      <c r="E252" s="150" t="s">
        <v>14</v>
      </c>
      <c r="F252" s="188" t="s">
        <v>14</v>
      </c>
      <c r="G252" s="186"/>
      <c r="H252" s="186"/>
      <c r="I252" s="189"/>
      <c r="J252" s="295" t="s">
        <v>14</v>
      </c>
      <c r="K252" s="296"/>
      <c r="L252" s="307"/>
      <c r="M252" s="293"/>
      <c r="N252" s="187"/>
      <c r="O252" s="295">
        <f t="shared" si="16"/>
        <v>0</v>
      </c>
      <c r="P252" s="295">
        <f t="shared" si="19"/>
        <v>0</v>
      </c>
      <c r="Q252" s="293"/>
      <c r="R252" s="296"/>
      <c r="S252" s="295">
        <f t="shared" si="15"/>
        <v>0</v>
      </c>
      <c r="T252" s="295">
        <f t="shared" si="17"/>
        <v>0</v>
      </c>
      <c r="U252" s="372"/>
    </row>
    <row r="253" spans="2:21" s="347" customFormat="1" x14ac:dyDescent="0.45">
      <c r="B253" s="3">
        <v>231</v>
      </c>
      <c r="C253" s="3" t="s">
        <v>106</v>
      </c>
      <c r="D253" s="121" t="s">
        <v>229</v>
      </c>
      <c r="E253" s="150" t="s">
        <v>92</v>
      </c>
      <c r="F253" s="188">
        <v>1</v>
      </c>
      <c r="G253" s="186">
        <v>225000</v>
      </c>
      <c r="H253" s="186">
        <v>225000</v>
      </c>
      <c r="I253" s="190">
        <v>225000</v>
      </c>
      <c r="J253" s="295">
        <v>1</v>
      </c>
      <c r="K253" s="296">
        <v>0.5</v>
      </c>
      <c r="L253" s="307">
        <f t="shared" si="18"/>
        <v>112500</v>
      </c>
      <c r="M253" s="293">
        <v>1</v>
      </c>
      <c r="N253" s="187">
        <v>0.7</v>
      </c>
      <c r="O253" s="295">
        <f t="shared" si="16"/>
        <v>157500</v>
      </c>
      <c r="P253" s="295">
        <f t="shared" si="19"/>
        <v>45000</v>
      </c>
      <c r="Q253" s="293">
        <f>'RA3 ms'!F675</f>
        <v>1</v>
      </c>
      <c r="R253" s="294">
        <v>0.9</v>
      </c>
      <c r="S253" s="295">
        <f t="shared" si="15"/>
        <v>202500</v>
      </c>
      <c r="T253" s="295">
        <f t="shared" si="17"/>
        <v>45000</v>
      </c>
      <c r="U253" s="372"/>
    </row>
    <row r="254" spans="2:21" s="347" customFormat="1" x14ac:dyDescent="0.45">
      <c r="B254" s="3">
        <v>232</v>
      </c>
      <c r="C254" s="3" t="s">
        <v>107</v>
      </c>
      <c r="D254" s="121" t="s">
        <v>230</v>
      </c>
      <c r="E254" s="150" t="s">
        <v>92</v>
      </c>
      <c r="F254" s="188">
        <v>2</v>
      </c>
      <c r="G254" s="186">
        <v>336000</v>
      </c>
      <c r="H254" s="186">
        <v>168000</v>
      </c>
      <c r="I254" s="190">
        <v>336000</v>
      </c>
      <c r="J254" s="295">
        <v>2</v>
      </c>
      <c r="K254" s="296">
        <v>0.5</v>
      </c>
      <c r="L254" s="307">
        <f t="shared" si="18"/>
        <v>168000</v>
      </c>
      <c r="M254" s="293">
        <v>2</v>
      </c>
      <c r="N254" s="187">
        <v>0.7</v>
      </c>
      <c r="O254" s="295">
        <f t="shared" si="16"/>
        <v>235199.99999999997</v>
      </c>
      <c r="P254" s="295">
        <f t="shared" si="19"/>
        <v>67199.999999999971</v>
      </c>
      <c r="Q254" s="293">
        <f>'RA3 ms'!F676</f>
        <v>2</v>
      </c>
      <c r="R254" s="294">
        <v>0.9</v>
      </c>
      <c r="S254" s="295">
        <f t="shared" si="15"/>
        <v>302400</v>
      </c>
      <c r="T254" s="295">
        <f t="shared" si="17"/>
        <v>67200.000000000029</v>
      </c>
      <c r="U254" s="372"/>
    </row>
    <row r="255" spans="2:21" s="347" customFormat="1" x14ac:dyDescent="0.45">
      <c r="B255" s="3">
        <v>233</v>
      </c>
      <c r="C255" s="283">
        <v>3.2</v>
      </c>
      <c r="D255" s="355" t="s">
        <v>231</v>
      </c>
      <c r="E255" s="150" t="s">
        <v>126</v>
      </c>
      <c r="F255" s="188">
        <v>12</v>
      </c>
      <c r="G255" s="186">
        <v>0</v>
      </c>
      <c r="H255" s="186">
        <v>42750</v>
      </c>
      <c r="I255" s="189">
        <v>513000</v>
      </c>
      <c r="J255" s="295">
        <v>12</v>
      </c>
      <c r="K255" s="296">
        <v>0.4</v>
      </c>
      <c r="L255" s="307">
        <f t="shared" si="18"/>
        <v>205200.00000000003</v>
      </c>
      <c r="M255" s="293">
        <v>8</v>
      </c>
      <c r="N255" s="187">
        <v>0.7</v>
      </c>
      <c r="O255" s="295">
        <f t="shared" si="16"/>
        <v>239399.99999999997</v>
      </c>
      <c r="P255" s="295">
        <f t="shared" si="19"/>
        <v>34199.999999999942</v>
      </c>
      <c r="Q255" s="293">
        <f>'RA3 ms'!F681</f>
        <v>8</v>
      </c>
      <c r="R255" s="294">
        <v>0.9</v>
      </c>
      <c r="S255" s="295">
        <f t="shared" si="15"/>
        <v>307800</v>
      </c>
      <c r="T255" s="295">
        <f t="shared" si="17"/>
        <v>68400.000000000029</v>
      </c>
      <c r="U255" s="372"/>
    </row>
    <row r="256" spans="2:21" s="347" customFormat="1" x14ac:dyDescent="0.45">
      <c r="B256" s="3">
        <v>234</v>
      </c>
      <c r="C256" s="3" t="s">
        <v>14</v>
      </c>
      <c r="D256" s="121" t="s">
        <v>232</v>
      </c>
      <c r="E256" s="150" t="s">
        <v>14</v>
      </c>
      <c r="F256" s="188" t="s">
        <v>14</v>
      </c>
      <c r="G256" s="186"/>
      <c r="H256" s="186"/>
      <c r="I256" s="189"/>
      <c r="J256" s="295" t="s">
        <v>14</v>
      </c>
      <c r="K256" s="296"/>
      <c r="L256" s="307"/>
      <c r="M256" s="293"/>
      <c r="N256" s="187"/>
      <c r="O256" s="295">
        <f t="shared" si="16"/>
        <v>0</v>
      </c>
      <c r="P256" s="295">
        <f t="shared" si="19"/>
        <v>0</v>
      </c>
      <c r="Q256" s="293"/>
      <c r="R256" s="296"/>
      <c r="S256" s="295">
        <f t="shared" si="15"/>
        <v>0</v>
      </c>
      <c r="T256" s="295">
        <f t="shared" si="17"/>
        <v>0</v>
      </c>
      <c r="U256" s="372"/>
    </row>
    <row r="257" spans="2:21" s="347" customFormat="1" ht="90" x14ac:dyDescent="0.45">
      <c r="B257" s="3">
        <v>235</v>
      </c>
      <c r="C257" s="3" t="s">
        <v>14</v>
      </c>
      <c r="D257" s="121" t="s">
        <v>233</v>
      </c>
      <c r="E257" s="150" t="s">
        <v>14</v>
      </c>
      <c r="F257" s="188" t="s">
        <v>14</v>
      </c>
      <c r="G257" s="186"/>
      <c r="H257" s="186"/>
      <c r="I257" s="189"/>
      <c r="J257" s="295" t="s">
        <v>14</v>
      </c>
      <c r="K257" s="296"/>
      <c r="L257" s="307"/>
      <c r="M257" s="293"/>
      <c r="N257" s="187"/>
      <c r="O257" s="295">
        <f t="shared" si="16"/>
        <v>0</v>
      </c>
      <c r="P257" s="295">
        <f t="shared" si="19"/>
        <v>0</v>
      </c>
      <c r="Q257" s="293"/>
      <c r="R257" s="296"/>
      <c r="S257" s="295">
        <f t="shared" si="15"/>
        <v>0</v>
      </c>
      <c r="T257" s="295">
        <f t="shared" si="17"/>
        <v>0</v>
      </c>
      <c r="U257" s="372"/>
    </row>
    <row r="258" spans="2:21" s="347" customFormat="1" x14ac:dyDescent="0.45">
      <c r="B258" s="3">
        <v>236</v>
      </c>
      <c r="C258" s="3" t="s">
        <v>53</v>
      </c>
      <c r="D258" s="121" t="s">
        <v>67</v>
      </c>
      <c r="E258" s="150" t="s">
        <v>14</v>
      </c>
      <c r="F258" s="188" t="s">
        <v>14</v>
      </c>
      <c r="G258" s="186"/>
      <c r="H258" s="186"/>
      <c r="I258" s="189"/>
      <c r="J258" s="295" t="s">
        <v>14</v>
      </c>
      <c r="K258" s="296"/>
      <c r="L258" s="307"/>
      <c r="M258" s="293"/>
      <c r="N258" s="187"/>
      <c r="O258" s="295">
        <f t="shared" si="16"/>
        <v>0</v>
      </c>
      <c r="P258" s="295">
        <f t="shared" si="19"/>
        <v>0</v>
      </c>
      <c r="Q258" s="293"/>
      <c r="R258" s="296"/>
      <c r="S258" s="295">
        <f t="shared" si="15"/>
        <v>0</v>
      </c>
      <c r="T258" s="295">
        <f t="shared" si="17"/>
        <v>0</v>
      </c>
      <c r="U258" s="372"/>
    </row>
    <row r="259" spans="2:21" s="347" customFormat="1" x14ac:dyDescent="0.45">
      <c r="B259" s="3">
        <v>237</v>
      </c>
      <c r="C259" s="3">
        <v>4.0999999999999996</v>
      </c>
      <c r="D259" s="121" t="s">
        <v>152</v>
      </c>
      <c r="E259" s="150" t="s">
        <v>69</v>
      </c>
      <c r="F259" s="188">
        <v>10</v>
      </c>
      <c r="G259" s="186">
        <v>4920</v>
      </c>
      <c r="H259" s="186">
        <v>650</v>
      </c>
      <c r="I259" s="189">
        <v>6500</v>
      </c>
      <c r="J259" s="295">
        <v>10</v>
      </c>
      <c r="K259" s="296"/>
      <c r="L259" s="307">
        <f t="shared" si="18"/>
        <v>0</v>
      </c>
      <c r="M259" s="293"/>
      <c r="N259" s="187"/>
      <c r="O259" s="295">
        <f t="shared" si="16"/>
        <v>0</v>
      </c>
      <c r="P259" s="295">
        <f t="shared" si="19"/>
        <v>0</v>
      </c>
      <c r="Q259" s="293"/>
      <c r="R259" s="296"/>
      <c r="S259" s="295">
        <f t="shared" si="15"/>
        <v>0</v>
      </c>
      <c r="T259" s="295">
        <f t="shared" si="17"/>
        <v>0</v>
      </c>
      <c r="U259" s="372"/>
    </row>
    <row r="260" spans="2:21" s="347" customFormat="1" ht="33.75" x14ac:dyDescent="0.45">
      <c r="B260" s="3">
        <v>238</v>
      </c>
      <c r="C260" s="3" t="s">
        <v>14</v>
      </c>
      <c r="D260" s="121" t="s">
        <v>70</v>
      </c>
      <c r="E260" s="150" t="s">
        <v>14</v>
      </c>
      <c r="F260" s="188" t="s">
        <v>14</v>
      </c>
      <c r="G260" s="186"/>
      <c r="H260" s="186"/>
      <c r="I260" s="189"/>
      <c r="J260" s="295" t="s">
        <v>14</v>
      </c>
      <c r="K260" s="296"/>
      <c r="L260" s="307"/>
      <c r="M260" s="293"/>
      <c r="N260" s="187"/>
      <c r="O260" s="295">
        <f t="shared" si="16"/>
        <v>0</v>
      </c>
      <c r="P260" s="295">
        <f t="shared" si="19"/>
        <v>0</v>
      </c>
      <c r="Q260" s="293"/>
      <c r="R260" s="296"/>
      <c r="S260" s="295">
        <f t="shared" si="15"/>
        <v>0</v>
      </c>
      <c r="T260" s="295">
        <f t="shared" si="17"/>
        <v>0</v>
      </c>
      <c r="U260" s="372"/>
    </row>
    <row r="261" spans="2:21" s="347" customFormat="1" x14ac:dyDescent="0.45">
      <c r="B261" s="3">
        <v>239</v>
      </c>
      <c r="C261" s="3">
        <v>4.2</v>
      </c>
      <c r="D261" s="121" t="s">
        <v>72</v>
      </c>
      <c r="E261" s="150" t="s">
        <v>69</v>
      </c>
      <c r="F261" s="188">
        <v>20</v>
      </c>
      <c r="G261" s="186">
        <v>9600</v>
      </c>
      <c r="H261" s="186">
        <v>650</v>
      </c>
      <c r="I261" s="189">
        <v>13000</v>
      </c>
      <c r="J261" s="295">
        <v>20</v>
      </c>
      <c r="K261" s="296"/>
      <c r="L261" s="307">
        <f t="shared" si="18"/>
        <v>0</v>
      </c>
      <c r="M261" s="293"/>
      <c r="N261" s="187"/>
      <c r="O261" s="295">
        <f t="shared" si="16"/>
        <v>0</v>
      </c>
      <c r="P261" s="295">
        <f t="shared" si="19"/>
        <v>0</v>
      </c>
      <c r="Q261" s="293"/>
      <c r="R261" s="296"/>
      <c r="S261" s="295">
        <f t="shared" si="15"/>
        <v>0</v>
      </c>
      <c r="T261" s="295">
        <f t="shared" si="17"/>
        <v>0</v>
      </c>
      <c r="U261" s="372"/>
    </row>
    <row r="262" spans="2:21" s="347" customFormat="1" ht="33.75" x14ac:dyDescent="0.45">
      <c r="B262" s="3">
        <v>240</v>
      </c>
      <c r="C262" s="3" t="s">
        <v>14</v>
      </c>
      <c r="D262" s="121" t="s">
        <v>73</v>
      </c>
      <c r="E262" s="150" t="s">
        <v>14</v>
      </c>
      <c r="F262" s="188" t="s">
        <v>14</v>
      </c>
      <c r="G262" s="186"/>
      <c r="H262" s="186"/>
      <c r="I262" s="189"/>
      <c r="J262" s="295" t="s">
        <v>14</v>
      </c>
      <c r="K262" s="296"/>
      <c r="L262" s="307"/>
      <c r="M262" s="293"/>
      <c r="N262" s="187"/>
      <c r="O262" s="295">
        <f t="shared" si="16"/>
        <v>0</v>
      </c>
      <c r="P262" s="295">
        <f t="shared" si="19"/>
        <v>0</v>
      </c>
      <c r="Q262" s="293"/>
      <c r="R262" s="296"/>
      <c r="S262" s="295">
        <f t="shared" si="15"/>
        <v>0</v>
      </c>
      <c r="T262" s="295">
        <f t="shared" si="17"/>
        <v>0</v>
      </c>
      <c r="U262" s="372"/>
    </row>
    <row r="263" spans="2:21" s="347" customFormat="1" x14ac:dyDescent="0.45">
      <c r="B263" s="3">
        <v>241</v>
      </c>
      <c r="C263" s="3">
        <v>4.3</v>
      </c>
      <c r="D263" s="121" t="s">
        <v>153</v>
      </c>
      <c r="E263" s="150" t="s">
        <v>69</v>
      </c>
      <c r="F263" s="188">
        <v>10</v>
      </c>
      <c r="G263" s="186">
        <v>3000</v>
      </c>
      <c r="H263" s="186">
        <v>715</v>
      </c>
      <c r="I263" s="189">
        <v>7150</v>
      </c>
      <c r="J263" s="295">
        <v>10</v>
      </c>
      <c r="K263" s="296"/>
      <c r="L263" s="307">
        <f t="shared" si="18"/>
        <v>0</v>
      </c>
      <c r="M263" s="293"/>
      <c r="N263" s="187"/>
      <c r="O263" s="295">
        <f t="shared" si="16"/>
        <v>0</v>
      </c>
      <c r="P263" s="295">
        <f t="shared" si="19"/>
        <v>0</v>
      </c>
      <c r="Q263" s="293"/>
      <c r="R263" s="296"/>
      <c r="S263" s="295">
        <f t="shared" si="15"/>
        <v>0</v>
      </c>
      <c r="T263" s="295">
        <f t="shared" si="17"/>
        <v>0</v>
      </c>
      <c r="U263" s="372"/>
    </row>
    <row r="264" spans="2:21" s="347" customFormat="1" ht="22.5" x14ac:dyDescent="0.45">
      <c r="B264" s="3">
        <v>242</v>
      </c>
      <c r="C264" s="3" t="s">
        <v>14</v>
      </c>
      <c r="D264" s="121" t="s">
        <v>154</v>
      </c>
      <c r="E264" s="150" t="s">
        <v>14</v>
      </c>
      <c r="F264" s="188" t="s">
        <v>14</v>
      </c>
      <c r="G264" s="186"/>
      <c r="H264" s="186"/>
      <c r="I264" s="189"/>
      <c r="J264" s="295" t="s">
        <v>14</v>
      </c>
      <c r="K264" s="296"/>
      <c r="L264" s="307"/>
      <c r="M264" s="293"/>
      <c r="N264" s="187"/>
      <c r="O264" s="295">
        <f t="shared" si="16"/>
        <v>0</v>
      </c>
      <c r="P264" s="295">
        <f t="shared" si="19"/>
        <v>0</v>
      </c>
      <c r="Q264" s="293"/>
      <c r="R264" s="296"/>
      <c r="S264" s="295">
        <f t="shared" si="15"/>
        <v>0</v>
      </c>
      <c r="T264" s="295">
        <f t="shared" si="17"/>
        <v>0</v>
      </c>
      <c r="U264" s="372"/>
    </row>
    <row r="265" spans="2:21" s="347" customFormat="1" ht="17.25" x14ac:dyDescent="0.45">
      <c r="B265" s="3">
        <v>243</v>
      </c>
      <c r="C265" s="3"/>
      <c r="D265" s="356" t="s">
        <v>677</v>
      </c>
      <c r="E265" s="150"/>
      <c r="F265" s="188"/>
      <c r="G265" s="186"/>
      <c r="H265" s="186"/>
      <c r="I265" s="189"/>
      <c r="J265" s="295">
        <v>0</v>
      </c>
      <c r="K265" s="296"/>
      <c r="L265" s="307">
        <f t="shared" si="18"/>
        <v>0</v>
      </c>
      <c r="M265" s="293"/>
      <c r="N265" s="187"/>
      <c r="O265" s="295">
        <f t="shared" si="16"/>
        <v>0</v>
      </c>
      <c r="P265" s="295">
        <f t="shared" si="19"/>
        <v>0</v>
      </c>
      <c r="Q265" s="293"/>
      <c r="R265" s="296"/>
      <c r="S265" s="295">
        <f t="shared" si="15"/>
        <v>0</v>
      </c>
      <c r="T265" s="295">
        <f t="shared" si="17"/>
        <v>0</v>
      </c>
      <c r="U265" s="372"/>
    </row>
    <row r="266" spans="2:21" s="347" customFormat="1" x14ac:dyDescent="0.45">
      <c r="B266" s="3"/>
      <c r="C266" s="3">
        <v>1.1000000000000001</v>
      </c>
      <c r="D266" s="121" t="s">
        <v>234</v>
      </c>
      <c r="E266" s="150" t="s">
        <v>20</v>
      </c>
      <c r="F266" s="188">
        <v>110</v>
      </c>
      <c r="G266" s="186">
        <v>759000</v>
      </c>
      <c r="H266" s="186">
        <v>10686</v>
      </c>
      <c r="I266" s="189">
        <v>1175460</v>
      </c>
      <c r="J266" s="295">
        <v>110</v>
      </c>
      <c r="K266" s="296">
        <v>0.3</v>
      </c>
      <c r="L266" s="307">
        <f t="shared" si="18"/>
        <v>352638</v>
      </c>
      <c r="M266" s="293">
        <v>105.072993</v>
      </c>
      <c r="N266" s="187">
        <v>0.9</v>
      </c>
      <c r="O266" s="295">
        <f t="shared" si="16"/>
        <v>1010529.0028781999</v>
      </c>
      <c r="P266" s="295">
        <f t="shared" si="19"/>
        <v>657891.00287819991</v>
      </c>
      <c r="Q266" s="293">
        <f>'RA3 ms'!F692</f>
        <v>105.072993</v>
      </c>
      <c r="R266" s="294">
        <v>0.9</v>
      </c>
      <c r="S266" s="295">
        <f t="shared" ref="S266:S329" si="20">R266*Q266*H266</f>
        <v>1010529.0028781999</v>
      </c>
      <c r="T266" s="295">
        <f t="shared" si="17"/>
        <v>0</v>
      </c>
      <c r="U266" s="372"/>
    </row>
    <row r="267" spans="2:21" s="347" customFormat="1" ht="225" x14ac:dyDescent="0.45">
      <c r="B267" s="3">
        <v>244</v>
      </c>
      <c r="C267" s="3" t="s">
        <v>14</v>
      </c>
      <c r="D267" s="121" t="s">
        <v>235</v>
      </c>
      <c r="E267" s="150" t="s">
        <v>14</v>
      </c>
      <c r="F267" s="188" t="s">
        <v>14</v>
      </c>
      <c r="G267" s="186"/>
      <c r="H267" s="186"/>
      <c r="I267" s="189"/>
      <c r="J267" s="295" t="s">
        <v>14</v>
      </c>
      <c r="K267" s="296"/>
      <c r="L267" s="307"/>
      <c r="M267" s="293"/>
      <c r="N267" s="187"/>
      <c r="O267" s="295">
        <f t="shared" ref="O267:O330" si="21">N267*M267*H267</f>
        <v>0</v>
      </c>
      <c r="P267" s="295">
        <f t="shared" si="19"/>
        <v>0</v>
      </c>
      <c r="Q267" s="293"/>
      <c r="R267" s="296"/>
      <c r="S267" s="295">
        <f t="shared" si="20"/>
        <v>0</v>
      </c>
      <c r="T267" s="295">
        <f t="shared" ref="T267:T330" si="22">S267-O267</f>
        <v>0</v>
      </c>
      <c r="U267" s="372"/>
    </row>
    <row r="268" spans="2:21" s="347" customFormat="1" x14ac:dyDescent="0.45">
      <c r="B268" s="3">
        <v>245</v>
      </c>
      <c r="C268" s="3" t="s">
        <v>14</v>
      </c>
      <c r="D268" s="121" t="s">
        <v>236</v>
      </c>
      <c r="E268" s="150" t="s">
        <v>14</v>
      </c>
      <c r="F268" s="188" t="s">
        <v>14</v>
      </c>
      <c r="G268" s="186"/>
      <c r="H268" s="186"/>
      <c r="I268" s="189"/>
      <c r="J268" s="295" t="s">
        <v>14</v>
      </c>
      <c r="K268" s="296"/>
      <c r="L268" s="307"/>
      <c r="M268" s="293"/>
      <c r="N268" s="187"/>
      <c r="O268" s="295">
        <f t="shared" si="21"/>
        <v>0</v>
      </c>
      <c r="P268" s="295">
        <f t="shared" si="19"/>
        <v>0</v>
      </c>
      <c r="Q268" s="293"/>
      <c r="R268" s="296"/>
      <c r="S268" s="295">
        <f t="shared" si="20"/>
        <v>0</v>
      </c>
      <c r="T268" s="295">
        <f t="shared" si="22"/>
        <v>0</v>
      </c>
      <c r="U268" s="372"/>
    </row>
    <row r="269" spans="2:21" s="347" customFormat="1" x14ac:dyDescent="0.45">
      <c r="B269" s="3">
        <v>246</v>
      </c>
      <c r="C269" s="3">
        <v>1.2</v>
      </c>
      <c r="D269" s="121" t="s">
        <v>237</v>
      </c>
      <c r="E269" s="150" t="s">
        <v>92</v>
      </c>
      <c r="F269" s="188">
        <v>1</v>
      </c>
      <c r="G269" s="186">
        <v>575000</v>
      </c>
      <c r="H269" s="186">
        <v>575000</v>
      </c>
      <c r="I269" s="190">
        <v>575000</v>
      </c>
      <c r="J269" s="295">
        <v>1</v>
      </c>
      <c r="K269" s="296">
        <v>0.3</v>
      </c>
      <c r="L269" s="307">
        <f t="shared" si="18"/>
        <v>172500</v>
      </c>
      <c r="M269" s="293">
        <v>1</v>
      </c>
      <c r="N269" s="187">
        <v>0.7</v>
      </c>
      <c r="O269" s="295">
        <f t="shared" si="21"/>
        <v>402500</v>
      </c>
      <c r="P269" s="295">
        <f t="shared" si="19"/>
        <v>230000</v>
      </c>
      <c r="Q269" s="293">
        <f>'RA3 ms'!F703</f>
        <v>1</v>
      </c>
      <c r="R269" s="294">
        <v>0.95</v>
      </c>
      <c r="S269" s="295">
        <f t="shared" si="20"/>
        <v>546250</v>
      </c>
      <c r="T269" s="295">
        <f t="shared" si="22"/>
        <v>143750</v>
      </c>
      <c r="U269" s="372"/>
    </row>
    <row r="270" spans="2:21" s="347" customFormat="1" x14ac:dyDescent="0.45">
      <c r="B270" s="3">
        <v>247</v>
      </c>
      <c r="C270" s="3" t="s">
        <v>14</v>
      </c>
      <c r="D270" s="121" t="s">
        <v>238</v>
      </c>
      <c r="E270" s="150" t="s">
        <v>14</v>
      </c>
      <c r="F270" s="188" t="s">
        <v>14</v>
      </c>
      <c r="G270" s="186"/>
      <c r="H270" s="186"/>
      <c r="I270" s="189"/>
      <c r="J270" s="295" t="s">
        <v>14</v>
      </c>
      <c r="K270" s="296"/>
      <c r="L270" s="307"/>
      <c r="M270" s="293"/>
      <c r="N270" s="187"/>
      <c r="O270" s="295">
        <f t="shared" si="21"/>
        <v>0</v>
      </c>
      <c r="P270" s="295">
        <f t="shared" si="19"/>
        <v>0</v>
      </c>
      <c r="Q270" s="293"/>
      <c r="R270" s="296"/>
      <c r="S270" s="295">
        <f t="shared" si="20"/>
        <v>0</v>
      </c>
      <c r="T270" s="295">
        <f t="shared" si="22"/>
        <v>0</v>
      </c>
      <c r="U270" s="372"/>
    </row>
    <row r="271" spans="2:21" s="347" customFormat="1" x14ac:dyDescent="0.45">
      <c r="B271" s="3">
        <v>248</v>
      </c>
      <c r="C271" s="3" t="s">
        <v>14</v>
      </c>
      <c r="D271" s="121" t="s">
        <v>239</v>
      </c>
      <c r="E271" s="150" t="s">
        <v>14</v>
      </c>
      <c r="F271" s="188" t="s">
        <v>14</v>
      </c>
      <c r="G271" s="186"/>
      <c r="H271" s="186"/>
      <c r="I271" s="189"/>
      <c r="J271" s="295" t="s">
        <v>14</v>
      </c>
      <c r="K271" s="296"/>
      <c r="L271" s="307"/>
      <c r="M271" s="293"/>
      <c r="N271" s="187"/>
      <c r="O271" s="295">
        <f t="shared" si="21"/>
        <v>0</v>
      </c>
      <c r="P271" s="295">
        <f t="shared" si="19"/>
        <v>0</v>
      </c>
      <c r="Q271" s="293"/>
      <c r="R271" s="296"/>
      <c r="S271" s="295">
        <f t="shared" si="20"/>
        <v>0</v>
      </c>
      <c r="T271" s="295">
        <f t="shared" si="22"/>
        <v>0</v>
      </c>
      <c r="U271" s="372"/>
    </row>
    <row r="272" spans="2:21" s="347" customFormat="1" ht="78.75" x14ac:dyDescent="0.45">
      <c r="B272" s="3">
        <v>249</v>
      </c>
      <c r="C272" s="3" t="s">
        <v>14</v>
      </c>
      <c r="D272" s="121" t="s">
        <v>240</v>
      </c>
      <c r="E272" s="150" t="s">
        <v>14</v>
      </c>
      <c r="F272" s="188" t="s">
        <v>14</v>
      </c>
      <c r="G272" s="186"/>
      <c r="H272" s="186"/>
      <c r="I272" s="189"/>
      <c r="J272" s="295" t="s">
        <v>14</v>
      </c>
      <c r="K272" s="296"/>
      <c r="L272" s="307"/>
      <c r="M272" s="293"/>
      <c r="N272" s="187"/>
      <c r="O272" s="295">
        <f t="shared" si="21"/>
        <v>0</v>
      </c>
      <c r="P272" s="295">
        <f t="shared" si="19"/>
        <v>0</v>
      </c>
      <c r="Q272" s="293"/>
      <c r="R272" s="296"/>
      <c r="S272" s="295">
        <f t="shared" si="20"/>
        <v>0</v>
      </c>
      <c r="T272" s="295">
        <f t="shared" si="22"/>
        <v>0</v>
      </c>
      <c r="U272" s="372"/>
    </row>
    <row r="273" spans="2:21" s="347" customFormat="1" x14ac:dyDescent="0.45">
      <c r="B273" s="3">
        <v>250</v>
      </c>
      <c r="C273" s="3" t="s">
        <v>14</v>
      </c>
      <c r="D273" s="121" t="s">
        <v>241</v>
      </c>
      <c r="E273" s="150" t="s">
        <v>14</v>
      </c>
      <c r="F273" s="188" t="s">
        <v>14</v>
      </c>
      <c r="G273" s="186"/>
      <c r="H273" s="186"/>
      <c r="I273" s="189"/>
      <c r="J273" s="295" t="s">
        <v>14</v>
      </c>
      <c r="K273" s="296"/>
      <c r="L273" s="307"/>
      <c r="M273" s="293"/>
      <c r="N273" s="187"/>
      <c r="O273" s="295">
        <f t="shared" si="21"/>
        <v>0</v>
      </c>
      <c r="P273" s="295">
        <f t="shared" si="19"/>
        <v>0</v>
      </c>
      <c r="Q273" s="293"/>
      <c r="R273" s="296"/>
      <c r="S273" s="295">
        <f t="shared" si="20"/>
        <v>0</v>
      </c>
      <c r="T273" s="295">
        <f t="shared" si="22"/>
        <v>0</v>
      </c>
      <c r="U273" s="372"/>
    </row>
    <row r="274" spans="2:21" s="347" customFormat="1" ht="56.25" x14ac:dyDescent="0.45">
      <c r="B274" s="3">
        <v>251</v>
      </c>
      <c r="C274" s="3" t="s">
        <v>14</v>
      </c>
      <c r="D274" s="121" t="s">
        <v>242</v>
      </c>
      <c r="E274" s="150" t="s">
        <v>14</v>
      </c>
      <c r="F274" s="188" t="s">
        <v>14</v>
      </c>
      <c r="G274" s="186"/>
      <c r="H274" s="186"/>
      <c r="I274" s="189"/>
      <c r="J274" s="295" t="s">
        <v>14</v>
      </c>
      <c r="K274" s="296"/>
      <c r="L274" s="307"/>
      <c r="M274" s="293"/>
      <c r="N274" s="187"/>
      <c r="O274" s="295">
        <f t="shared" si="21"/>
        <v>0</v>
      </c>
      <c r="P274" s="295">
        <f t="shared" si="19"/>
        <v>0</v>
      </c>
      <c r="Q274" s="293"/>
      <c r="R274" s="296"/>
      <c r="S274" s="295">
        <f t="shared" si="20"/>
        <v>0</v>
      </c>
      <c r="T274" s="295">
        <f t="shared" si="22"/>
        <v>0</v>
      </c>
      <c r="U274" s="372"/>
    </row>
    <row r="275" spans="2:21" s="347" customFormat="1" x14ac:dyDescent="0.45">
      <c r="B275" s="3">
        <v>252</v>
      </c>
      <c r="C275" s="3" t="s">
        <v>14</v>
      </c>
      <c r="D275" s="121" t="s">
        <v>243</v>
      </c>
      <c r="E275" s="150" t="s">
        <v>14</v>
      </c>
      <c r="F275" s="188" t="s">
        <v>14</v>
      </c>
      <c r="G275" s="186"/>
      <c r="H275" s="186"/>
      <c r="I275" s="189"/>
      <c r="J275" s="295" t="s">
        <v>14</v>
      </c>
      <c r="K275" s="296"/>
      <c r="L275" s="307"/>
      <c r="M275" s="293"/>
      <c r="N275" s="187"/>
      <c r="O275" s="295">
        <f t="shared" si="21"/>
        <v>0</v>
      </c>
      <c r="P275" s="295">
        <f t="shared" si="19"/>
        <v>0</v>
      </c>
      <c r="Q275" s="293"/>
      <c r="R275" s="296"/>
      <c r="S275" s="295">
        <f t="shared" si="20"/>
        <v>0</v>
      </c>
      <c r="T275" s="295">
        <f t="shared" si="22"/>
        <v>0</v>
      </c>
      <c r="U275" s="372"/>
    </row>
    <row r="276" spans="2:21" s="347" customFormat="1" ht="67.5" x14ac:dyDescent="0.45">
      <c r="B276" s="3">
        <v>253</v>
      </c>
      <c r="C276" s="3" t="s">
        <v>14</v>
      </c>
      <c r="D276" s="121" t="s">
        <v>244</v>
      </c>
      <c r="E276" s="150" t="s">
        <v>14</v>
      </c>
      <c r="F276" s="188" t="s">
        <v>14</v>
      </c>
      <c r="G276" s="186"/>
      <c r="H276" s="186"/>
      <c r="I276" s="189"/>
      <c r="J276" s="295" t="s">
        <v>14</v>
      </c>
      <c r="K276" s="296"/>
      <c r="L276" s="307"/>
      <c r="M276" s="293"/>
      <c r="N276" s="187"/>
      <c r="O276" s="295">
        <f t="shared" si="21"/>
        <v>0</v>
      </c>
      <c r="P276" s="295">
        <f t="shared" si="19"/>
        <v>0</v>
      </c>
      <c r="Q276" s="293"/>
      <c r="R276" s="296"/>
      <c r="S276" s="295">
        <f t="shared" si="20"/>
        <v>0</v>
      </c>
      <c r="T276" s="295">
        <f t="shared" si="22"/>
        <v>0</v>
      </c>
      <c r="U276" s="372"/>
    </row>
    <row r="277" spans="2:21" s="347" customFormat="1" x14ac:dyDescent="0.45">
      <c r="B277" s="3">
        <v>254</v>
      </c>
      <c r="C277" s="3">
        <v>1.3</v>
      </c>
      <c r="D277" s="121" t="s">
        <v>245</v>
      </c>
      <c r="E277" s="150" t="s">
        <v>14</v>
      </c>
      <c r="F277" s="188" t="s">
        <v>14</v>
      </c>
      <c r="G277" s="186"/>
      <c r="H277" s="186"/>
      <c r="I277" s="189"/>
      <c r="J277" s="295" t="s">
        <v>14</v>
      </c>
      <c r="K277" s="296"/>
      <c r="L277" s="307"/>
      <c r="M277" s="293"/>
      <c r="N277" s="187"/>
      <c r="O277" s="295">
        <f t="shared" si="21"/>
        <v>0</v>
      </c>
      <c r="P277" s="295">
        <f t="shared" si="19"/>
        <v>0</v>
      </c>
      <c r="Q277" s="293"/>
      <c r="R277" s="296"/>
      <c r="S277" s="295">
        <f t="shared" si="20"/>
        <v>0</v>
      </c>
      <c r="T277" s="295">
        <f t="shared" si="22"/>
        <v>0</v>
      </c>
      <c r="U277" s="372"/>
    </row>
    <row r="278" spans="2:21" s="347" customFormat="1" x14ac:dyDescent="0.45">
      <c r="B278" s="3">
        <v>255</v>
      </c>
      <c r="C278" s="3" t="s">
        <v>14</v>
      </c>
      <c r="D278" s="121" t="s">
        <v>246</v>
      </c>
      <c r="E278" s="150" t="s">
        <v>92</v>
      </c>
      <c r="F278" s="188">
        <v>1</v>
      </c>
      <c r="G278" s="186">
        <v>178000</v>
      </c>
      <c r="H278" s="186">
        <v>305000</v>
      </c>
      <c r="I278" s="189">
        <v>305000</v>
      </c>
      <c r="J278" s="295">
        <v>1</v>
      </c>
      <c r="K278" s="296">
        <v>0.5</v>
      </c>
      <c r="L278" s="307">
        <f t="shared" ref="L278:L337" si="23">K278*J278*H278</f>
        <v>152500</v>
      </c>
      <c r="M278" s="293">
        <v>1</v>
      </c>
      <c r="N278" s="187">
        <v>0.9</v>
      </c>
      <c r="O278" s="295">
        <f t="shared" si="21"/>
        <v>274500</v>
      </c>
      <c r="P278" s="295">
        <f t="shared" si="19"/>
        <v>122000</v>
      </c>
      <c r="Q278" s="293">
        <f>'RA3 ms'!F708</f>
        <v>1</v>
      </c>
      <c r="R278" s="294">
        <v>0.95</v>
      </c>
      <c r="S278" s="295">
        <f t="shared" si="20"/>
        <v>289750</v>
      </c>
      <c r="T278" s="295">
        <f t="shared" si="22"/>
        <v>15250</v>
      </c>
      <c r="U278" s="372"/>
    </row>
    <row r="279" spans="2:21" s="347" customFormat="1" ht="67.5" x14ac:dyDescent="0.45">
      <c r="B279" s="3">
        <v>256</v>
      </c>
      <c r="C279" s="3" t="s">
        <v>14</v>
      </c>
      <c r="D279" s="121" t="s">
        <v>247</v>
      </c>
      <c r="E279" s="150" t="s">
        <v>14</v>
      </c>
      <c r="F279" s="188" t="s">
        <v>14</v>
      </c>
      <c r="G279" s="186"/>
      <c r="H279" s="186"/>
      <c r="I279" s="189"/>
      <c r="J279" s="295" t="s">
        <v>14</v>
      </c>
      <c r="K279" s="296"/>
      <c r="L279" s="307"/>
      <c r="M279" s="293"/>
      <c r="N279" s="187"/>
      <c r="O279" s="295">
        <f t="shared" si="21"/>
        <v>0</v>
      </c>
      <c r="P279" s="295">
        <f t="shared" si="19"/>
        <v>0</v>
      </c>
      <c r="Q279" s="293"/>
      <c r="R279" s="296"/>
      <c r="S279" s="295">
        <f t="shared" si="20"/>
        <v>0</v>
      </c>
      <c r="T279" s="295">
        <f t="shared" si="22"/>
        <v>0</v>
      </c>
      <c r="U279" s="372"/>
    </row>
    <row r="280" spans="2:21" s="347" customFormat="1" x14ac:dyDescent="0.45">
      <c r="B280" s="3">
        <v>257</v>
      </c>
      <c r="C280" s="3" t="s">
        <v>30</v>
      </c>
      <c r="D280" s="121" t="s">
        <v>38</v>
      </c>
      <c r="E280" s="150" t="s">
        <v>14</v>
      </c>
      <c r="F280" s="188" t="s">
        <v>14</v>
      </c>
      <c r="G280" s="186"/>
      <c r="H280" s="186"/>
      <c r="I280" s="189"/>
      <c r="J280" s="295" t="s">
        <v>14</v>
      </c>
      <c r="K280" s="296"/>
      <c r="L280" s="307"/>
      <c r="M280" s="293"/>
      <c r="N280" s="187"/>
      <c r="O280" s="295">
        <f t="shared" si="21"/>
        <v>0</v>
      </c>
      <c r="P280" s="295">
        <f t="shared" si="19"/>
        <v>0</v>
      </c>
      <c r="Q280" s="293"/>
      <c r="R280" s="296"/>
      <c r="S280" s="295">
        <f t="shared" si="20"/>
        <v>0</v>
      </c>
      <c r="T280" s="295">
        <f t="shared" si="22"/>
        <v>0</v>
      </c>
      <c r="U280" s="372"/>
    </row>
    <row r="281" spans="2:21" s="347" customFormat="1" x14ac:dyDescent="0.45">
      <c r="B281" s="3">
        <v>258</v>
      </c>
      <c r="C281" s="3">
        <v>2.1</v>
      </c>
      <c r="D281" s="121" t="s">
        <v>248</v>
      </c>
      <c r="E281" s="150" t="s">
        <v>26</v>
      </c>
      <c r="F281" s="188">
        <v>15</v>
      </c>
      <c r="G281" s="186">
        <v>277500</v>
      </c>
      <c r="H281" s="186">
        <v>20530</v>
      </c>
      <c r="I281" s="189">
        <v>307950</v>
      </c>
      <c r="J281" s="295">
        <v>15</v>
      </c>
      <c r="K281" s="296">
        <v>0.6</v>
      </c>
      <c r="L281" s="307">
        <f t="shared" si="23"/>
        <v>184770</v>
      </c>
      <c r="M281" s="293">
        <v>14.2</v>
      </c>
      <c r="N281" s="187">
        <v>0.8</v>
      </c>
      <c r="O281" s="295">
        <f t="shared" si="21"/>
        <v>233220.8</v>
      </c>
      <c r="P281" s="295">
        <f t="shared" si="19"/>
        <v>48450.799999999988</v>
      </c>
      <c r="Q281" s="293">
        <f>'RA3 ms'!F715</f>
        <v>14.2</v>
      </c>
      <c r="R281" s="294">
        <v>0.9</v>
      </c>
      <c r="S281" s="295">
        <f t="shared" si="20"/>
        <v>262373.39999999997</v>
      </c>
      <c r="T281" s="295">
        <f t="shared" si="22"/>
        <v>29152.599999999977</v>
      </c>
      <c r="U281" s="372"/>
    </row>
    <row r="282" spans="2:21" s="347" customFormat="1" ht="90" x14ac:dyDescent="0.45">
      <c r="B282" s="3">
        <v>259</v>
      </c>
      <c r="C282" s="3" t="s">
        <v>14</v>
      </c>
      <c r="D282" s="121" t="s">
        <v>249</v>
      </c>
      <c r="E282" s="150" t="s">
        <v>14</v>
      </c>
      <c r="F282" s="188" t="s">
        <v>14</v>
      </c>
      <c r="G282" s="186"/>
      <c r="H282" s="186"/>
      <c r="I282" s="189"/>
      <c r="J282" s="295" t="s">
        <v>14</v>
      </c>
      <c r="K282" s="296"/>
      <c r="L282" s="307"/>
      <c r="M282" s="293"/>
      <c r="N282" s="187"/>
      <c r="O282" s="295">
        <f t="shared" si="21"/>
        <v>0</v>
      </c>
      <c r="P282" s="295">
        <f t="shared" si="19"/>
        <v>0</v>
      </c>
      <c r="Q282" s="293"/>
      <c r="R282" s="296"/>
      <c r="S282" s="295">
        <f t="shared" si="20"/>
        <v>0</v>
      </c>
      <c r="T282" s="295">
        <f t="shared" si="22"/>
        <v>0</v>
      </c>
      <c r="U282" s="372"/>
    </row>
    <row r="283" spans="2:21" s="347" customFormat="1" x14ac:dyDescent="0.45">
      <c r="B283" s="3">
        <v>260</v>
      </c>
      <c r="C283" s="3">
        <v>2.2000000000000002</v>
      </c>
      <c r="D283" s="121" t="s">
        <v>250</v>
      </c>
      <c r="E283" s="150" t="s">
        <v>26</v>
      </c>
      <c r="F283" s="188">
        <v>10</v>
      </c>
      <c r="G283" s="186">
        <v>185000</v>
      </c>
      <c r="H283" s="186">
        <v>24750</v>
      </c>
      <c r="I283" s="189">
        <v>247500</v>
      </c>
      <c r="J283" s="295">
        <v>10</v>
      </c>
      <c r="K283" s="296">
        <v>0.6</v>
      </c>
      <c r="L283" s="307">
        <f t="shared" si="23"/>
        <v>148500</v>
      </c>
      <c r="M283" s="293">
        <v>8.3000000000000007</v>
      </c>
      <c r="N283" s="187">
        <v>0.8</v>
      </c>
      <c r="O283" s="295">
        <f t="shared" si="21"/>
        <v>164340</v>
      </c>
      <c r="P283" s="295">
        <f t="shared" ref="P283:P346" si="24">O283-L283</f>
        <v>15840</v>
      </c>
      <c r="Q283" s="293">
        <f>'RA3 ms'!F721</f>
        <v>8.3000000000000007</v>
      </c>
      <c r="R283" s="294">
        <v>0.9</v>
      </c>
      <c r="S283" s="295">
        <f t="shared" si="20"/>
        <v>184882.50000000003</v>
      </c>
      <c r="T283" s="295">
        <f t="shared" si="22"/>
        <v>20542.500000000029</v>
      </c>
      <c r="U283" s="372"/>
    </row>
    <row r="284" spans="2:21" s="347" customFormat="1" ht="101.25" x14ac:dyDescent="0.45">
      <c r="B284" s="3">
        <v>261</v>
      </c>
      <c r="C284" s="3" t="s">
        <v>14</v>
      </c>
      <c r="D284" s="121" t="s">
        <v>251</v>
      </c>
      <c r="E284" s="150" t="s">
        <v>14</v>
      </c>
      <c r="F284" s="188" t="s">
        <v>14</v>
      </c>
      <c r="G284" s="186"/>
      <c r="H284" s="186"/>
      <c r="I284" s="189"/>
      <c r="J284" s="295" t="s">
        <v>14</v>
      </c>
      <c r="K284" s="296"/>
      <c r="L284" s="307"/>
      <c r="M284" s="293"/>
      <c r="N284" s="187"/>
      <c r="O284" s="295">
        <f t="shared" si="21"/>
        <v>0</v>
      </c>
      <c r="P284" s="295">
        <f t="shared" si="24"/>
        <v>0</v>
      </c>
      <c r="Q284" s="293"/>
      <c r="R284" s="296"/>
      <c r="S284" s="295">
        <f t="shared" si="20"/>
        <v>0</v>
      </c>
      <c r="T284" s="295">
        <f t="shared" si="22"/>
        <v>0</v>
      </c>
      <c r="U284" s="372"/>
    </row>
    <row r="285" spans="2:21" s="347" customFormat="1" x14ac:dyDescent="0.45">
      <c r="B285" s="3">
        <v>262</v>
      </c>
      <c r="C285" s="3">
        <v>2.2999999999999998</v>
      </c>
      <c r="D285" s="121" t="s">
        <v>252</v>
      </c>
      <c r="E285" s="150" t="s">
        <v>26</v>
      </c>
      <c r="F285" s="188">
        <v>4</v>
      </c>
      <c r="G285" s="186">
        <v>30000</v>
      </c>
      <c r="H285" s="186">
        <v>9750</v>
      </c>
      <c r="I285" s="189">
        <v>39000</v>
      </c>
      <c r="J285" s="295">
        <v>4</v>
      </c>
      <c r="K285" s="296">
        <v>0.6</v>
      </c>
      <c r="L285" s="307">
        <f t="shared" si="23"/>
        <v>23400</v>
      </c>
      <c r="M285" s="293"/>
      <c r="N285" s="187"/>
      <c r="O285" s="295">
        <f t="shared" si="21"/>
        <v>0</v>
      </c>
      <c r="P285" s="295">
        <f t="shared" si="24"/>
        <v>-23400</v>
      </c>
      <c r="Q285" s="293"/>
      <c r="R285" s="296"/>
      <c r="S285" s="295">
        <f t="shared" si="20"/>
        <v>0</v>
      </c>
      <c r="T285" s="295">
        <f t="shared" si="22"/>
        <v>0</v>
      </c>
      <c r="U285" s="372"/>
    </row>
    <row r="286" spans="2:21" s="347" customFormat="1" ht="78.75" x14ac:dyDescent="0.45">
      <c r="B286" s="3">
        <v>263</v>
      </c>
      <c r="C286" s="3" t="s">
        <v>14</v>
      </c>
      <c r="D286" s="121" t="s">
        <v>253</v>
      </c>
      <c r="E286" s="150" t="s">
        <v>14</v>
      </c>
      <c r="F286" s="188" t="s">
        <v>14</v>
      </c>
      <c r="G286" s="186"/>
      <c r="H286" s="186"/>
      <c r="I286" s="189"/>
      <c r="J286" s="295" t="s">
        <v>14</v>
      </c>
      <c r="K286" s="296"/>
      <c r="L286" s="307"/>
      <c r="M286" s="293"/>
      <c r="N286" s="187"/>
      <c r="O286" s="295">
        <f t="shared" si="21"/>
        <v>0</v>
      </c>
      <c r="P286" s="295">
        <f t="shared" si="24"/>
        <v>0</v>
      </c>
      <c r="Q286" s="293"/>
      <c r="R286" s="296"/>
      <c r="S286" s="295">
        <f t="shared" si="20"/>
        <v>0</v>
      </c>
      <c r="T286" s="295">
        <f t="shared" si="22"/>
        <v>0</v>
      </c>
      <c r="U286" s="372"/>
    </row>
    <row r="287" spans="2:21" s="347" customFormat="1" x14ac:dyDescent="0.45">
      <c r="B287" s="3">
        <v>264</v>
      </c>
      <c r="C287" s="3">
        <v>2.4</v>
      </c>
      <c r="D287" s="121" t="s">
        <v>254</v>
      </c>
      <c r="E287" s="150" t="s">
        <v>26</v>
      </c>
      <c r="F287" s="188">
        <v>12</v>
      </c>
      <c r="G287" s="186">
        <v>27000</v>
      </c>
      <c r="H287" s="186">
        <v>4600</v>
      </c>
      <c r="I287" s="189">
        <v>55200</v>
      </c>
      <c r="J287" s="295">
        <v>12</v>
      </c>
      <c r="K287" s="296">
        <v>0.4</v>
      </c>
      <c r="L287" s="307">
        <f t="shared" si="23"/>
        <v>22080.000000000004</v>
      </c>
      <c r="M287" s="293"/>
      <c r="N287" s="187"/>
      <c r="O287" s="295">
        <f t="shared" si="21"/>
        <v>0</v>
      </c>
      <c r="P287" s="295">
        <f t="shared" si="24"/>
        <v>-22080.000000000004</v>
      </c>
      <c r="Q287" s="293"/>
      <c r="R287" s="296"/>
      <c r="S287" s="295">
        <f t="shared" si="20"/>
        <v>0</v>
      </c>
      <c r="T287" s="295">
        <f t="shared" si="22"/>
        <v>0</v>
      </c>
      <c r="U287" s="372"/>
    </row>
    <row r="288" spans="2:21" s="347" customFormat="1" ht="33.75" x14ac:dyDescent="0.45">
      <c r="B288" s="3">
        <v>265</v>
      </c>
      <c r="C288" s="3" t="s">
        <v>14</v>
      </c>
      <c r="D288" s="121" t="s">
        <v>255</v>
      </c>
      <c r="E288" s="150" t="s">
        <v>14</v>
      </c>
      <c r="F288" s="188" t="s">
        <v>14</v>
      </c>
      <c r="G288" s="186"/>
      <c r="H288" s="186"/>
      <c r="I288" s="189"/>
      <c r="J288" s="295" t="s">
        <v>14</v>
      </c>
      <c r="K288" s="296"/>
      <c r="L288" s="307"/>
      <c r="M288" s="293"/>
      <c r="N288" s="187"/>
      <c r="O288" s="295">
        <f t="shared" si="21"/>
        <v>0</v>
      </c>
      <c r="P288" s="295">
        <f t="shared" si="24"/>
        <v>0</v>
      </c>
      <c r="Q288" s="293"/>
      <c r="R288" s="296"/>
      <c r="S288" s="295">
        <f t="shared" si="20"/>
        <v>0</v>
      </c>
      <c r="T288" s="295">
        <f t="shared" si="22"/>
        <v>0</v>
      </c>
      <c r="U288" s="372"/>
    </row>
    <row r="289" spans="2:21" s="347" customFormat="1" x14ac:dyDescent="0.45">
      <c r="B289" s="3">
        <v>266</v>
      </c>
      <c r="C289" s="3">
        <v>2.5</v>
      </c>
      <c r="D289" s="121" t="s">
        <v>225</v>
      </c>
      <c r="E289" s="150" t="s">
        <v>26</v>
      </c>
      <c r="F289" s="188">
        <v>15</v>
      </c>
      <c r="G289" s="186">
        <v>203430</v>
      </c>
      <c r="H289" s="186">
        <v>32750</v>
      </c>
      <c r="I289" s="189">
        <v>491250</v>
      </c>
      <c r="J289" s="295">
        <v>15</v>
      </c>
      <c r="K289" s="296">
        <v>0.6</v>
      </c>
      <c r="L289" s="307">
        <f t="shared" si="23"/>
        <v>294750</v>
      </c>
      <c r="M289" s="293">
        <v>14.2</v>
      </c>
      <c r="N289" s="187">
        <v>0.7</v>
      </c>
      <c r="O289" s="295">
        <f t="shared" si="21"/>
        <v>325535</v>
      </c>
      <c r="P289" s="295">
        <f t="shared" si="24"/>
        <v>30785</v>
      </c>
      <c r="Q289" s="293">
        <f>'RA3 ms'!F731</f>
        <v>14.2</v>
      </c>
      <c r="R289" s="294">
        <v>0.9</v>
      </c>
      <c r="S289" s="295">
        <f t="shared" si="20"/>
        <v>418545</v>
      </c>
      <c r="T289" s="295">
        <f t="shared" si="22"/>
        <v>93010</v>
      </c>
      <c r="U289" s="372"/>
    </row>
    <row r="290" spans="2:21" s="347" customFormat="1" ht="56.25" x14ac:dyDescent="0.45">
      <c r="B290" s="3">
        <v>267</v>
      </c>
      <c r="C290" s="3" t="s">
        <v>14</v>
      </c>
      <c r="D290" s="121" t="s">
        <v>256</v>
      </c>
      <c r="E290" s="150" t="s">
        <v>14</v>
      </c>
      <c r="F290" s="188" t="s">
        <v>14</v>
      </c>
      <c r="G290" s="186"/>
      <c r="H290" s="186"/>
      <c r="I290" s="189"/>
      <c r="J290" s="295" t="s">
        <v>14</v>
      </c>
      <c r="K290" s="296"/>
      <c r="L290" s="307"/>
      <c r="M290" s="293"/>
      <c r="N290" s="187"/>
      <c r="O290" s="295">
        <f t="shared" si="21"/>
        <v>0</v>
      </c>
      <c r="P290" s="295">
        <f t="shared" si="24"/>
        <v>0</v>
      </c>
      <c r="Q290" s="293"/>
      <c r="R290" s="296"/>
      <c r="S290" s="295">
        <f t="shared" si="20"/>
        <v>0</v>
      </c>
      <c r="T290" s="295">
        <f t="shared" si="22"/>
        <v>0</v>
      </c>
      <c r="U290" s="372"/>
    </row>
    <row r="291" spans="2:21" s="347" customFormat="1" x14ac:dyDescent="0.45">
      <c r="B291" s="3">
        <v>268</v>
      </c>
      <c r="C291" s="3">
        <v>2.6</v>
      </c>
      <c r="D291" s="121" t="s">
        <v>257</v>
      </c>
      <c r="E291" s="150" t="s">
        <v>26</v>
      </c>
      <c r="F291" s="188">
        <v>1</v>
      </c>
      <c r="G291" s="186">
        <v>345750</v>
      </c>
      <c r="H291" s="186">
        <v>1175000</v>
      </c>
      <c r="I291" s="189">
        <v>1175000</v>
      </c>
      <c r="J291" s="295">
        <v>1</v>
      </c>
      <c r="K291" s="296">
        <v>0.4</v>
      </c>
      <c r="L291" s="307">
        <f t="shared" si="23"/>
        <v>470000</v>
      </c>
      <c r="M291" s="293">
        <v>1</v>
      </c>
      <c r="N291" s="187">
        <v>0.8</v>
      </c>
      <c r="O291" s="295">
        <f t="shared" si="21"/>
        <v>940000</v>
      </c>
      <c r="P291" s="295">
        <f t="shared" si="24"/>
        <v>470000</v>
      </c>
      <c r="Q291" s="293">
        <f>'RA3 ms'!F742</f>
        <v>1</v>
      </c>
      <c r="R291" s="294">
        <v>0.95</v>
      </c>
      <c r="S291" s="295">
        <f t="shared" si="20"/>
        <v>1116250</v>
      </c>
      <c r="T291" s="295">
        <f t="shared" si="22"/>
        <v>176250</v>
      </c>
      <c r="U291" s="372"/>
    </row>
    <row r="292" spans="2:21" s="347" customFormat="1" x14ac:dyDescent="0.45">
      <c r="B292" s="3">
        <v>269</v>
      </c>
      <c r="C292" s="3" t="s">
        <v>14</v>
      </c>
      <c r="D292" s="121" t="s">
        <v>258</v>
      </c>
      <c r="E292" s="150" t="s">
        <v>14</v>
      </c>
      <c r="F292" s="188" t="s">
        <v>14</v>
      </c>
      <c r="G292" s="186"/>
      <c r="H292" s="186"/>
      <c r="I292" s="189"/>
      <c r="J292" s="295" t="s">
        <v>14</v>
      </c>
      <c r="K292" s="296"/>
      <c r="L292" s="307"/>
      <c r="M292" s="293"/>
      <c r="N292" s="187"/>
      <c r="O292" s="295">
        <f t="shared" si="21"/>
        <v>0</v>
      </c>
      <c r="P292" s="295">
        <f t="shared" si="24"/>
        <v>0</v>
      </c>
      <c r="Q292" s="293"/>
      <c r="R292" s="296"/>
      <c r="S292" s="295">
        <f t="shared" si="20"/>
        <v>0</v>
      </c>
      <c r="T292" s="295">
        <f t="shared" si="22"/>
        <v>0</v>
      </c>
      <c r="U292" s="372"/>
    </row>
    <row r="293" spans="2:21" s="347" customFormat="1" x14ac:dyDescent="0.45">
      <c r="B293" s="3">
        <v>270</v>
      </c>
      <c r="C293" s="3" t="s">
        <v>14</v>
      </c>
      <c r="D293" s="121" t="s">
        <v>259</v>
      </c>
      <c r="E293" s="150" t="s">
        <v>14</v>
      </c>
      <c r="F293" s="188" t="s">
        <v>14</v>
      </c>
      <c r="G293" s="186"/>
      <c r="H293" s="186"/>
      <c r="I293" s="189"/>
      <c r="J293" s="295" t="s">
        <v>14</v>
      </c>
      <c r="K293" s="296"/>
      <c r="L293" s="307"/>
      <c r="M293" s="293"/>
      <c r="N293" s="187"/>
      <c r="O293" s="295">
        <f t="shared" si="21"/>
        <v>0</v>
      </c>
      <c r="P293" s="295">
        <f t="shared" si="24"/>
        <v>0</v>
      </c>
      <c r="Q293" s="293"/>
      <c r="R293" s="296"/>
      <c r="S293" s="295">
        <f t="shared" si="20"/>
        <v>0</v>
      </c>
      <c r="T293" s="295">
        <f t="shared" si="22"/>
        <v>0</v>
      </c>
      <c r="U293" s="372"/>
    </row>
    <row r="294" spans="2:21" s="347" customFormat="1" ht="67.5" x14ac:dyDescent="0.45">
      <c r="B294" s="3">
        <v>271</v>
      </c>
      <c r="C294" s="3" t="s">
        <v>14</v>
      </c>
      <c r="D294" s="121" t="s">
        <v>260</v>
      </c>
      <c r="E294" s="150" t="s">
        <v>14</v>
      </c>
      <c r="F294" s="188" t="s">
        <v>14</v>
      </c>
      <c r="G294" s="186"/>
      <c r="H294" s="186"/>
      <c r="I294" s="189"/>
      <c r="J294" s="295" t="s">
        <v>14</v>
      </c>
      <c r="K294" s="296"/>
      <c r="L294" s="307"/>
      <c r="M294" s="293"/>
      <c r="N294" s="187"/>
      <c r="O294" s="295">
        <f t="shared" si="21"/>
        <v>0</v>
      </c>
      <c r="P294" s="295">
        <f t="shared" si="24"/>
        <v>0</v>
      </c>
      <c r="Q294" s="293"/>
      <c r="R294" s="296"/>
      <c r="S294" s="295">
        <f t="shared" si="20"/>
        <v>0</v>
      </c>
      <c r="T294" s="295">
        <f t="shared" si="22"/>
        <v>0</v>
      </c>
      <c r="U294" s="372"/>
    </row>
    <row r="295" spans="2:21" s="347" customFormat="1" x14ac:dyDescent="0.45">
      <c r="B295" s="3">
        <v>272</v>
      </c>
      <c r="C295" s="3" t="s">
        <v>14</v>
      </c>
      <c r="D295" s="121" t="s">
        <v>261</v>
      </c>
      <c r="E295" s="150" t="s">
        <v>14</v>
      </c>
      <c r="F295" s="188" t="s">
        <v>14</v>
      </c>
      <c r="G295" s="186"/>
      <c r="H295" s="186"/>
      <c r="I295" s="189"/>
      <c r="J295" s="295" t="s">
        <v>14</v>
      </c>
      <c r="K295" s="296"/>
      <c r="L295" s="307"/>
      <c r="M295" s="293"/>
      <c r="N295" s="187"/>
      <c r="O295" s="295">
        <f t="shared" si="21"/>
        <v>0</v>
      </c>
      <c r="P295" s="295">
        <f t="shared" si="24"/>
        <v>0</v>
      </c>
      <c r="Q295" s="293"/>
      <c r="R295" s="296"/>
      <c r="S295" s="295">
        <f t="shared" si="20"/>
        <v>0</v>
      </c>
      <c r="T295" s="295">
        <f t="shared" si="22"/>
        <v>0</v>
      </c>
      <c r="U295" s="372"/>
    </row>
    <row r="296" spans="2:21" s="347" customFormat="1" ht="45" x14ac:dyDescent="0.45">
      <c r="B296" s="3">
        <v>273</v>
      </c>
      <c r="C296" s="3" t="s">
        <v>14</v>
      </c>
      <c r="D296" s="121" t="s">
        <v>262</v>
      </c>
      <c r="E296" s="150" t="s">
        <v>14</v>
      </c>
      <c r="F296" s="188" t="s">
        <v>14</v>
      </c>
      <c r="G296" s="186"/>
      <c r="H296" s="186"/>
      <c r="I296" s="189"/>
      <c r="J296" s="295" t="s">
        <v>14</v>
      </c>
      <c r="K296" s="296"/>
      <c r="L296" s="307"/>
      <c r="M296" s="293"/>
      <c r="N296" s="187"/>
      <c r="O296" s="295">
        <f t="shared" si="21"/>
        <v>0</v>
      </c>
      <c r="P296" s="295">
        <f t="shared" si="24"/>
        <v>0</v>
      </c>
      <c r="Q296" s="293"/>
      <c r="R296" s="296"/>
      <c r="S296" s="295">
        <f t="shared" si="20"/>
        <v>0</v>
      </c>
      <c r="T296" s="295">
        <f t="shared" si="22"/>
        <v>0</v>
      </c>
      <c r="U296" s="372"/>
    </row>
    <row r="297" spans="2:21" s="347" customFormat="1" x14ac:dyDescent="0.45">
      <c r="B297" s="3">
        <v>274</v>
      </c>
      <c r="C297" s="3" t="s">
        <v>14</v>
      </c>
      <c r="D297" s="121" t="s">
        <v>263</v>
      </c>
      <c r="E297" s="150" t="s">
        <v>14</v>
      </c>
      <c r="F297" s="188" t="s">
        <v>14</v>
      </c>
      <c r="G297" s="186"/>
      <c r="H297" s="186"/>
      <c r="I297" s="189"/>
      <c r="J297" s="295" t="s">
        <v>14</v>
      </c>
      <c r="K297" s="296"/>
      <c r="L297" s="307"/>
      <c r="M297" s="293"/>
      <c r="N297" s="187"/>
      <c r="O297" s="295">
        <f t="shared" si="21"/>
        <v>0</v>
      </c>
      <c r="P297" s="295">
        <f t="shared" si="24"/>
        <v>0</v>
      </c>
      <c r="Q297" s="293"/>
      <c r="R297" s="296"/>
      <c r="S297" s="295">
        <f t="shared" si="20"/>
        <v>0</v>
      </c>
      <c r="T297" s="295">
        <f t="shared" si="22"/>
        <v>0</v>
      </c>
      <c r="U297" s="372"/>
    </row>
    <row r="298" spans="2:21" s="347" customFormat="1" ht="22.5" x14ac:dyDescent="0.45">
      <c r="B298" s="3">
        <v>275</v>
      </c>
      <c r="C298" s="3" t="s">
        <v>14</v>
      </c>
      <c r="D298" s="121" t="s">
        <v>264</v>
      </c>
      <c r="E298" s="150" t="s">
        <v>14</v>
      </c>
      <c r="F298" s="188" t="s">
        <v>14</v>
      </c>
      <c r="G298" s="186"/>
      <c r="H298" s="186"/>
      <c r="I298" s="189"/>
      <c r="J298" s="295" t="s">
        <v>14</v>
      </c>
      <c r="K298" s="296"/>
      <c r="L298" s="307"/>
      <c r="M298" s="293"/>
      <c r="N298" s="187"/>
      <c r="O298" s="295">
        <f t="shared" si="21"/>
        <v>0</v>
      </c>
      <c r="P298" s="295">
        <f t="shared" si="24"/>
        <v>0</v>
      </c>
      <c r="Q298" s="293"/>
      <c r="R298" s="296"/>
      <c r="S298" s="295">
        <f t="shared" si="20"/>
        <v>0</v>
      </c>
      <c r="T298" s="295">
        <f t="shared" si="22"/>
        <v>0</v>
      </c>
      <c r="U298" s="372"/>
    </row>
    <row r="299" spans="2:21" s="347" customFormat="1" ht="15" x14ac:dyDescent="0.45">
      <c r="B299" s="3">
        <v>276</v>
      </c>
      <c r="C299" s="3" t="s">
        <v>14</v>
      </c>
      <c r="D299" s="357" t="s">
        <v>265</v>
      </c>
      <c r="E299" s="150" t="s">
        <v>14</v>
      </c>
      <c r="F299" s="188" t="s">
        <v>14</v>
      </c>
      <c r="G299" s="186"/>
      <c r="H299" s="186"/>
      <c r="I299" s="189"/>
      <c r="J299" s="295" t="s">
        <v>14</v>
      </c>
      <c r="K299" s="296"/>
      <c r="L299" s="307"/>
      <c r="M299" s="293"/>
      <c r="N299" s="187"/>
      <c r="O299" s="295">
        <f t="shared" si="21"/>
        <v>0</v>
      </c>
      <c r="P299" s="295">
        <f t="shared" si="24"/>
        <v>0</v>
      </c>
      <c r="Q299" s="293"/>
      <c r="R299" s="296"/>
      <c r="S299" s="295">
        <f t="shared" si="20"/>
        <v>0</v>
      </c>
      <c r="T299" s="295">
        <f t="shared" si="22"/>
        <v>0</v>
      </c>
      <c r="U299" s="372"/>
    </row>
    <row r="300" spans="2:21" s="347" customFormat="1" x14ac:dyDescent="0.45">
      <c r="B300" s="3">
        <v>277</v>
      </c>
      <c r="C300" s="3">
        <v>1.1000000000000001</v>
      </c>
      <c r="D300" s="121" t="s">
        <v>266</v>
      </c>
      <c r="E300" s="150" t="s">
        <v>20</v>
      </c>
      <c r="F300" s="188">
        <v>40</v>
      </c>
      <c r="G300" s="186">
        <v>340000</v>
      </c>
      <c r="H300" s="186">
        <v>10795</v>
      </c>
      <c r="I300" s="189">
        <v>431800</v>
      </c>
      <c r="J300" s="295">
        <v>40</v>
      </c>
      <c r="K300" s="296">
        <v>0.7</v>
      </c>
      <c r="L300" s="307">
        <f t="shared" si="23"/>
        <v>302260</v>
      </c>
      <c r="M300" s="293">
        <v>26.239339000000001</v>
      </c>
      <c r="N300" s="187">
        <v>0.9</v>
      </c>
      <c r="O300" s="295">
        <f t="shared" si="21"/>
        <v>254928.29805450002</v>
      </c>
      <c r="P300" s="295">
        <f t="shared" si="24"/>
        <v>-47331.701945499983</v>
      </c>
      <c r="Q300" s="293">
        <f>'RA3 ms'!F748</f>
        <v>26.239339000000001</v>
      </c>
      <c r="R300" s="294">
        <v>1</v>
      </c>
      <c r="S300" s="295">
        <f t="shared" si="20"/>
        <v>283253.66450499999</v>
      </c>
      <c r="T300" s="295">
        <f t="shared" si="22"/>
        <v>28325.366450499976</v>
      </c>
      <c r="U300" s="372"/>
    </row>
    <row r="301" spans="2:21" s="347" customFormat="1" ht="90" x14ac:dyDescent="0.45">
      <c r="B301" s="3">
        <v>278</v>
      </c>
      <c r="C301" s="3" t="s">
        <v>14</v>
      </c>
      <c r="D301" s="121" t="s">
        <v>158</v>
      </c>
      <c r="E301" s="150" t="s">
        <v>14</v>
      </c>
      <c r="F301" s="188" t="s">
        <v>14</v>
      </c>
      <c r="G301" s="186"/>
      <c r="H301" s="186"/>
      <c r="I301" s="189"/>
      <c r="J301" s="295" t="s">
        <v>14</v>
      </c>
      <c r="K301" s="296"/>
      <c r="L301" s="307"/>
      <c r="M301" s="293"/>
      <c r="N301" s="187"/>
      <c r="O301" s="295">
        <f t="shared" si="21"/>
        <v>0</v>
      </c>
      <c r="P301" s="295">
        <f t="shared" si="24"/>
        <v>0</v>
      </c>
      <c r="Q301" s="293"/>
      <c r="R301" s="296"/>
      <c r="S301" s="295">
        <f t="shared" si="20"/>
        <v>0</v>
      </c>
      <c r="T301" s="295">
        <f t="shared" si="22"/>
        <v>0</v>
      </c>
      <c r="U301" s="372"/>
    </row>
    <row r="302" spans="2:21" s="347" customFormat="1" ht="22.5" x14ac:dyDescent="0.45">
      <c r="B302" s="3">
        <v>279</v>
      </c>
      <c r="C302" s="3">
        <v>1.2</v>
      </c>
      <c r="D302" s="121" t="s">
        <v>267</v>
      </c>
      <c r="E302" s="150" t="s">
        <v>20</v>
      </c>
      <c r="F302" s="188">
        <v>252</v>
      </c>
      <c r="G302" s="186">
        <v>2142000</v>
      </c>
      <c r="H302" s="186">
        <v>13450</v>
      </c>
      <c r="I302" s="189">
        <v>3389400</v>
      </c>
      <c r="J302" s="295">
        <v>252</v>
      </c>
      <c r="K302" s="296">
        <v>0.7</v>
      </c>
      <c r="L302" s="307">
        <f t="shared" si="23"/>
        <v>2372579.9999999995</v>
      </c>
      <c r="M302" s="293">
        <v>153.35422600000001</v>
      </c>
      <c r="N302" s="187">
        <v>0.9</v>
      </c>
      <c r="O302" s="295">
        <f t="shared" si="21"/>
        <v>1856352.9057300002</v>
      </c>
      <c r="P302" s="295">
        <f t="shared" si="24"/>
        <v>-516227.0942699993</v>
      </c>
      <c r="Q302" s="293">
        <f>'RA3 ms'!F752</f>
        <v>153.35422600000001</v>
      </c>
      <c r="R302" s="294">
        <v>1</v>
      </c>
      <c r="S302" s="295">
        <f t="shared" si="20"/>
        <v>2062614.3397000001</v>
      </c>
      <c r="T302" s="295">
        <f t="shared" si="22"/>
        <v>206261.4339699999</v>
      </c>
      <c r="U302" s="372"/>
    </row>
    <row r="303" spans="2:21" s="347" customFormat="1" ht="90" x14ac:dyDescent="0.45">
      <c r="B303" s="3">
        <v>280</v>
      </c>
      <c r="C303" s="3" t="s">
        <v>14</v>
      </c>
      <c r="D303" s="121" t="s">
        <v>268</v>
      </c>
      <c r="E303" s="150" t="s">
        <v>14</v>
      </c>
      <c r="F303" s="188" t="s">
        <v>14</v>
      </c>
      <c r="G303" s="186"/>
      <c r="H303" s="186"/>
      <c r="I303" s="189"/>
      <c r="J303" s="295" t="s">
        <v>14</v>
      </c>
      <c r="K303" s="296"/>
      <c r="L303" s="307"/>
      <c r="M303" s="293"/>
      <c r="N303" s="187"/>
      <c r="O303" s="295">
        <f t="shared" si="21"/>
        <v>0</v>
      </c>
      <c r="P303" s="295">
        <f t="shared" si="24"/>
        <v>0</v>
      </c>
      <c r="Q303" s="293"/>
      <c r="R303" s="296"/>
      <c r="S303" s="295">
        <f t="shared" si="20"/>
        <v>0</v>
      </c>
      <c r="T303" s="295">
        <f t="shared" si="22"/>
        <v>0</v>
      </c>
      <c r="U303" s="372"/>
    </row>
    <row r="304" spans="2:21" s="347" customFormat="1" x14ac:dyDescent="0.45">
      <c r="B304" s="3">
        <v>281</v>
      </c>
      <c r="C304" s="3">
        <v>1.3</v>
      </c>
      <c r="D304" s="121" t="s">
        <v>269</v>
      </c>
      <c r="E304" s="150" t="s">
        <v>69</v>
      </c>
      <c r="F304" s="188">
        <v>30</v>
      </c>
      <c r="G304" s="186">
        <v>97500</v>
      </c>
      <c r="H304" s="186">
        <v>3690</v>
      </c>
      <c r="I304" s="189">
        <v>110700</v>
      </c>
      <c r="J304" s="295">
        <v>30</v>
      </c>
      <c r="K304" s="296">
        <v>0.8</v>
      </c>
      <c r="L304" s="307">
        <f t="shared" si="23"/>
        <v>88560</v>
      </c>
      <c r="M304" s="293">
        <v>17.86</v>
      </c>
      <c r="N304" s="187">
        <v>1</v>
      </c>
      <c r="O304" s="295">
        <f t="shared" si="21"/>
        <v>65903.399999999994</v>
      </c>
      <c r="P304" s="295">
        <f t="shared" si="24"/>
        <v>-22656.600000000006</v>
      </c>
      <c r="Q304" s="293">
        <f>'RA3 ms'!F757</f>
        <v>17.86</v>
      </c>
      <c r="R304" s="296">
        <v>1</v>
      </c>
      <c r="S304" s="295">
        <f t="shared" si="20"/>
        <v>65903.399999999994</v>
      </c>
      <c r="T304" s="295">
        <f t="shared" si="22"/>
        <v>0</v>
      </c>
      <c r="U304" s="372"/>
    </row>
    <row r="305" spans="2:21" s="347" customFormat="1" ht="78.75" x14ac:dyDescent="0.45">
      <c r="B305" s="3">
        <v>282</v>
      </c>
      <c r="C305" s="3" t="s">
        <v>14</v>
      </c>
      <c r="D305" s="121" t="s">
        <v>270</v>
      </c>
      <c r="E305" s="150" t="s">
        <v>14</v>
      </c>
      <c r="F305" s="188" t="s">
        <v>14</v>
      </c>
      <c r="G305" s="186"/>
      <c r="H305" s="186"/>
      <c r="I305" s="189"/>
      <c r="J305" s="295" t="s">
        <v>14</v>
      </c>
      <c r="K305" s="296"/>
      <c r="L305" s="307"/>
      <c r="M305" s="293"/>
      <c r="N305" s="187"/>
      <c r="O305" s="295">
        <f t="shared" si="21"/>
        <v>0</v>
      </c>
      <c r="P305" s="295">
        <f t="shared" si="24"/>
        <v>0</v>
      </c>
      <c r="Q305" s="293"/>
      <c r="R305" s="296"/>
      <c r="S305" s="295">
        <f t="shared" si="20"/>
        <v>0</v>
      </c>
      <c r="T305" s="295">
        <f t="shared" si="22"/>
        <v>0</v>
      </c>
      <c r="U305" s="372"/>
    </row>
    <row r="306" spans="2:21" s="347" customFormat="1" x14ac:dyDescent="0.45">
      <c r="B306" s="3">
        <v>283</v>
      </c>
      <c r="C306" s="3">
        <v>1.4</v>
      </c>
      <c r="D306" s="121" t="s">
        <v>271</v>
      </c>
      <c r="E306" s="150" t="s">
        <v>69</v>
      </c>
      <c r="F306" s="188">
        <v>100.8</v>
      </c>
      <c r="G306" s="186">
        <v>199584</v>
      </c>
      <c r="H306" s="186">
        <v>2360</v>
      </c>
      <c r="I306" s="189">
        <v>237888</v>
      </c>
      <c r="J306" s="295">
        <v>100.8</v>
      </c>
      <c r="K306" s="296">
        <v>0.4</v>
      </c>
      <c r="L306" s="307">
        <f t="shared" si="23"/>
        <v>95155.199999999997</v>
      </c>
      <c r="M306" s="293"/>
      <c r="N306" s="187"/>
      <c r="O306" s="295">
        <f t="shared" si="21"/>
        <v>0</v>
      </c>
      <c r="P306" s="295">
        <f t="shared" si="24"/>
        <v>-95155.199999999997</v>
      </c>
      <c r="Q306" s="293"/>
      <c r="R306" s="296"/>
      <c r="S306" s="295">
        <f t="shared" si="20"/>
        <v>0</v>
      </c>
      <c r="T306" s="295">
        <f t="shared" si="22"/>
        <v>0</v>
      </c>
      <c r="U306" s="372"/>
    </row>
    <row r="307" spans="2:21" s="347" customFormat="1" ht="45" x14ac:dyDescent="0.45">
      <c r="B307" s="3">
        <v>284</v>
      </c>
      <c r="C307" s="3" t="s">
        <v>14</v>
      </c>
      <c r="D307" s="121" t="s">
        <v>272</v>
      </c>
      <c r="E307" s="150" t="s">
        <v>14</v>
      </c>
      <c r="F307" s="188" t="s">
        <v>14</v>
      </c>
      <c r="G307" s="186"/>
      <c r="H307" s="186"/>
      <c r="I307" s="189"/>
      <c r="J307" s="295" t="s">
        <v>14</v>
      </c>
      <c r="K307" s="296"/>
      <c r="L307" s="307"/>
      <c r="M307" s="293"/>
      <c r="N307" s="187"/>
      <c r="O307" s="295">
        <f t="shared" si="21"/>
        <v>0</v>
      </c>
      <c r="P307" s="295">
        <f t="shared" si="24"/>
        <v>0</v>
      </c>
      <c r="Q307" s="293"/>
      <c r="R307" s="296"/>
      <c r="S307" s="295">
        <f t="shared" si="20"/>
        <v>0</v>
      </c>
      <c r="T307" s="295">
        <f t="shared" si="22"/>
        <v>0</v>
      </c>
      <c r="U307" s="372"/>
    </row>
    <row r="308" spans="2:21" s="347" customFormat="1" x14ac:dyDescent="0.45">
      <c r="B308" s="3">
        <v>285</v>
      </c>
      <c r="C308" s="3">
        <v>1.5</v>
      </c>
      <c r="D308" s="121" t="s">
        <v>273</v>
      </c>
      <c r="E308" s="150" t="s">
        <v>69</v>
      </c>
      <c r="F308" s="188">
        <v>12</v>
      </c>
      <c r="G308" s="186">
        <v>24960</v>
      </c>
      <c r="H308" s="186">
        <v>2360</v>
      </c>
      <c r="I308" s="189">
        <v>28320</v>
      </c>
      <c r="J308" s="295">
        <v>12</v>
      </c>
      <c r="K308" s="296">
        <v>0.4</v>
      </c>
      <c r="L308" s="307">
        <f t="shared" si="23"/>
        <v>11328.000000000002</v>
      </c>
      <c r="M308" s="293">
        <v>10.535</v>
      </c>
      <c r="N308" s="187">
        <v>0.9</v>
      </c>
      <c r="O308" s="295">
        <f t="shared" si="21"/>
        <v>22376.34</v>
      </c>
      <c r="P308" s="295">
        <f t="shared" si="24"/>
        <v>11048.339999999998</v>
      </c>
      <c r="Q308" s="293">
        <f>'RA3 ms'!F763</f>
        <v>10.535</v>
      </c>
      <c r="R308" s="294">
        <v>1</v>
      </c>
      <c r="S308" s="295">
        <f t="shared" si="20"/>
        <v>24862.6</v>
      </c>
      <c r="T308" s="295">
        <f t="shared" si="22"/>
        <v>2486.2599999999984</v>
      </c>
      <c r="U308" s="372"/>
    </row>
    <row r="309" spans="2:21" s="347" customFormat="1" ht="45" x14ac:dyDescent="0.45">
      <c r="B309" s="3">
        <v>286</v>
      </c>
      <c r="C309" s="3" t="s">
        <v>14</v>
      </c>
      <c r="D309" s="121" t="s">
        <v>274</v>
      </c>
      <c r="E309" s="150" t="s">
        <v>14</v>
      </c>
      <c r="F309" s="188" t="s">
        <v>14</v>
      </c>
      <c r="G309" s="186"/>
      <c r="H309" s="186"/>
      <c r="I309" s="189"/>
      <c r="J309" s="295" t="s">
        <v>14</v>
      </c>
      <c r="K309" s="296"/>
      <c r="L309" s="307"/>
      <c r="M309" s="293"/>
      <c r="N309" s="187"/>
      <c r="O309" s="295">
        <f t="shared" si="21"/>
        <v>0</v>
      </c>
      <c r="P309" s="295">
        <f t="shared" si="24"/>
        <v>0</v>
      </c>
      <c r="Q309" s="293"/>
      <c r="R309" s="296"/>
      <c r="S309" s="295">
        <f t="shared" si="20"/>
        <v>0</v>
      </c>
      <c r="T309" s="295">
        <f t="shared" si="22"/>
        <v>0</v>
      </c>
      <c r="U309" s="372"/>
    </row>
    <row r="310" spans="2:21" s="347" customFormat="1" x14ac:dyDescent="0.45">
      <c r="B310" s="3">
        <v>287</v>
      </c>
      <c r="C310" s="3">
        <v>1.6</v>
      </c>
      <c r="D310" s="121" t="s">
        <v>169</v>
      </c>
      <c r="E310" s="150" t="s">
        <v>69</v>
      </c>
      <c r="F310" s="188">
        <v>7</v>
      </c>
      <c r="G310" s="186">
        <v>60200</v>
      </c>
      <c r="H310" s="186">
        <v>11050</v>
      </c>
      <c r="I310" s="189">
        <v>77350</v>
      </c>
      <c r="J310" s="295">
        <v>7</v>
      </c>
      <c r="K310" s="296">
        <v>0.4</v>
      </c>
      <c r="L310" s="307">
        <f t="shared" si="23"/>
        <v>30940.000000000004</v>
      </c>
      <c r="M310" s="293"/>
      <c r="N310" s="187"/>
      <c r="O310" s="295">
        <f t="shared" si="21"/>
        <v>0</v>
      </c>
      <c r="P310" s="295">
        <f t="shared" si="24"/>
        <v>-30940.000000000004</v>
      </c>
      <c r="Q310" s="293"/>
      <c r="R310" s="296"/>
      <c r="S310" s="295">
        <f t="shared" si="20"/>
        <v>0</v>
      </c>
      <c r="T310" s="295">
        <f t="shared" si="22"/>
        <v>0</v>
      </c>
      <c r="U310" s="372"/>
    </row>
    <row r="311" spans="2:21" s="347" customFormat="1" ht="90" x14ac:dyDescent="0.45">
      <c r="B311" s="3">
        <v>288</v>
      </c>
      <c r="C311" s="3" t="s">
        <v>14</v>
      </c>
      <c r="D311" s="121" t="s">
        <v>275</v>
      </c>
      <c r="E311" s="150" t="s">
        <v>14</v>
      </c>
      <c r="F311" s="188" t="s">
        <v>14</v>
      </c>
      <c r="G311" s="186"/>
      <c r="H311" s="186"/>
      <c r="I311" s="189"/>
      <c r="J311" s="295" t="s">
        <v>14</v>
      </c>
      <c r="K311" s="296"/>
      <c r="L311" s="307"/>
      <c r="M311" s="293"/>
      <c r="N311" s="187"/>
      <c r="O311" s="295">
        <f t="shared" si="21"/>
        <v>0</v>
      </c>
      <c r="P311" s="295">
        <f t="shared" si="24"/>
        <v>0</v>
      </c>
      <c r="Q311" s="293"/>
      <c r="R311" s="296"/>
      <c r="S311" s="295">
        <f t="shared" si="20"/>
        <v>0</v>
      </c>
      <c r="T311" s="295">
        <f t="shared" si="22"/>
        <v>0</v>
      </c>
      <c r="U311" s="372"/>
    </row>
    <row r="312" spans="2:21" s="347" customFormat="1" x14ac:dyDescent="0.45">
      <c r="B312" s="3">
        <v>289</v>
      </c>
      <c r="C312" s="3" t="s">
        <v>14</v>
      </c>
      <c r="D312" s="121" t="s">
        <v>236</v>
      </c>
      <c r="E312" s="150" t="s">
        <v>14</v>
      </c>
      <c r="F312" s="188" t="s">
        <v>14</v>
      </c>
      <c r="G312" s="186"/>
      <c r="H312" s="186"/>
      <c r="I312" s="189"/>
      <c r="J312" s="295" t="s">
        <v>14</v>
      </c>
      <c r="K312" s="296"/>
      <c r="L312" s="307"/>
      <c r="M312" s="293"/>
      <c r="N312" s="187"/>
      <c r="O312" s="295">
        <f t="shared" si="21"/>
        <v>0</v>
      </c>
      <c r="P312" s="295">
        <f t="shared" si="24"/>
        <v>0</v>
      </c>
      <c r="Q312" s="293"/>
      <c r="R312" s="296"/>
      <c r="S312" s="295">
        <f t="shared" si="20"/>
        <v>0</v>
      </c>
      <c r="T312" s="295">
        <f t="shared" si="22"/>
        <v>0</v>
      </c>
      <c r="U312" s="372"/>
    </row>
    <row r="313" spans="2:21" s="347" customFormat="1" x14ac:dyDescent="0.45">
      <c r="B313" s="3">
        <v>290</v>
      </c>
      <c r="C313" s="3">
        <v>1.7</v>
      </c>
      <c r="D313" s="121" t="s">
        <v>276</v>
      </c>
      <c r="E313" s="150" t="s">
        <v>92</v>
      </c>
      <c r="F313" s="188">
        <v>1</v>
      </c>
      <c r="G313" s="186">
        <v>597500</v>
      </c>
      <c r="H313" s="186">
        <v>597500</v>
      </c>
      <c r="I313" s="190">
        <v>597500</v>
      </c>
      <c r="J313" s="295">
        <v>1</v>
      </c>
      <c r="K313" s="296">
        <v>0.5</v>
      </c>
      <c r="L313" s="307">
        <f t="shared" si="23"/>
        <v>298750</v>
      </c>
      <c r="M313" s="293">
        <v>1</v>
      </c>
      <c r="N313" s="187">
        <v>0.9</v>
      </c>
      <c r="O313" s="295">
        <f t="shared" si="21"/>
        <v>537750</v>
      </c>
      <c r="P313" s="295">
        <f t="shared" si="24"/>
        <v>239000</v>
      </c>
      <c r="Q313" s="293">
        <f>'RA3 ms'!F776</f>
        <v>1</v>
      </c>
      <c r="R313" s="294">
        <v>1</v>
      </c>
      <c r="S313" s="295">
        <f t="shared" si="20"/>
        <v>597500</v>
      </c>
      <c r="T313" s="295">
        <f t="shared" si="22"/>
        <v>59750</v>
      </c>
      <c r="U313" s="372"/>
    </row>
    <row r="314" spans="2:21" s="347" customFormat="1" x14ac:dyDescent="0.45">
      <c r="B314" s="3">
        <v>291</v>
      </c>
      <c r="C314" s="3" t="s">
        <v>14</v>
      </c>
      <c r="D314" s="121" t="s">
        <v>277</v>
      </c>
      <c r="E314" s="150" t="s">
        <v>14</v>
      </c>
      <c r="F314" s="188" t="s">
        <v>14</v>
      </c>
      <c r="G314" s="186"/>
      <c r="H314" s="186"/>
      <c r="I314" s="189"/>
      <c r="J314" s="295" t="s">
        <v>14</v>
      </c>
      <c r="K314" s="296"/>
      <c r="L314" s="307"/>
      <c r="M314" s="293"/>
      <c r="N314" s="187"/>
      <c r="O314" s="295">
        <f t="shared" si="21"/>
        <v>0</v>
      </c>
      <c r="P314" s="295">
        <f t="shared" si="24"/>
        <v>0</v>
      </c>
      <c r="Q314" s="293"/>
      <c r="R314" s="296"/>
      <c r="S314" s="295">
        <f t="shared" si="20"/>
        <v>0</v>
      </c>
      <c r="T314" s="295">
        <f t="shared" si="22"/>
        <v>0</v>
      </c>
      <c r="U314" s="372"/>
    </row>
    <row r="315" spans="2:21" s="347" customFormat="1" x14ac:dyDescent="0.45">
      <c r="B315" s="3">
        <v>292</v>
      </c>
      <c r="C315" s="3" t="s">
        <v>14</v>
      </c>
      <c r="D315" s="121" t="s">
        <v>239</v>
      </c>
      <c r="E315" s="150" t="s">
        <v>14</v>
      </c>
      <c r="F315" s="188" t="s">
        <v>14</v>
      </c>
      <c r="G315" s="186"/>
      <c r="H315" s="186"/>
      <c r="I315" s="189"/>
      <c r="J315" s="295" t="s">
        <v>14</v>
      </c>
      <c r="K315" s="296"/>
      <c r="L315" s="307"/>
      <c r="M315" s="293"/>
      <c r="N315" s="187"/>
      <c r="O315" s="295">
        <f t="shared" si="21"/>
        <v>0</v>
      </c>
      <c r="P315" s="295">
        <f t="shared" si="24"/>
        <v>0</v>
      </c>
      <c r="Q315" s="293"/>
      <c r="R315" s="296"/>
      <c r="S315" s="295">
        <f t="shared" si="20"/>
        <v>0</v>
      </c>
      <c r="T315" s="295">
        <f t="shared" si="22"/>
        <v>0</v>
      </c>
      <c r="U315" s="372"/>
    </row>
    <row r="316" spans="2:21" s="347" customFormat="1" ht="112.5" x14ac:dyDescent="0.45">
      <c r="B316" s="3">
        <v>293</v>
      </c>
      <c r="C316" s="3" t="s">
        <v>14</v>
      </c>
      <c r="D316" s="121" t="s">
        <v>278</v>
      </c>
      <c r="E316" s="150" t="s">
        <v>14</v>
      </c>
      <c r="F316" s="188" t="s">
        <v>14</v>
      </c>
      <c r="G316" s="186"/>
      <c r="H316" s="186"/>
      <c r="I316" s="189"/>
      <c r="J316" s="295" t="s">
        <v>14</v>
      </c>
      <c r="K316" s="296"/>
      <c r="L316" s="307"/>
      <c r="M316" s="293"/>
      <c r="N316" s="187"/>
      <c r="O316" s="295">
        <f t="shared" si="21"/>
        <v>0</v>
      </c>
      <c r="P316" s="295">
        <f t="shared" si="24"/>
        <v>0</v>
      </c>
      <c r="Q316" s="293"/>
      <c r="R316" s="296"/>
      <c r="S316" s="295">
        <f t="shared" si="20"/>
        <v>0</v>
      </c>
      <c r="T316" s="295">
        <f t="shared" si="22"/>
        <v>0</v>
      </c>
      <c r="U316" s="372"/>
    </row>
    <row r="317" spans="2:21" s="347" customFormat="1" x14ac:dyDescent="0.45">
      <c r="B317" s="3">
        <v>294</v>
      </c>
      <c r="C317" s="3" t="s">
        <v>14</v>
      </c>
      <c r="D317" s="121" t="s">
        <v>241</v>
      </c>
      <c r="E317" s="150" t="s">
        <v>14</v>
      </c>
      <c r="F317" s="188" t="s">
        <v>14</v>
      </c>
      <c r="G317" s="186"/>
      <c r="H317" s="186"/>
      <c r="I317" s="189"/>
      <c r="J317" s="295" t="s">
        <v>14</v>
      </c>
      <c r="K317" s="296"/>
      <c r="L317" s="307"/>
      <c r="M317" s="293"/>
      <c r="N317" s="187"/>
      <c r="O317" s="295">
        <f t="shared" si="21"/>
        <v>0</v>
      </c>
      <c r="P317" s="295">
        <f t="shared" si="24"/>
        <v>0</v>
      </c>
      <c r="Q317" s="293"/>
      <c r="R317" s="296"/>
      <c r="S317" s="295">
        <f t="shared" si="20"/>
        <v>0</v>
      </c>
      <c r="T317" s="295">
        <f t="shared" si="22"/>
        <v>0</v>
      </c>
      <c r="U317" s="372"/>
    </row>
    <row r="318" spans="2:21" s="347" customFormat="1" ht="67.5" x14ac:dyDescent="0.45">
      <c r="B318" s="3">
        <v>295</v>
      </c>
      <c r="C318" s="3" t="s">
        <v>14</v>
      </c>
      <c r="D318" s="121" t="s">
        <v>279</v>
      </c>
      <c r="E318" s="150" t="s">
        <v>14</v>
      </c>
      <c r="F318" s="188" t="s">
        <v>14</v>
      </c>
      <c r="G318" s="186"/>
      <c r="H318" s="186"/>
      <c r="I318" s="189"/>
      <c r="J318" s="295" t="s">
        <v>14</v>
      </c>
      <c r="K318" s="296"/>
      <c r="L318" s="307"/>
      <c r="M318" s="293"/>
      <c r="N318" s="187"/>
      <c r="O318" s="295">
        <f t="shared" si="21"/>
        <v>0</v>
      </c>
      <c r="P318" s="295">
        <f t="shared" si="24"/>
        <v>0</v>
      </c>
      <c r="Q318" s="293"/>
      <c r="R318" s="296"/>
      <c r="S318" s="295">
        <f t="shared" si="20"/>
        <v>0</v>
      </c>
      <c r="T318" s="295">
        <f t="shared" si="22"/>
        <v>0</v>
      </c>
      <c r="U318" s="372"/>
    </row>
    <row r="319" spans="2:21" s="347" customFormat="1" x14ac:dyDescent="0.45">
      <c r="B319" s="3">
        <v>296</v>
      </c>
      <c r="C319" s="3" t="s">
        <v>14</v>
      </c>
      <c r="D319" s="121" t="s">
        <v>243</v>
      </c>
      <c r="E319" s="150" t="s">
        <v>14</v>
      </c>
      <c r="F319" s="188" t="s">
        <v>14</v>
      </c>
      <c r="G319" s="186"/>
      <c r="H319" s="186"/>
      <c r="I319" s="189"/>
      <c r="J319" s="295" t="s">
        <v>14</v>
      </c>
      <c r="K319" s="296"/>
      <c r="L319" s="307"/>
      <c r="M319" s="293"/>
      <c r="N319" s="187"/>
      <c r="O319" s="295">
        <f t="shared" si="21"/>
        <v>0</v>
      </c>
      <c r="P319" s="295">
        <f t="shared" si="24"/>
        <v>0</v>
      </c>
      <c r="Q319" s="293"/>
      <c r="R319" s="296"/>
      <c r="S319" s="295">
        <f t="shared" si="20"/>
        <v>0</v>
      </c>
      <c r="T319" s="295">
        <f t="shared" si="22"/>
        <v>0</v>
      </c>
      <c r="U319" s="372"/>
    </row>
    <row r="320" spans="2:21" s="347" customFormat="1" ht="78.75" x14ac:dyDescent="0.45">
      <c r="B320" s="3">
        <v>297</v>
      </c>
      <c r="C320" s="3" t="s">
        <v>14</v>
      </c>
      <c r="D320" s="121" t="s">
        <v>280</v>
      </c>
      <c r="E320" s="150" t="s">
        <v>14</v>
      </c>
      <c r="F320" s="188" t="s">
        <v>14</v>
      </c>
      <c r="G320" s="186"/>
      <c r="H320" s="186"/>
      <c r="I320" s="189"/>
      <c r="J320" s="295" t="s">
        <v>14</v>
      </c>
      <c r="K320" s="296"/>
      <c r="L320" s="307"/>
      <c r="M320" s="293"/>
      <c r="N320" s="187"/>
      <c r="O320" s="295">
        <f t="shared" si="21"/>
        <v>0</v>
      </c>
      <c r="P320" s="295">
        <f t="shared" si="24"/>
        <v>0</v>
      </c>
      <c r="Q320" s="293"/>
      <c r="R320" s="296"/>
      <c r="S320" s="295">
        <f t="shared" si="20"/>
        <v>0</v>
      </c>
      <c r="T320" s="295">
        <f t="shared" si="22"/>
        <v>0</v>
      </c>
      <c r="U320" s="372"/>
    </row>
    <row r="321" spans="2:21" s="347" customFormat="1" x14ac:dyDescent="0.45">
      <c r="B321" s="3">
        <v>298</v>
      </c>
      <c r="C321" s="3">
        <v>1.8</v>
      </c>
      <c r="D321" s="121" t="s">
        <v>281</v>
      </c>
      <c r="E321" s="150" t="s">
        <v>14</v>
      </c>
      <c r="F321" s="188" t="s">
        <v>14</v>
      </c>
      <c r="G321" s="186"/>
      <c r="H321" s="186"/>
      <c r="I321" s="189"/>
      <c r="J321" s="295" t="s">
        <v>14</v>
      </c>
      <c r="K321" s="296"/>
      <c r="L321" s="307"/>
      <c r="M321" s="293"/>
      <c r="N321" s="187"/>
      <c r="O321" s="295">
        <f t="shared" si="21"/>
        <v>0</v>
      </c>
      <c r="P321" s="295">
        <f t="shared" si="24"/>
        <v>0</v>
      </c>
      <c r="Q321" s="293"/>
      <c r="R321" s="296"/>
      <c r="S321" s="295">
        <f t="shared" si="20"/>
        <v>0</v>
      </c>
      <c r="T321" s="295">
        <f t="shared" si="22"/>
        <v>0</v>
      </c>
      <c r="U321" s="372"/>
    </row>
    <row r="322" spans="2:21" s="347" customFormat="1" x14ac:dyDescent="0.45">
      <c r="B322" s="3">
        <v>299</v>
      </c>
      <c r="C322" s="3" t="s">
        <v>14</v>
      </c>
      <c r="D322" s="121" t="s">
        <v>282</v>
      </c>
      <c r="E322" s="150" t="s">
        <v>92</v>
      </c>
      <c r="F322" s="188">
        <v>1</v>
      </c>
      <c r="G322" s="186">
        <v>85000</v>
      </c>
      <c r="H322" s="186">
        <v>175000</v>
      </c>
      <c r="I322" s="189">
        <v>175000</v>
      </c>
      <c r="J322" s="295">
        <v>1</v>
      </c>
      <c r="K322" s="296">
        <v>0.5</v>
      </c>
      <c r="L322" s="307">
        <f t="shared" si="23"/>
        <v>87500</v>
      </c>
      <c r="M322" s="293">
        <v>1</v>
      </c>
      <c r="N322" s="187">
        <v>0.8</v>
      </c>
      <c r="O322" s="295">
        <f t="shared" si="21"/>
        <v>140000</v>
      </c>
      <c r="P322" s="295">
        <f t="shared" si="24"/>
        <v>52500</v>
      </c>
      <c r="Q322" s="293">
        <f>'RA3 ms'!F781</f>
        <v>1</v>
      </c>
      <c r="R322" s="294">
        <v>1</v>
      </c>
      <c r="S322" s="295">
        <f t="shared" si="20"/>
        <v>175000</v>
      </c>
      <c r="T322" s="295">
        <f t="shared" si="22"/>
        <v>35000</v>
      </c>
      <c r="U322" s="372"/>
    </row>
    <row r="323" spans="2:21" s="347" customFormat="1" ht="123.75" x14ac:dyDescent="0.45">
      <c r="B323" s="3">
        <v>300</v>
      </c>
      <c r="C323" s="3" t="s">
        <v>14</v>
      </c>
      <c r="D323" s="121" t="s">
        <v>283</v>
      </c>
      <c r="E323" s="150" t="s">
        <v>14</v>
      </c>
      <c r="F323" s="188" t="s">
        <v>14</v>
      </c>
      <c r="G323" s="186"/>
      <c r="H323" s="186"/>
      <c r="I323" s="189"/>
      <c r="J323" s="295" t="s">
        <v>14</v>
      </c>
      <c r="K323" s="296"/>
      <c r="L323" s="307"/>
      <c r="M323" s="293"/>
      <c r="N323" s="187"/>
      <c r="O323" s="295">
        <f t="shared" si="21"/>
        <v>0</v>
      </c>
      <c r="P323" s="295">
        <f t="shared" si="24"/>
        <v>0</v>
      </c>
      <c r="Q323" s="293"/>
      <c r="R323" s="296"/>
      <c r="S323" s="295">
        <f t="shared" si="20"/>
        <v>0</v>
      </c>
      <c r="T323" s="295">
        <f t="shared" si="22"/>
        <v>0</v>
      </c>
      <c r="U323" s="372"/>
    </row>
    <row r="324" spans="2:21" s="347" customFormat="1" x14ac:dyDescent="0.45">
      <c r="B324" s="3">
        <v>301</v>
      </c>
      <c r="C324" s="3" t="s">
        <v>30</v>
      </c>
      <c r="D324" s="121" t="s">
        <v>38</v>
      </c>
      <c r="E324" s="150" t="s">
        <v>14</v>
      </c>
      <c r="F324" s="188" t="s">
        <v>14</v>
      </c>
      <c r="G324" s="186"/>
      <c r="H324" s="186"/>
      <c r="I324" s="189"/>
      <c r="J324" s="295" t="s">
        <v>14</v>
      </c>
      <c r="K324" s="296"/>
      <c r="L324" s="307"/>
      <c r="M324" s="293"/>
      <c r="N324" s="187"/>
      <c r="O324" s="295">
        <f t="shared" si="21"/>
        <v>0</v>
      </c>
      <c r="P324" s="295">
        <f t="shared" si="24"/>
        <v>0</v>
      </c>
      <c r="Q324" s="293"/>
      <c r="R324" s="296"/>
      <c r="S324" s="295">
        <f t="shared" si="20"/>
        <v>0</v>
      </c>
      <c r="T324" s="295">
        <f t="shared" si="22"/>
        <v>0</v>
      </c>
      <c r="U324" s="372"/>
    </row>
    <row r="325" spans="2:21" s="347" customFormat="1" x14ac:dyDescent="0.45">
      <c r="B325" s="3">
        <v>302</v>
      </c>
      <c r="C325" s="3">
        <v>2.1</v>
      </c>
      <c r="D325" s="121" t="s">
        <v>284</v>
      </c>
      <c r="E325" s="150" t="s">
        <v>20</v>
      </c>
      <c r="F325" s="188">
        <v>40</v>
      </c>
      <c r="G325" s="186">
        <v>122000</v>
      </c>
      <c r="H325" s="186">
        <v>3950</v>
      </c>
      <c r="I325" s="189">
        <v>158000</v>
      </c>
      <c r="J325" s="295">
        <v>40</v>
      </c>
      <c r="K325" s="296">
        <v>0.5</v>
      </c>
      <c r="L325" s="307">
        <f t="shared" si="23"/>
        <v>79000</v>
      </c>
      <c r="M325" s="293">
        <v>38.688000000000002</v>
      </c>
      <c r="N325" s="187">
        <v>1</v>
      </c>
      <c r="O325" s="295">
        <f t="shared" si="21"/>
        <v>152817.60000000001</v>
      </c>
      <c r="P325" s="295">
        <f t="shared" si="24"/>
        <v>73817.600000000006</v>
      </c>
      <c r="Q325" s="293">
        <f>'RA3 ms'!F789</f>
        <v>38.688000000000002</v>
      </c>
      <c r="R325" s="296">
        <v>1</v>
      </c>
      <c r="S325" s="295">
        <f t="shared" si="20"/>
        <v>152817.60000000001</v>
      </c>
      <c r="T325" s="295">
        <f t="shared" si="22"/>
        <v>0</v>
      </c>
      <c r="U325" s="372"/>
    </row>
    <row r="326" spans="2:21" s="347" customFormat="1" ht="56.25" x14ac:dyDescent="0.45">
      <c r="B326" s="3">
        <v>303</v>
      </c>
      <c r="C326" s="3" t="s">
        <v>14</v>
      </c>
      <c r="D326" s="121" t="s">
        <v>285</v>
      </c>
      <c r="E326" s="150" t="s">
        <v>14</v>
      </c>
      <c r="F326" s="188" t="s">
        <v>14</v>
      </c>
      <c r="G326" s="186"/>
      <c r="H326" s="186"/>
      <c r="I326" s="189"/>
      <c r="J326" s="295" t="s">
        <v>14</v>
      </c>
      <c r="K326" s="296"/>
      <c r="L326" s="307"/>
      <c r="M326" s="293"/>
      <c r="N326" s="187"/>
      <c r="O326" s="295">
        <f t="shared" si="21"/>
        <v>0</v>
      </c>
      <c r="P326" s="295">
        <f t="shared" si="24"/>
        <v>0</v>
      </c>
      <c r="Q326" s="293"/>
      <c r="R326" s="296"/>
      <c r="S326" s="295">
        <f t="shared" si="20"/>
        <v>0</v>
      </c>
      <c r="T326" s="295">
        <f t="shared" si="22"/>
        <v>0</v>
      </c>
      <c r="U326" s="372"/>
    </row>
    <row r="327" spans="2:21" s="347" customFormat="1" x14ac:dyDescent="0.45">
      <c r="B327" s="3">
        <v>304</v>
      </c>
      <c r="C327" s="3" t="s">
        <v>14</v>
      </c>
      <c r="D327" s="121" t="s">
        <v>286</v>
      </c>
      <c r="E327" s="150" t="s">
        <v>14</v>
      </c>
      <c r="F327" s="188" t="s">
        <v>14</v>
      </c>
      <c r="G327" s="186"/>
      <c r="H327" s="186"/>
      <c r="I327" s="189"/>
      <c r="J327" s="295" t="s">
        <v>14</v>
      </c>
      <c r="K327" s="296"/>
      <c r="L327" s="307"/>
      <c r="M327" s="293"/>
      <c r="N327" s="187"/>
      <c r="O327" s="295">
        <f t="shared" si="21"/>
        <v>0</v>
      </c>
      <c r="P327" s="295">
        <f t="shared" si="24"/>
        <v>0</v>
      </c>
      <c r="Q327" s="293"/>
      <c r="R327" s="296"/>
      <c r="S327" s="295">
        <f t="shared" si="20"/>
        <v>0</v>
      </c>
      <c r="T327" s="295">
        <f t="shared" si="22"/>
        <v>0</v>
      </c>
      <c r="U327" s="372"/>
    </row>
    <row r="328" spans="2:21" s="347" customFormat="1" x14ac:dyDescent="0.45">
      <c r="B328" s="3">
        <v>305</v>
      </c>
      <c r="C328" s="3">
        <v>2.2000000000000002</v>
      </c>
      <c r="D328" s="121" t="s">
        <v>287</v>
      </c>
      <c r="E328" s="150" t="s">
        <v>14</v>
      </c>
      <c r="F328" s="188" t="s">
        <v>14</v>
      </c>
      <c r="G328" s="186"/>
      <c r="H328" s="186"/>
      <c r="I328" s="189"/>
      <c r="J328" s="295" t="s">
        <v>14</v>
      </c>
      <c r="K328" s="296"/>
      <c r="L328" s="307"/>
      <c r="M328" s="293"/>
      <c r="N328" s="187"/>
      <c r="O328" s="295">
        <f t="shared" si="21"/>
        <v>0</v>
      </c>
      <c r="P328" s="295">
        <f t="shared" si="24"/>
        <v>0</v>
      </c>
      <c r="Q328" s="293"/>
      <c r="R328" s="296"/>
      <c r="S328" s="295">
        <f t="shared" si="20"/>
        <v>0</v>
      </c>
      <c r="T328" s="295">
        <f t="shared" si="22"/>
        <v>0</v>
      </c>
      <c r="U328" s="372"/>
    </row>
    <row r="329" spans="2:21" s="347" customFormat="1" ht="45" x14ac:dyDescent="0.45">
      <c r="B329" s="3">
        <v>306</v>
      </c>
      <c r="C329" s="3" t="s">
        <v>14</v>
      </c>
      <c r="D329" s="121" t="s">
        <v>40</v>
      </c>
      <c r="E329" s="150" t="s">
        <v>14</v>
      </c>
      <c r="F329" s="188" t="s">
        <v>14</v>
      </c>
      <c r="G329" s="186"/>
      <c r="H329" s="186"/>
      <c r="I329" s="189"/>
      <c r="J329" s="295" t="s">
        <v>14</v>
      </c>
      <c r="K329" s="296"/>
      <c r="L329" s="307"/>
      <c r="M329" s="293"/>
      <c r="N329" s="187"/>
      <c r="O329" s="295">
        <f t="shared" si="21"/>
        <v>0</v>
      </c>
      <c r="P329" s="295">
        <f t="shared" si="24"/>
        <v>0</v>
      </c>
      <c r="Q329" s="293"/>
      <c r="R329" s="296"/>
      <c r="S329" s="295">
        <f t="shared" si="20"/>
        <v>0</v>
      </c>
      <c r="T329" s="295">
        <f t="shared" si="22"/>
        <v>0</v>
      </c>
      <c r="U329" s="372"/>
    </row>
    <row r="330" spans="2:21" s="347" customFormat="1" x14ac:dyDescent="0.45">
      <c r="B330" s="3">
        <v>307</v>
      </c>
      <c r="C330" s="3" t="s">
        <v>106</v>
      </c>
      <c r="D330" s="121" t="s">
        <v>41</v>
      </c>
      <c r="E330" s="150" t="s">
        <v>20</v>
      </c>
      <c r="F330" s="188">
        <v>113.5</v>
      </c>
      <c r="G330" s="186">
        <v>183189</v>
      </c>
      <c r="H330" s="186">
        <v>2160</v>
      </c>
      <c r="I330" s="189">
        <v>245160</v>
      </c>
      <c r="J330" s="295">
        <v>113.5</v>
      </c>
      <c r="K330" s="296">
        <v>0.6</v>
      </c>
      <c r="L330" s="307">
        <f t="shared" si="23"/>
        <v>147096</v>
      </c>
      <c r="M330" s="293">
        <v>41.299000000000007</v>
      </c>
      <c r="N330" s="187">
        <v>1</v>
      </c>
      <c r="O330" s="295">
        <f t="shared" si="21"/>
        <v>89205.840000000011</v>
      </c>
      <c r="P330" s="295">
        <f t="shared" si="24"/>
        <v>-57890.159999999989</v>
      </c>
      <c r="Q330" s="293">
        <f>'RA3 ms'!F800</f>
        <v>41.299000000000007</v>
      </c>
      <c r="R330" s="296">
        <v>1</v>
      </c>
      <c r="S330" s="295">
        <f t="shared" ref="S330:S393" si="25">R330*Q330*H330</f>
        <v>89205.840000000011</v>
      </c>
      <c r="T330" s="295">
        <f t="shared" si="22"/>
        <v>0</v>
      </c>
      <c r="U330" s="372"/>
    </row>
    <row r="331" spans="2:21" s="347" customFormat="1" x14ac:dyDescent="0.45">
      <c r="B331" s="3">
        <v>308</v>
      </c>
      <c r="C331" s="3" t="s">
        <v>107</v>
      </c>
      <c r="D331" s="121" t="s">
        <v>42</v>
      </c>
      <c r="E331" s="150" t="s">
        <v>20</v>
      </c>
      <c r="F331" s="188">
        <v>10</v>
      </c>
      <c r="G331" s="186">
        <v>21000</v>
      </c>
      <c r="H331" s="186">
        <v>2740</v>
      </c>
      <c r="I331" s="189">
        <v>27400</v>
      </c>
      <c r="J331" s="295"/>
      <c r="K331" s="296"/>
      <c r="L331" s="307">
        <f t="shared" si="23"/>
        <v>0</v>
      </c>
      <c r="M331" s="293"/>
      <c r="N331" s="187"/>
      <c r="O331" s="295">
        <f t="shared" ref="O331:O394" si="26">N331*M331*H331</f>
        <v>0</v>
      </c>
      <c r="P331" s="295">
        <f t="shared" si="24"/>
        <v>0</v>
      </c>
      <c r="Q331" s="293"/>
      <c r="R331" s="296"/>
      <c r="S331" s="295">
        <f t="shared" si="25"/>
        <v>0</v>
      </c>
      <c r="T331" s="295">
        <f t="shared" ref="T331:T394" si="27">S331-O331</f>
        <v>0</v>
      </c>
      <c r="U331" s="372"/>
    </row>
    <row r="332" spans="2:21" s="347" customFormat="1" x14ac:dyDescent="0.45">
      <c r="B332" s="3">
        <v>309</v>
      </c>
      <c r="C332" s="3" t="s">
        <v>108</v>
      </c>
      <c r="D332" s="121" t="s">
        <v>43</v>
      </c>
      <c r="E332" s="150" t="s">
        <v>20</v>
      </c>
      <c r="F332" s="188">
        <v>10</v>
      </c>
      <c r="G332" s="186">
        <v>23000</v>
      </c>
      <c r="H332" s="186">
        <v>3280</v>
      </c>
      <c r="I332" s="189">
        <v>32800</v>
      </c>
      <c r="J332" s="295">
        <v>10</v>
      </c>
      <c r="K332" s="296">
        <v>0.6</v>
      </c>
      <c r="L332" s="307">
        <f t="shared" si="23"/>
        <v>19680</v>
      </c>
      <c r="M332" s="293"/>
      <c r="N332" s="187"/>
      <c r="O332" s="295">
        <f t="shared" si="26"/>
        <v>0</v>
      </c>
      <c r="P332" s="295">
        <f t="shared" si="24"/>
        <v>-19680</v>
      </c>
      <c r="Q332" s="293"/>
      <c r="R332" s="296"/>
      <c r="S332" s="295">
        <f t="shared" si="25"/>
        <v>0</v>
      </c>
      <c r="T332" s="295">
        <f t="shared" si="27"/>
        <v>0</v>
      </c>
      <c r="U332" s="372"/>
    </row>
    <row r="333" spans="2:21" s="347" customFormat="1" x14ac:dyDescent="0.45">
      <c r="B333" s="3">
        <v>310</v>
      </c>
      <c r="C333" s="3" t="s">
        <v>109</v>
      </c>
      <c r="D333" s="121" t="s">
        <v>44</v>
      </c>
      <c r="E333" s="150" t="s">
        <v>20</v>
      </c>
      <c r="F333" s="188">
        <v>10</v>
      </c>
      <c r="G333" s="186">
        <v>12800</v>
      </c>
      <c r="H333" s="186">
        <v>1650</v>
      </c>
      <c r="I333" s="189">
        <v>16500</v>
      </c>
      <c r="J333" s="295">
        <v>10</v>
      </c>
      <c r="K333" s="296">
        <v>0.8</v>
      </c>
      <c r="L333" s="307">
        <f t="shared" si="23"/>
        <v>13200</v>
      </c>
      <c r="M333" s="293">
        <v>21.707999999999998</v>
      </c>
      <c r="N333" s="187">
        <v>1</v>
      </c>
      <c r="O333" s="295">
        <f t="shared" si="26"/>
        <v>35818.199999999997</v>
      </c>
      <c r="P333" s="295">
        <f t="shared" si="24"/>
        <v>22618.199999999997</v>
      </c>
      <c r="Q333" s="293">
        <f>'RA3 ms'!F805</f>
        <v>21.707999999999998</v>
      </c>
      <c r="R333" s="296">
        <v>1</v>
      </c>
      <c r="S333" s="295">
        <f t="shared" si="25"/>
        <v>35818.199999999997</v>
      </c>
      <c r="T333" s="295">
        <f t="shared" si="27"/>
        <v>0</v>
      </c>
      <c r="U333" s="372"/>
    </row>
    <row r="334" spans="2:21" s="347" customFormat="1" x14ac:dyDescent="0.45">
      <c r="B334" s="3">
        <v>311</v>
      </c>
      <c r="C334" s="3">
        <v>2.2999999999999998</v>
      </c>
      <c r="D334" s="121" t="s">
        <v>288</v>
      </c>
      <c r="E334" s="150" t="s">
        <v>20</v>
      </c>
      <c r="F334" s="188">
        <v>53.6</v>
      </c>
      <c r="G334" s="186">
        <v>317204.8</v>
      </c>
      <c r="H334" s="186">
        <v>6133</v>
      </c>
      <c r="I334" s="189">
        <v>328728.8</v>
      </c>
      <c r="J334" s="295">
        <v>53.6</v>
      </c>
      <c r="K334" s="296">
        <v>0.4</v>
      </c>
      <c r="L334" s="307">
        <f t="shared" si="23"/>
        <v>131491.52000000002</v>
      </c>
      <c r="M334" s="293"/>
      <c r="N334" s="187"/>
      <c r="O334" s="295">
        <f t="shared" si="26"/>
        <v>0</v>
      </c>
      <c r="P334" s="295">
        <f t="shared" si="24"/>
        <v>-131491.52000000002</v>
      </c>
      <c r="Q334" s="293"/>
      <c r="R334" s="296"/>
      <c r="S334" s="295">
        <f t="shared" si="25"/>
        <v>0</v>
      </c>
      <c r="T334" s="295">
        <f t="shared" si="27"/>
        <v>0</v>
      </c>
      <c r="U334" s="372"/>
    </row>
    <row r="335" spans="2:21" s="347" customFormat="1" ht="56.25" x14ac:dyDescent="0.45">
      <c r="B335" s="3">
        <v>312</v>
      </c>
      <c r="C335" s="3" t="s">
        <v>14</v>
      </c>
      <c r="D335" s="121" t="s">
        <v>289</v>
      </c>
      <c r="E335" s="150" t="s">
        <v>14</v>
      </c>
      <c r="F335" s="188" t="s">
        <v>14</v>
      </c>
      <c r="G335" s="186"/>
      <c r="H335" s="186"/>
      <c r="I335" s="189"/>
      <c r="J335" s="295" t="s">
        <v>14</v>
      </c>
      <c r="K335" s="296"/>
      <c r="L335" s="307"/>
      <c r="M335" s="293"/>
      <c r="N335" s="187"/>
      <c r="O335" s="295">
        <f t="shared" si="26"/>
        <v>0</v>
      </c>
      <c r="P335" s="295">
        <f t="shared" si="24"/>
        <v>0</v>
      </c>
      <c r="Q335" s="293"/>
      <c r="R335" s="296"/>
      <c r="S335" s="295">
        <f t="shared" si="25"/>
        <v>0</v>
      </c>
      <c r="T335" s="295">
        <f t="shared" si="27"/>
        <v>0</v>
      </c>
      <c r="U335" s="372"/>
    </row>
    <row r="336" spans="2:21" s="347" customFormat="1" x14ac:dyDescent="0.45">
      <c r="B336" s="3">
        <v>313</v>
      </c>
      <c r="C336" s="3" t="s">
        <v>14</v>
      </c>
      <c r="D336" s="121" t="s">
        <v>290</v>
      </c>
      <c r="E336" s="150" t="s">
        <v>14</v>
      </c>
      <c r="F336" s="188" t="s">
        <v>14</v>
      </c>
      <c r="G336" s="186"/>
      <c r="H336" s="186"/>
      <c r="I336" s="189"/>
      <c r="J336" s="295" t="s">
        <v>14</v>
      </c>
      <c r="K336" s="296"/>
      <c r="L336" s="307"/>
      <c r="M336" s="293"/>
      <c r="N336" s="187"/>
      <c r="O336" s="295">
        <f t="shared" si="26"/>
        <v>0</v>
      </c>
      <c r="P336" s="295">
        <f t="shared" si="24"/>
        <v>0</v>
      </c>
      <c r="Q336" s="293"/>
      <c r="R336" s="296"/>
      <c r="S336" s="295">
        <f t="shared" si="25"/>
        <v>0</v>
      </c>
      <c r="T336" s="295">
        <f t="shared" si="27"/>
        <v>0</v>
      </c>
      <c r="U336" s="372"/>
    </row>
    <row r="337" spans="2:21" s="347" customFormat="1" x14ac:dyDescent="0.45">
      <c r="B337" s="3">
        <v>314</v>
      </c>
      <c r="C337" s="3">
        <v>2.4</v>
      </c>
      <c r="D337" s="121" t="s">
        <v>212</v>
      </c>
      <c r="E337" s="150" t="s">
        <v>48</v>
      </c>
      <c r="F337" s="188">
        <v>10</v>
      </c>
      <c r="G337" s="186">
        <v>48500</v>
      </c>
      <c r="H337" s="186">
        <v>6500</v>
      </c>
      <c r="I337" s="189">
        <v>65000</v>
      </c>
      <c r="J337" s="295">
        <v>10</v>
      </c>
      <c r="K337" s="296">
        <v>0.6</v>
      </c>
      <c r="L337" s="307">
        <f t="shared" si="23"/>
        <v>39000</v>
      </c>
      <c r="M337" s="293"/>
      <c r="N337" s="187"/>
      <c r="O337" s="295">
        <f t="shared" si="26"/>
        <v>0</v>
      </c>
      <c r="P337" s="295">
        <f t="shared" si="24"/>
        <v>-39000</v>
      </c>
      <c r="Q337" s="293"/>
      <c r="R337" s="296"/>
      <c r="S337" s="295">
        <f t="shared" si="25"/>
        <v>0</v>
      </c>
      <c r="T337" s="295">
        <f t="shared" si="27"/>
        <v>0</v>
      </c>
      <c r="U337" s="372"/>
    </row>
    <row r="338" spans="2:21" s="347" customFormat="1" ht="56.25" x14ac:dyDescent="0.45">
      <c r="B338" s="3">
        <v>315</v>
      </c>
      <c r="C338" s="3" t="s">
        <v>14</v>
      </c>
      <c r="D338" s="121" t="s">
        <v>291</v>
      </c>
      <c r="E338" s="150" t="s">
        <v>14</v>
      </c>
      <c r="F338" s="188" t="s">
        <v>14</v>
      </c>
      <c r="G338" s="186"/>
      <c r="H338" s="186"/>
      <c r="I338" s="189"/>
      <c r="J338" s="295" t="s">
        <v>14</v>
      </c>
      <c r="K338" s="296"/>
      <c r="L338" s="307"/>
      <c r="M338" s="293"/>
      <c r="N338" s="187"/>
      <c r="O338" s="295">
        <f t="shared" si="26"/>
        <v>0</v>
      </c>
      <c r="P338" s="295">
        <f t="shared" si="24"/>
        <v>0</v>
      </c>
      <c r="Q338" s="293"/>
      <c r="R338" s="296"/>
      <c r="S338" s="295">
        <f t="shared" si="25"/>
        <v>0</v>
      </c>
      <c r="T338" s="295">
        <f t="shared" si="27"/>
        <v>0</v>
      </c>
      <c r="U338" s="372"/>
    </row>
    <row r="339" spans="2:21" s="347" customFormat="1" x14ac:dyDescent="0.45">
      <c r="B339" s="3">
        <v>316</v>
      </c>
      <c r="C339" s="3">
        <v>2.5</v>
      </c>
      <c r="D339" s="121" t="s">
        <v>180</v>
      </c>
      <c r="E339" s="150" t="s">
        <v>20</v>
      </c>
      <c r="F339" s="188">
        <v>49.44</v>
      </c>
      <c r="G339" s="186">
        <v>358440</v>
      </c>
      <c r="H339" s="186">
        <v>7950</v>
      </c>
      <c r="I339" s="189">
        <v>393048</v>
      </c>
      <c r="J339" s="295">
        <v>49.44</v>
      </c>
      <c r="K339" s="296">
        <v>0.4</v>
      </c>
      <c r="L339" s="307">
        <f t="shared" ref="L339:L401" si="28">K339*J339*H339</f>
        <v>157219.20000000001</v>
      </c>
      <c r="M339" s="297">
        <v>40.259600000000006</v>
      </c>
      <c r="N339" s="187">
        <v>0.85</v>
      </c>
      <c r="O339" s="295">
        <f t="shared" si="26"/>
        <v>272054.24700000003</v>
      </c>
      <c r="P339" s="295">
        <f t="shared" si="24"/>
        <v>114835.04700000002</v>
      </c>
      <c r="Q339" s="297">
        <f>'RA3 ms'!F822</f>
        <v>40.259600000000006</v>
      </c>
      <c r="R339" s="294">
        <v>1</v>
      </c>
      <c r="S339" s="295">
        <f t="shared" si="25"/>
        <v>320063.82000000007</v>
      </c>
      <c r="T339" s="295">
        <f t="shared" si="27"/>
        <v>48009.573000000033</v>
      </c>
      <c r="U339" s="372"/>
    </row>
    <row r="340" spans="2:21" s="347" customFormat="1" ht="56.25" x14ac:dyDescent="0.45">
      <c r="B340" s="3">
        <v>317</v>
      </c>
      <c r="C340" s="3" t="s">
        <v>14</v>
      </c>
      <c r="D340" s="121" t="s">
        <v>292</v>
      </c>
      <c r="E340" s="150" t="s">
        <v>14</v>
      </c>
      <c r="F340" s="188" t="s">
        <v>14</v>
      </c>
      <c r="G340" s="186"/>
      <c r="H340" s="186"/>
      <c r="I340" s="189"/>
      <c r="J340" s="295" t="s">
        <v>14</v>
      </c>
      <c r="K340" s="296"/>
      <c r="L340" s="307"/>
      <c r="M340" s="293"/>
      <c r="N340" s="187"/>
      <c r="O340" s="295">
        <f t="shared" si="26"/>
        <v>0</v>
      </c>
      <c r="P340" s="295">
        <f t="shared" si="24"/>
        <v>0</v>
      </c>
      <c r="Q340" s="293"/>
      <c r="R340" s="296"/>
      <c r="S340" s="295">
        <f t="shared" si="25"/>
        <v>0</v>
      </c>
      <c r="T340" s="295">
        <f t="shared" si="27"/>
        <v>0</v>
      </c>
      <c r="U340" s="372"/>
    </row>
    <row r="341" spans="2:21" s="347" customFormat="1" x14ac:dyDescent="0.45">
      <c r="B341" s="3">
        <v>318</v>
      </c>
      <c r="C341" s="3">
        <v>2.6</v>
      </c>
      <c r="D341" s="121" t="s">
        <v>293</v>
      </c>
      <c r="E341" s="150" t="s">
        <v>26</v>
      </c>
      <c r="F341" s="188">
        <v>33</v>
      </c>
      <c r="G341" s="186">
        <v>461340</v>
      </c>
      <c r="H341" s="186">
        <v>15250</v>
      </c>
      <c r="I341" s="189">
        <v>503250</v>
      </c>
      <c r="J341" s="295">
        <v>33</v>
      </c>
      <c r="K341" s="296">
        <v>0.4</v>
      </c>
      <c r="L341" s="307">
        <f t="shared" si="28"/>
        <v>201300.00000000003</v>
      </c>
      <c r="M341" s="293">
        <v>30.519999999999996</v>
      </c>
      <c r="N341" s="187">
        <v>0.9</v>
      </c>
      <c r="O341" s="295">
        <f t="shared" si="26"/>
        <v>418886.99999999994</v>
      </c>
      <c r="P341" s="295">
        <f t="shared" si="24"/>
        <v>217586.99999999991</v>
      </c>
      <c r="Q341" s="293">
        <f>'RA3 ms'!F831</f>
        <v>30.519999999999996</v>
      </c>
      <c r="R341" s="294">
        <v>0.9</v>
      </c>
      <c r="S341" s="295">
        <f t="shared" si="25"/>
        <v>418886.99999999994</v>
      </c>
      <c r="T341" s="295">
        <f t="shared" si="27"/>
        <v>0</v>
      </c>
      <c r="U341" s="372"/>
    </row>
    <row r="342" spans="2:21" s="347" customFormat="1" ht="67.5" x14ac:dyDescent="0.45">
      <c r="B342" s="3">
        <v>319</v>
      </c>
      <c r="C342" s="3" t="s">
        <v>14</v>
      </c>
      <c r="D342" s="121" t="s">
        <v>294</v>
      </c>
      <c r="E342" s="150" t="s">
        <v>14</v>
      </c>
      <c r="F342" s="188" t="s">
        <v>14</v>
      </c>
      <c r="G342" s="186"/>
      <c r="H342" s="186"/>
      <c r="I342" s="189"/>
      <c r="J342" s="295" t="s">
        <v>14</v>
      </c>
      <c r="K342" s="296"/>
      <c r="L342" s="307"/>
      <c r="M342" s="293"/>
      <c r="N342" s="187"/>
      <c r="O342" s="295">
        <f t="shared" si="26"/>
        <v>0</v>
      </c>
      <c r="P342" s="295">
        <f t="shared" si="24"/>
        <v>0</v>
      </c>
      <c r="Q342" s="293"/>
      <c r="R342" s="296"/>
      <c r="S342" s="295">
        <f t="shared" si="25"/>
        <v>0</v>
      </c>
      <c r="T342" s="295">
        <f t="shared" si="27"/>
        <v>0</v>
      </c>
      <c r="U342" s="372"/>
    </row>
    <row r="343" spans="2:21" s="347" customFormat="1" x14ac:dyDescent="0.45">
      <c r="B343" s="3">
        <v>320</v>
      </c>
      <c r="C343" s="3">
        <v>2.7</v>
      </c>
      <c r="D343" s="121" t="s">
        <v>295</v>
      </c>
      <c r="E343" s="150" t="s">
        <v>92</v>
      </c>
      <c r="F343" s="188">
        <v>6</v>
      </c>
      <c r="G343" s="186">
        <v>51000</v>
      </c>
      <c r="H343" s="186">
        <v>39750</v>
      </c>
      <c r="I343" s="189">
        <v>238500</v>
      </c>
      <c r="J343" s="295">
        <v>6</v>
      </c>
      <c r="K343" s="296">
        <v>0.4</v>
      </c>
      <c r="L343" s="307">
        <f t="shared" si="28"/>
        <v>95400.000000000015</v>
      </c>
      <c r="M343" s="293">
        <v>6</v>
      </c>
      <c r="N343" s="187">
        <v>0.5</v>
      </c>
      <c r="O343" s="295">
        <f t="shared" si="26"/>
        <v>119250</v>
      </c>
      <c r="P343" s="295">
        <f t="shared" si="24"/>
        <v>23849.999999999985</v>
      </c>
      <c r="Q343" s="293">
        <f>'RA3 ms'!F835</f>
        <v>6</v>
      </c>
      <c r="R343" s="294">
        <v>0.8</v>
      </c>
      <c r="S343" s="295">
        <f t="shared" si="25"/>
        <v>190800.00000000003</v>
      </c>
      <c r="T343" s="295">
        <f t="shared" si="27"/>
        <v>71550.000000000029</v>
      </c>
      <c r="U343" s="372"/>
    </row>
    <row r="344" spans="2:21" s="347" customFormat="1" ht="33.75" x14ac:dyDescent="0.45">
      <c r="B344" s="3">
        <v>321</v>
      </c>
      <c r="C344" s="3" t="s">
        <v>14</v>
      </c>
      <c r="D344" s="121" t="s">
        <v>296</v>
      </c>
      <c r="E344" s="150" t="s">
        <v>14</v>
      </c>
      <c r="F344" s="188" t="s">
        <v>14</v>
      </c>
      <c r="G344" s="186"/>
      <c r="H344" s="186"/>
      <c r="I344" s="189"/>
      <c r="J344" s="295" t="s">
        <v>14</v>
      </c>
      <c r="K344" s="296"/>
      <c r="L344" s="307"/>
      <c r="M344" s="293"/>
      <c r="N344" s="187"/>
      <c r="O344" s="295">
        <f t="shared" si="26"/>
        <v>0</v>
      </c>
      <c r="P344" s="295">
        <f t="shared" si="24"/>
        <v>0</v>
      </c>
      <c r="Q344" s="293"/>
      <c r="R344" s="296"/>
      <c r="S344" s="295">
        <f t="shared" si="25"/>
        <v>0</v>
      </c>
      <c r="T344" s="295">
        <f t="shared" si="27"/>
        <v>0</v>
      </c>
      <c r="U344" s="372"/>
    </row>
    <row r="345" spans="2:21" s="347" customFormat="1" x14ac:dyDescent="0.45">
      <c r="B345" s="3">
        <v>322</v>
      </c>
      <c r="C345" s="3">
        <v>2.8</v>
      </c>
      <c r="D345" s="121" t="s">
        <v>297</v>
      </c>
      <c r="E345" s="150" t="s">
        <v>26</v>
      </c>
      <c r="F345" s="188">
        <v>17</v>
      </c>
      <c r="G345" s="186">
        <v>17850</v>
      </c>
      <c r="H345" s="186">
        <v>1500</v>
      </c>
      <c r="I345" s="189">
        <v>25500</v>
      </c>
      <c r="J345" s="295">
        <v>17</v>
      </c>
      <c r="K345" s="296">
        <v>0.4</v>
      </c>
      <c r="L345" s="307">
        <f t="shared" si="28"/>
        <v>10200.000000000002</v>
      </c>
      <c r="M345" s="293"/>
      <c r="N345" s="187"/>
      <c r="O345" s="295">
        <f t="shared" si="26"/>
        <v>0</v>
      </c>
      <c r="P345" s="295">
        <f t="shared" si="24"/>
        <v>-10200.000000000002</v>
      </c>
      <c r="Q345" s="293">
        <f>'RA3 ms'!F840</f>
        <v>1.83</v>
      </c>
      <c r="R345" s="294">
        <v>0.9</v>
      </c>
      <c r="S345" s="295">
        <f t="shared" si="25"/>
        <v>2470.5</v>
      </c>
      <c r="T345" s="295">
        <f t="shared" si="27"/>
        <v>2470.5</v>
      </c>
      <c r="U345" s="372"/>
    </row>
    <row r="346" spans="2:21" s="347" customFormat="1" x14ac:dyDescent="0.45">
      <c r="B346" s="3">
        <v>323</v>
      </c>
      <c r="C346" s="3" t="s">
        <v>14</v>
      </c>
      <c r="D346" s="121" t="s">
        <v>51</v>
      </c>
      <c r="E346" s="150" t="s">
        <v>14</v>
      </c>
      <c r="F346" s="188" t="s">
        <v>14</v>
      </c>
      <c r="G346" s="186"/>
      <c r="H346" s="186"/>
      <c r="I346" s="189"/>
      <c r="J346" s="295" t="s">
        <v>14</v>
      </c>
      <c r="K346" s="296"/>
      <c r="L346" s="307"/>
      <c r="M346" s="293"/>
      <c r="N346" s="187"/>
      <c r="O346" s="295">
        <f t="shared" si="26"/>
        <v>0</v>
      </c>
      <c r="P346" s="295">
        <f t="shared" si="24"/>
        <v>0</v>
      </c>
      <c r="Q346" s="293"/>
      <c r="R346" s="296"/>
      <c r="S346" s="295">
        <f t="shared" si="25"/>
        <v>0</v>
      </c>
      <c r="T346" s="295">
        <f t="shared" si="27"/>
        <v>0</v>
      </c>
      <c r="U346" s="372"/>
    </row>
    <row r="347" spans="2:21" s="347" customFormat="1" x14ac:dyDescent="0.45">
      <c r="B347" s="3">
        <v>324</v>
      </c>
      <c r="C347" s="3">
        <v>2.9</v>
      </c>
      <c r="D347" s="121" t="s">
        <v>254</v>
      </c>
      <c r="E347" s="150" t="s">
        <v>26</v>
      </c>
      <c r="F347" s="188">
        <v>17</v>
      </c>
      <c r="G347" s="186">
        <v>38250</v>
      </c>
      <c r="H347" s="186">
        <v>3900</v>
      </c>
      <c r="I347" s="189">
        <v>66300</v>
      </c>
      <c r="J347" s="295">
        <v>17</v>
      </c>
      <c r="K347" s="296">
        <v>0.4</v>
      </c>
      <c r="L347" s="307">
        <f t="shared" si="28"/>
        <v>26520.000000000004</v>
      </c>
      <c r="M347" s="293"/>
      <c r="N347" s="187"/>
      <c r="O347" s="295">
        <f t="shared" si="26"/>
        <v>0</v>
      </c>
      <c r="P347" s="295">
        <f t="shared" ref="P347:P410" si="29">O347-L347</f>
        <v>-26520.000000000004</v>
      </c>
      <c r="Q347" s="293">
        <f>'RA3 ms'!F843</f>
        <v>12</v>
      </c>
      <c r="R347" s="294">
        <v>0.8</v>
      </c>
      <c r="S347" s="295">
        <f t="shared" si="25"/>
        <v>37440.000000000007</v>
      </c>
      <c r="T347" s="295">
        <f t="shared" si="27"/>
        <v>37440.000000000007</v>
      </c>
      <c r="U347" s="372"/>
    </row>
    <row r="348" spans="2:21" s="347" customFormat="1" ht="33.75" x14ac:dyDescent="0.45">
      <c r="B348" s="3">
        <v>325</v>
      </c>
      <c r="C348" s="3" t="s">
        <v>14</v>
      </c>
      <c r="D348" s="121" t="s">
        <v>255</v>
      </c>
      <c r="E348" s="150" t="s">
        <v>14</v>
      </c>
      <c r="F348" s="188" t="s">
        <v>14</v>
      </c>
      <c r="G348" s="186"/>
      <c r="H348" s="186"/>
      <c r="I348" s="189"/>
      <c r="J348" s="295" t="s">
        <v>14</v>
      </c>
      <c r="K348" s="296"/>
      <c r="L348" s="307"/>
      <c r="M348" s="293"/>
      <c r="N348" s="187"/>
      <c r="O348" s="295">
        <f t="shared" si="26"/>
        <v>0</v>
      </c>
      <c r="P348" s="295">
        <f t="shared" si="29"/>
        <v>0</v>
      </c>
      <c r="Q348" s="293"/>
      <c r="R348" s="296"/>
      <c r="S348" s="295">
        <f t="shared" si="25"/>
        <v>0</v>
      </c>
      <c r="T348" s="295">
        <f t="shared" si="27"/>
        <v>0</v>
      </c>
      <c r="U348" s="372"/>
    </row>
    <row r="349" spans="2:21" s="347" customFormat="1" x14ac:dyDescent="0.45">
      <c r="B349" s="3">
        <v>326</v>
      </c>
      <c r="C349" s="3">
        <v>2.1</v>
      </c>
      <c r="D349" s="121" t="s">
        <v>196</v>
      </c>
      <c r="E349" s="150" t="s">
        <v>92</v>
      </c>
      <c r="F349" s="188">
        <v>4</v>
      </c>
      <c r="G349" s="186">
        <v>39000</v>
      </c>
      <c r="H349" s="186">
        <v>14750</v>
      </c>
      <c r="I349" s="189">
        <v>59000</v>
      </c>
      <c r="J349" s="295">
        <v>4</v>
      </c>
      <c r="K349" s="296">
        <v>0.5</v>
      </c>
      <c r="L349" s="307">
        <f t="shared" si="28"/>
        <v>29500</v>
      </c>
      <c r="M349" s="293">
        <v>3</v>
      </c>
      <c r="N349" s="187">
        <v>1</v>
      </c>
      <c r="O349" s="295">
        <f t="shared" si="26"/>
        <v>44250</v>
      </c>
      <c r="P349" s="295">
        <f t="shared" si="29"/>
        <v>14750</v>
      </c>
      <c r="Q349" s="293">
        <f>'RA3 ms'!F847</f>
        <v>3</v>
      </c>
      <c r="R349" s="296">
        <v>1</v>
      </c>
      <c r="S349" s="295">
        <f t="shared" si="25"/>
        <v>44250</v>
      </c>
      <c r="T349" s="295">
        <f t="shared" si="27"/>
        <v>0</v>
      </c>
      <c r="U349" s="372"/>
    </row>
    <row r="350" spans="2:21" s="347" customFormat="1" ht="45" x14ac:dyDescent="0.45">
      <c r="B350" s="3">
        <v>327</v>
      </c>
      <c r="C350" s="3" t="s">
        <v>14</v>
      </c>
      <c r="D350" s="121" t="s">
        <v>197</v>
      </c>
      <c r="E350" s="150" t="s">
        <v>14</v>
      </c>
      <c r="F350" s="188" t="s">
        <v>14</v>
      </c>
      <c r="G350" s="186"/>
      <c r="H350" s="186"/>
      <c r="I350" s="189"/>
      <c r="J350" s="295" t="s">
        <v>14</v>
      </c>
      <c r="K350" s="296"/>
      <c r="L350" s="307"/>
      <c r="M350" s="293"/>
      <c r="N350" s="187"/>
      <c r="O350" s="295">
        <f t="shared" si="26"/>
        <v>0</v>
      </c>
      <c r="P350" s="295">
        <f t="shared" si="29"/>
        <v>0</v>
      </c>
      <c r="Q350" s="293"/>
      <c r="R350" s="296"/>
      <c r="S350" s="295">
        <f t="shared" si="25"/>
        <v>0</v>
      </c>
      <c r="T350" s="295">
        <f t="shared" si="27"/>
        <v>0</v>
      </c>
      <c r="U350" s="372"/>
    </row>
    <row r="351" spans="2:21" s="347" customFormat="1" x14ac:dyDescent="0.45">
      <c r="B351" s="3">
        <v>328</v>
      </c>
      <c r="C351" s="3">
        <v>2.11</v>
      </c>
      <c r="D351" s="121" t="s">
        <v>220</v>
      </c>
      <c r="E351" s="150" t="s">
        <v>69</v>
      </c>
      <c r="F351" s="188">
        <v>60</v>
      </c>
      <c r="G351" s="186">
        <v>168000</v>
      </c>
      <c r="H351" s="186">
        <v>3620</v>
      </c>
      <c r="I351" s="189">
        <v>217200</v>
      </c>
      <c r="J351" s="295">
        <v>60</v>
      </c>
      <c r="K351" s="296">
        <v>0.4</v>
      </c>
      <c r="L351" s="307">
        <f t="shared" si="28"/>
        <v>86880</v>
      </c>
      <c r="M351" s="293">
        <v>44.36974</v>
      </c>
      <c r="N351" s="187">
        <v>1</v>
      </c>
      <c r="O351" s="295">
        <f t="shared" si="26"/>
        <v>160618.45879999999</v>
      </c>
      <c r="P351" s="295">
        <f t="shared" si="29"/>
        <v>73738.458799999993</v>
      </c>
      <c r="Q351" s="293">
        <f>'RA3 ms'!F859</f>
        <v>44.36974</v>
      </c>
      <c r="R351" s="296">
        <v>1</v>
      </c>
      <c r="S351" s="295">
        <f t="shared" si="25"/>
        <v>160618.45879999999</v>
      </c>
      <c r="T351" s="295">
        <f t="shared" si="27"/>
        <v>0</v>
      </c>
      <c r="U351" s="372"/>
    </row>
    <row r="352" spans="2:21" s="347" customFormat="1" ht="45" x14ac:dyDescent="0.45">
      <c r="B352" s="3">
        <v>329</v>
      </c>
      <c r="C352" s="3" t="s">
        <v>14</v>
      </c>
      <c r="D352" s="121" t="s">
        <v>298</v>
      </c>
      <c r="E352" s="150" t="s">
        <v>14</v>
      </c>
      <c r="F352" s="188" t="s">
        <v>14</v>
      </c>
      <c r="G352" s="186"/>
      <c r="H352" s="186"/>
      <c r="I352" s="189"/>
      <c r="J352" s="295" t="s">
        <v>14</v>
      </c>
      <c r="K352" s="296"/>
      <c r="L352" s="307"/>
      <c r="M352" s="293"/>
      <c r="N352" s="187"/>
      <c r="O352" s="295">
        <f t="shared" si="26"/>
        <v>0</v>
      </c>
      <c r="P352" s="295">
        <f t="shared" si="29"/>
        <v>0</v>
      </c>
      <c r="Q352" s="293"/>
      <c r="R352" s="296"/>
      <c r="S352" s="295">
        <f t="shared" si="25"/>
        <v>0</v>
      </c>
      <c r="T352" s="295">
        <f t="shared" si="27"/>
        <v>0</v>
      </c>
      <c r="U352" s="372"/>
    </row>
    <row r="353" spans="2:21" s="347" customFormat="1" x14ac:dyDescent="0.45">
      <c r="B353" s="3">
        <v>330</v>
      </c>
      <c r="C353" s="3">
        <v>2.12</v>
      </c>
      <c r="D353" s="121" t="s">
        <v>299</v>
      </c>
      <c r="E353" s="150" t="s">
        <v>92</v>
      </c>
      <c r="F353" s="188">
        <v>1</v>
      </c>
      <c r="G353" s="186">
        <v>26582</v>
      </c>
      <c r="H353" s="186">
        <v>32750</v>
      </c>
      <c r="I353" s="189">
        <v>32750</v>
      </c>
      <c r="J353" s="295">
        <v>1</v>
      </c>
      <c r="K353" s="296">
        <v>0.4</v>
      </c>
      <c r="L353" s="307">
        <f t="shared" si="28"/>
        <v>13100</v>
      </c>
      <c r="M353" s="293">
        <v>1</v>
      </c>
      <c r="N353" s="187">
        <v>0.6</v>
      </c>
      <c r="O353" s="295">
        <f t="shared" si="26"/>
        <v>19650</v>
      </c>
      <c r="P353" s="295">
        <f t="shared" si="29"/>
        <v>6550</v>
      </c>
      <c r="Q353" s="293">
        <f>'RA3 ms'!F863</f>
        <v>1</v>
      </c>
      <c r="R353" s="294">
        <v>0.9</v>
      </c>
      <c r="S353" s="295">
        <f t="shared" si="25"/>
        <v>29475</v>
      </c>
      <c r="T353" s="295">
        <f t="shared" si="27"/>
        <v>9825</v>
      </c>
      <c r="U353" s="372"/>
    </row>
    <row r="354" spans="2:21" s="347" customFormat="1" ht="78.75" x14ac:dyDescent="0.45">
      <c r="B354" s="3">
        <v>331</v>
      </c>
      <c r="C354" s="3" t="s">
        <v>14</v>
      </c>
      <c r="D354" s="121" t="s">
        <v>300</v>
      </c>
      <c r="E354" s="150" t="s">
        <v>14</v>
      </c>
      <c r="F354" s="188" t="s">
        <v>14</v>
      </c>
      <c r="G354" s="186"/>
      <c r="H354" s="186"/>
      <c r="I354" s="189"/>
      <c r="J354" s="295" t="s">
        <v>14</v>
      </c>
      <c r="K354" s="296"/>
      <c r="L354" s="307"/>
      <c r="M354" s="293"/>
      <c r="N354" s="187"/>
      <c r="O354" s="295">
        <f t="shared" si="26"/>
        <v>0</v>
      </c>
      <c r="P354" s="295">
        <f t="shared" si="29"/>
        <v>0</v>
      </c>
      <c r="Q354" s="293"/>
      <c r="R354" s="296"/>
      <c r="S354" s="295">
        <f t="shared" si="25"/>
        <v>0</v>
      </c>
      <c r="T354" s="295">
        <f t="shared" si="27"/>
        <v>0</v>
      </c>
      <c r="U354" s="372"/>
    </row>
    <row r="355" spans="2:21" s="347" customFormat="1" x14ac:dyDescent="0.45">
      <c r="B355" s="3">
        <v>332</v>
      </c>
      <c r="C355" s="3">
        <v>2.13</v>
      </c>
      <c r="D355" s="121" t="s">
        <v>205</v>
      </c>
      <c r="E355" s="150" t="s">
        <v>131</v>
      </c>
      <c r="F355" s="188">
        <v>1</v>
      </c>
      <c r="G355" s="186">
        <v>62750</v>
      </c>
      <c r="H355" s="186">
        <v>79450</v>
      </c>
      <c r="I355" s="189">
        <v>79450</v>
      </c>
      <c r="J355" s="295">
        <v>1</v>
      </c>
      <c r="K355" s="296">
        <v>0.5</v>
      </c>
      <c r="L355" s="307">
        <f t="shared" si="28"/>
        <v>39725</v>
      </c>
      <c r="M355" s="293">
        <v>1</v>
      </c>
      <c r="N355" s="187">
        <v>0.8</v>
      </c>
      <c r="O355" s="295">
        <f t="shared" si="26"/>
        <v>63560</v>
      </c>
      <c r="P355" s="295">
        <f t="shared" si="29"/>
        <v>23835</v>
      </c>
      <c r="Q355" s="293">
        <f>'RA3 ms'!F872</f>
        <v>1</v>
      </c>
      <c r="R355" s="294">
        <v>0.95</v>
      </c>
      <c r="S355" s="295">
        <f t="shared" si="25"/>
        <v>75477.5</v>
      </c>
      <c r="T355" s="295">
        <f t="shared" si="27"/>
        <v>11917.5</v>
      </c>
      <c r="U355" s="372"/>
    </row>
    <row r="356" spans="2:21" s="347" customFormat="1" x14ac:dyDescent="0.45">
      <c r="B356" s="3">
        <v>333</v>
      </c>
      <c r="C356" s="3" t="s">
        <v>14</v>
      </c>
      <c r="D356" s="121" t="s">
        <v>301</v>
      </c>
      <c r="E356" s="150" t="s">
        <v>14</v>
      </c>
      <c r="F356" s="188" t="s">
        <v>14</v>
      </c>
      <c r="G356" s="186"/>
      <c r="H356" s="186"/>
      <c r="I356" s="189"/>
      <c r="J356" s="295" t="s">
        <v>14</v>
      </c>
      <c r="K356" s="296"/>
      <c r="L356" s="307"/>
      <c r="M356" s="293"/>
      <c r="N356" s="187"/>
      <c r="O356" s="295">
        <f t="shared" si="26"/>
        <v>0</v>
      </c>
      <c r="P356" s="295">
        <f t="shared" si="29"/>
        <v>0</v>
      </c>
      <c r="Q356" s="293"/>
      <c r="R356" s="296"/>
      <c r="S356" s="295">
        <f t="shared" si="25"/>
        <v>0</v>
      </c>
      <c r="T356" s="295">
        <f t="shared" si="27"/>
        <v>0</v>
      </c>
      <c r="U356" s="372"/>
    </row>
    <row r="357" spans="2:21" s="347" customFormat="1" x14ac:dyDescent="0.45">
      <c r="B357" s="3">
        <v>334</v>
      </c>
      <c r="C357" s="3" t="s">
        <v>14</v>
      </c>
      <c r="D357" s="121" t="s">
        <v>133</v>
      </c>
      <c r="E357" s="150" t="s">
        <v>14</v>
      </c>
      <c r="F357" s="188" t="s">
        <v>14</v>
      </c>
      <c r="G357" s="186"/>
      <c r="H357" s="186"/>
      <c r="I357" s="189"/>
      <c r="J357" s="295" t="s">
        <v>14</v>
      </c>
      <c r="K357" s="296"/>
      <c r="L357" s="307"/>
      <c r="M357" s="293"/>
      <c r="N357" s="187"/>
      <c r="O357" s="295">
        <f t="shared" si="26"/>
        <v>0</v>
      </c>
      <c r="P357" s="295">
        <f t="shared" si="29"/>
        <v>0</v>
      </c>
      <c r="Q357" s="293"/>
      <c r="R357" s="296"/>
      <c r="S357" s="295">
        <f t="shared" si="25"/>
        <v>0</v>
      </c>
      <c r="T357" s="295">
        <f t="shared" si="27"/>
        <v>0</v>
      </c>
      <c r="U357" s="372"/>
    </row>
    <row r="358" spans="2:21" s="347" customFormat="1" ht="67.5" x14ac:dyDescent="0.45">
      <c r="B358" s="3">
        <v>335</v>
      </c>
      <c r="C358" s="3" t="s">
        <v>14</v>
      </c>
      <c r="D358" s="121" t="s">
        <v>302</v>
      </c>
      <c r="E358" s="150" t="s">
        <v>14</v>
      </c>
      <c r="F358" s="188" t="s">
        <v>14</v>
      </c>
      <c r="G358" s="186"/>
      <c r="H358" s="186"/>
      <c r="I358" s="189"/>
      <c r="J358" s="295" t="s">
        <v>14</v>
      </c>
      <c r="K358" s="296"/>
      <c r="L358" s="307"/>
      <c r="M358" s="293"/>
      <c r="N358" s="187"/>
      <c r="O358" s="295">
        <f t="shared" si="26"/>
        <v>0</v>
      </c>
      <c r="P358" s="295">
        <f t="shared" si="29"/>
        <v>0</v>
      </c>
      <c r="Q358" s="293"/>
      <c r="R358" s="296"/>
      <c r="S358" s="295">
        <f t="shared" si="25"/>
        <v>0</v>
      </c>
      <c r="T358" s="295">
        <f t="shared" si="27"/>
        <v>0</v>
      </c>
      <c r="U358" s="372"/>
    </row>
    <row r="359" spans="2:21" s="347" customFormat="1" ht="67.5" x14ac:dyDescent="0.45">
      <c r="B359" s="3">
        <v>336</v>
      </c>
      <c r="C359" s="3" t="s">
        <v>14</v>
      </c>
      <c r="D359" s="121" t="s">
        <v>303</v>
      </c>
      <c r="E359" s="150" t="s">
        <v>14</v>
      </c>
      <c r="F359" s="188" t="s">
        <v>14</v>
      </c>
      <c r="G359" s="186"/>
      <c r="H359" s="186"/>
      <c r="I359" s="189"/>
      <c r="J359" s="295" t="s">
        <v>14</v>
      </c>
      <c r="K359" s="296"/>
      <c r="L359" s="307"/>
      <c r="M359" s="293"/>
      <c r="N359" s="187"/>
      <c r="O359" s="295">
        <f t="shared" si="26"/>
        <v>0</v>
      </c>
      <c r="P359" s="295">
        <f t="shared" si="29"/>
        <v>0</v>
      </c>
      <c r="Q359" s="293"/>
      <c r="R359" s="296"/>
      <c r="S359" s="295">
        <f t="shared" si="25"/>
        <v>0</v>
      </c>
      <c r="T359" s="295">
        <f t="shared" si="27"/>
        <v>0</v>
      </c>
      <c r="U359" s="372"/>
    </row>
    <row r="360" spans="2:21" s="347" customFormat="1" x14ac:dyDescent="0.45">
      <c r="B360" s="3">
        <v>337</v>
      </c>
      <c r="C360" s="3" t="s">
        <v>14</v>
      </c>
      <c r="D360" s="121" t="s">
        <v>304</v>
      </c>
      <c r="E360" s="150" t="s">
        <v>14</v>
      </c>
      <c r="F360" s="188" t="s">
        <v>14</v>
      </c>
      <c r="G360" s="186"/>
      <c r="H360" s="186"/>
      <c r="I360" s="189"/>
      <c r="J360" s="295" t="s">
        <v>14</v>
      </c>
      <c r="K360" s="296"/>
      <c r="L360" s="307"/>
      <c r="M360" s="293"/>
      <c r="N360" s="187"/>
      <c r="O360" s="295">
        <f t="shared" si="26"/>
        <v>0</v>
      </c>
      <c r="P360" s="295">
        <f t="shared" si="29"/>
        <v>0</v>
      </c>
      <c r="Q360" s="293"/>
      <c r="R360" s="296"/>
      <c r="S360" s="295">
        <f t="shared" si="25"/>
        <v>0</v>
      </c>
      <c r="T360" s="295">
        <f t="shared" si="27"/>
        <v>0</v>
      </c>
      <c r="U360" s="372"/>
    </row>
    <row r="361" spans="2:21" s="347" customFormat="1" ht="45" x14ac:dyDescent="0.45">
      <c r="B361" s="3">
        <v>338</v>
      </c>
      <c r="C361" s="3" t="s">
        <v>14</v>
      </c>
      <c r="D361" s="121" t="s">
        <v>305</v>
      </c>
      <c r="E361" s="150" t="s">
        <v>14</v>
      </c>
      <c r="F361" s="188" t="s">
        <v>14</v>
      </c>
      <c r="G361" s="186"/>
      <c r="H361" s="186"/>
      <c r="I361" s="189"/>
      <c r="J361" s="295" t="s">
        <v>14</v>
      </c>
      <c r="K361" s="296"/>
      <c r="L361" s="307"/>
      <c r="M361" s="293"/>
      <c r="N361" s="187"/>
      <c r="O361" s="295">
        <f t="shared" si="26"/>
        <v>0</v>
      </c>
      <c r="P361" s="295">
        <f t="shared" si="29"/>
        <v>0</v>
      </c>
      <c r="Q361" s="293"/>
      <c r="R361" s="296"/>
      <c r="S361" s="295">
        <f t="shared" si="25"/>
        <v>0</v>
      </c>
      <c r="T361" s="295">
        <f t="shared" si="27"/>
        <v>0</v>
      </c>
      <c r="U361" s="372"/>
    </row>
    <row r="362" spans="2:21" s="347" customFormat="1" x14ac:dyDescent="0.45">
      <c r="B362" s="3">
        <v>339</v>
      </c>
      <c r="C362" s="3" t="s">
        <v>37</v>
      </c>
      <c r="D362" s="121" t="s">
        <v>67</v>
      </c>
      <c r="E362" s="150" t="s">
        <v>14</v>
      </c>
      <c r="F362" s="188" t="s">
        <v>14</v>
      </c>
      <c r="G362" s="186"/>
      <c r="H362" s="186"/>
      <c r="I362" s="189"/>
      <c r="J362" s="295" t="s">
        <v>14</v>
      </c>
      <c r="K362" s="296"/>
      <c r="L362" s="307"/>
      <c r="M362" s="293"/>
      <c r="N362" s="187"/>
      <c r="O362" s="295">
        <f t="shared" si="26"/>
        <v>0</v>
      </c>
      <c r="P362" s="295">
        <f t="shared" si="29"/>
        <v>0</v>
      </c>
      <c r="Q362" s="293"/>
      <c r="R362" s="296"/>
      <c r="S362" s="295">
        <f t="shared" si="25"/>
        <v>0</v>
      </c>
      <c r="T362" s="295">
        <f t="shared" si="27"/>
        <v>0</v>
      </c>
      <c r="U362" s="372"/>
    </row>
    <row r="363" spans="2:21" s="347" customFormat="1" x14ac:dyDescent="0.45">
      <c r="B363" s="3">
        <v>340</v>
      </c>
      <c r="C363" s="3">
        <v>3.1</v>
      </c>
      <c r="D363" s="121" t="s">
        <v>152</v>
      </c>
      <c r="E363" s="150" t="s">
        <v>69</v>
      </c>
      <c r="F363" s="188">
        <v>26</v>
      </c>
      <c r="G363" s="186">
        <v>12792</v>
      </c>
      <c r="H363" s="186">
        <v>650</v>
      </c>
      <c r="I363" s="189">
        <v>16900</v>
      </c>
      <c r="J363" s="295">
        <v>26</v>
      </c>
      <c r="K363" s="296"/>
      <c r="L363" s="307">
        <f t="shared" si="28"/>
        <v>0</v>
      </c>
      <c r="M363" s="293"/>
      <c r="N363" s="187"/>
      <c r="O363" s="295">
        <f t="shared" si="26"/>
        <v>0</v>
      </c>
      <c r="P363" s="295">
        <f t="shared" si="29"/>
        <v>0</v>
      </c>
      <c r="Q363" s="293"/>
      <c r="R363" s="296"/>
      <c r="S363" s="295">
        <f t="shared" si="25"/>
        <v>0</v>
      </c>
      <c r="T363" s="295">
        <f t="shared" si="27"/>
        <v>0</v>
      </c>
      <c r="U363" s="372"/>
    </row>
    <row r="364" spans="2:21" s="347" customFormat="1" ht="33.75" x14ac:dyDescent="0.45">
      <c r="B364" s="3">
        <v>341</v>
      </c>
      <c r="C364" s="3" t="s">
        <v>14</v>
      </c>
      <c r="D364" s="121" t="s">
        <v>70</v>
      </c>
      <c r="E364" s="150" t="s">
        <v>14</v>
      </c>
      <c r="F364" s="188" t="s">
        <v>14</v>
      </c>
      <c r="G364" s="186"/>
      <c r="H364" s="186"/>
      <c r="I364" s="189"/>
      <c r="J364" s="295" t="s">
        <v>14</v>
      </c>
      <c r="K364" s="296"/>
      <c r="L364" s="307"/>
      <c r="M364" s="293"/>
      <c r="N364" s="187"/>
      <c r="O364" s="295">
        <f t="shared" si="26"/>
        <v>0</v>
      </c>
      <c r="P364" s="295">
        <f t="shared" si="29"/>
        <v>0</v>
      </c>
      <c r="Q364" s="293"/>
      <c r="R364" s="296"/>
      <c r="S364" s="295">
        <f t="shared" si="25"/>
        <v>0</v>
      </c>
      <c r="T364" s="295">
        <f t="shared" si="27"/>
        <v>0</v>
      </c>
      <c r="U364" s="372"/>
    </row>
    <row r="365" spans="2:21" s="347" customFormat="1" x14ac:dyDescent="0.45">
      <c r="B365" s="3">
        <v>342</v>
      </c>
      <c r="C365" s="3">
        <v>3.2</v>
      </c>
      <c r="D365" s="121" t="s">
        <v>72</v>
      </c>
      <c r="E365" s="150" t="s">
        <v>69</v>
      </c>
      <c r="F365" s="188">
        <v>10</v>
      </c>
      <c r="G365" s="186">
        <v>4800</v>
      </c>
      <c r="H365" s="186">
        <v>650</v>
      </c>
      <c r="I365" s="189">
        <v>6500</v>
      </c>
      <c r="J365" s="295">
        <v>10</v>
      </c>
      <c r="K365" s="296"/>
      <c r="L365" s="307">
        <f t="shared" si="28"/>
        <v>0</v>
      </c>
      <c r="M365" s="293"/>
      <c r="N365" s="187"/>
      <c r="O365" s="295">
        <f t="shared" si="26"/>
        <v>0</v>
      </c>
      <c r="P365" s="295">
        <f t="shared" si="29"/>
        <v>0</v>
      </c>
      <c r="Q365" s="293"/>
      <c r="R365" s="296"/>
      <c r="S365" s="295">
        <f t="shared" si="25"/>
        <v>0</v>
      </c>
      <c r="T365" s="295">
        <f t="shared" si="27"/>
        <v>0</v>
      </c>
      <c r="U365" s="372"/>
    </row>
    <row r="366" spans="2:21" s="347" customFormat="1" ht="33.75" x14ac:dyDescent="0.45">
      <c r="B366" s="3">
        <v>343</v>
      </c>
      <c r="C366" s="3" t="s">
        <v>14</v>
      </c>
      <c r="D366" s="121" t="s">
        <v>73</v>
      </c>
      <c r="E366" s="150" t="s">
        <v>14</v>
      </c>
      <c r="F366" s="188" t="s">
        <v>14</v>
      </c>
      <c r="G366" s="186"/>
      <c r="H366" s="186"/>
      <c r="I366" s="189"/>
      <c r="J366" s="295" t="s">
        <v>14</v>
      </c>
      <c r="K366" s="296"/>
      <c r="L366" s="307"/>
      <c r="M366" s="293"/>
      <c r="N366" s="187"/>
      <c r="O366" s="295">
        <f t="shared" si="26"/>
        <v>0</v>
      </c>
      <c r="P366" s="295">
        <f t="shared" si="29"/>
        <v>0</v>
      </c>
      <c r="Q366" s="293"/>
      <c r="R366" s="296"/>
      <c r="S366" s="295">
        <f t="shared" si="25"/>
        <v>0</v>
      </c>
      <c r="T366" s="295">
        <f t="shared" si="27"/>
        <v>0</v>
      </c>
      <c r="U366" s="372"/>
    </row>
    <row r="367" spans="2:21" s="347" customFormat="1" ht="15" x14ac:dyDescent="0.45">
      <c r="B367" s="3">
        <v>344</v>
      </c>
      <c r="C367" s="3" t="s">
        <v>14</v>
      </c>
      <c r="D367" s="357" t="s">
        <v>306</v>
      </c>
      <c r="E367" s="150" t="s">
        <v>14</v>
      </c>
      <c r="F367" s="188" t="s">
        <v>14</v>
      </c>
      <c r="G367" s="186"/>
      <c r="H367" s="186"/>
      <c r="I367" s="189"/>
      <c r="J367" s="295" t="s">
        <v>14</v>
      </c>
      <c r="K367" s="296"/>
      <c r="L367" s="307"/>
      <c r="M367" s="293"/>
      <c r="N367" s="187"/>
      <c r="O367" s="295">
        <f t="shared" si="26"/>
        <v>0</v>
      </c>
      <c r="P367" s="295">
        <f t="shared" si="29"/>
        <v>0</v>
      </c>
      <c r="Q367" s="293"/>
      <c r="R367" s="296"/>
      <c r="S367" s="295">
        <f t="shared" si="25"/>
        <v>0</v>
      </c>
      <c r="T367" s="295">
        <f t="shared" si="27"/>
        <v>0</v>
      </c>
      <c r="U367" s="372"/>
    </row>
    <row r="368" spans="2:21" s="347" customFormat="1" x14ac:dyDescent="0.45">
      <c r="B368" s="3">
        <v>345</v>
      </c>
      <c r="C368" s="3" t="s">
        <v>17</v>
      </c>
      <c r="D368" s="121" t="s">
        <v>76</v>
      </c>
      <c r="E368" s="150" t="s">
        <v>56</v>
      </c>
      <c r="F368" s="188">
        <v>1</v>
      </c>
      <c r="G368" s="186">
        <v>0</v>
      </c>
      <c r="H368" s="186">
        <v>0</v>
      </c>
      <c r="I368" s="190">
        <v>0</v>
      </c>
      <c r="J368" s="295">
        <v>1</v>
      </c>
      <c r="K368" s="296"/>
      <c r="L368" s="307">
        <f t="shared" si="28"/>
        <v>0</v>
      </c>
      <c r="M368" s="293"/>
      <c r="N368" s="187"/>
      <c r="O368" s="295">
        <f t="shared" si="26"/>
        <v>0</v>
      </c>
      <c r="P368" s="295">
        <f t="shared" si="29"/>
        <v>0</v>
      </c>
      <c r="Q368" s="293"/>
      <c r="R368" s="296"/>
      <c r="S368" s="295">
        <f t="shared" si="25"/>
        <v>0</v>
      </c>
      <c r="T368" s="295">
        <f t="shared" si="27"/>
        <v>0</v>
      </c>
      <c r="U368" s="372"/>
    </row>
    <row r="369" spans="2:21" s="347" customFormat="1" x14ac:dyDescent="0.45">
      <c r="B369" s="3">
        <v>346</v>
      </c>
      <c r="C369" s="3" t="s">
        <v>30</v>
      </c>
      <c r="D369" s="121" t="s">
        <v>78</v>
      </c>
      <c r="E369" s="150" t="s">
        <v>14</v>
      </c>
      <c r="F369" s="188" t="s">
        <v>14</v>
      </c>
      <c r="G369" s="186"/>
      <c r="H369" s="186"/>
      <c r="I369" s="189"/>
      <c r="J369" s="295" t="s">
        <v>14</v>
      </c>
      <c r="K369" s="296"/>
      <c r="L369" s="307"/>
      <c r="M369" s="293"/>
      <c r="N369" s="187"/>
      <c r="O369" s="295">
        <f t="shared" si="26"/>
        <v>0</v>
      </c>
      <c r="P369" s="295">
        <f t="shared" si="29"/>
        <v>0</v>
      </c>
      <c r="Q369" s="293"/>
      <c r="R369" s="296"/>
      <c r="S369" s="295">
        <f t="shared" si="25"/>
        <v>0</v>
      </c>
      <c r="T369" s="295">
        <f t="shared" si="27"/>
        <v>0</v>
      </c>
      <c r="U369" s="372"/>
    </row>
    <row r="370" spans="2:21" s="347" customFormat="1" ht="146.25" x14ac:dyDescent="0.45">
      <c r="B370" s="3">
        <v>347</v>
      </c>
      <c r="C370" s="3">
        <v>2.1</v>
      </c>
      <c r="D370" s="121" t="s">
        <v>307</v>
      </c>
      <c r="E370" s="150" t="s">
        <v>80</v>
      </c>
      <c r="F370" s="188">
        <v>17.2</v>
      </c>
      <c r="G370" s="186">
        <v>35260</v>
      </c>
      <c r="H370" s="186">
        <v>3346.79</v>
      </c>
      <c r="I370" s="189">
        <v>57564.79</v>
      </c>
      <c r="J370" s="295">
        <v>17.2</v>
      </c>
      <c r="K370" s="296">
        <v>0.8</v>
      </c>
      <c r="L370" s="307">
        <f t="shared" si="28"/>
        <v>46051.830399999999</v>
      </c>
      <c r="M370" s="293">
        <v>173.86385000000001</v>
      </c>
      <c r="N370" s="187">
        <v>1</v>
      </c>
      <c r="O370" s="295">
        <f t="shared" si="26"/>
        <v>581885.79454150004</v>
      </c>
      <c r="P370" s="295">
        <f t="shared" si="29"/>
        <v>535833.96414150007</v>
      </c>
      <c r="Q370" s="293">
        <f>'RA3 ms'!F899</f>
        <v>173.86385000000001</v>
      </c>
      <c r="R370" s="296">
        <v>1</v>
      </c>
      <c r="S370" s="295">
        <f t="shared" si="25"/>
        <v>581885.79454150004</v>
      </c>
      <c r="T370" s="295">
        <f t="shared" si="27"/>
        <v>0</v>
      </c>
      <c r="U370" s="372"/>
    </row>
    <row r="371" spans="2:21" s="347" customFormat="1" ht="146.25" x14ac:dyDescent="0.45">
      <c r="B371" s="3">
        <v>348</v>
      </c>
      <c r="C371" s="3">
        <v>2.2000000000000002</v>
      </c>
      <c r="D371" s="121" t="s">
        <v>308</v>
      </c>
      <c r="E371" s="150" t="s">
        <v>80</v>
      </c>
      <c r="F371" s="188">
        <v>4</v>
      </c>
      <c r="G371" s="186">
        <v>6888</v>
      </c>
      <c r="H371" s="186">
        <v>2342.75</v>
      </c>
      <c r="I371" s="189">
        <v>9371</v>
      </c>
      <c r="J371" s="295">
        <v>4</v>
      </c>
      <c r="K371" s="296"/>
      <c r="L371" s="307">
        <f t="shared" si="28"/>
        <v>0</v>
      </c>
      <c r="M371" s="293">
        <v>27.673749999999998</v>
      </c>
      <c r="N371" s="187">
        <v>1</v>
      </c>
      <c r="O371" s="295">
        <f t="shared" si="26"/>
        <v>64832.677812499998</v>
      </c>
      <c r="P371" s="295">
        <f t="shared" si="29"/>
        <v>64832.677812499998</v>
      </c>
      <c r="Q371" s="293">
        <f>'RA3 ms'!F902</f>
        <v>27.673749999999998</v>
      </c>
      <c r="R371" s="296">
        <v>1</v>
      </c>
      <c r="S371" s="295">
        <f t="shared" si="25"/>
        <v>64832.677812499998</v>
      </c>
      <c r="T371" s="295">
        <f t="shared" si="27"/>
        <v>0</v>
      </c>
      <c r="U371" s="372"/>
    </row>
    <row r="372" spans="2:21" s="347" customFormat="1" ht="180" x14ac:dyDescent="0.45">
      <c r="B372" s="3">
        <v>349</v>
      </c>
      <c r="C372" s="3">
        <v>2.2999999999999998</v>
      </c>
      <c r="D372" s="121" t="s">
        <v>82</v>
      </c>
      <c r="E372" s="150" t="s">
        <v>80</v>
      </c>
      <c r="F372" s="188">
        <v>38.4</v>
      </c>
      <c r="G372" s="186">
        <v>24960</v>
      </c>
      <c r="H372" s="186">
        <v>777.2</v>
      </c>
      <c r="I372" s="189">
        <v>29844.48</v>
      </c>
      <c r="J372" s="295">
        <v>38.4</v>
      </c>
      <c r="K372" s="296">
        <v>0.8</v>
      </c>
      <c r="L372" s="307">
        <f t="shared" si="28"/>
        <v>23875.583999999999</v>
      </c>
      <c r="M372" s="293">
        <v>165.37899999999999</v>
      </c>
      <c r="N372" s="187">
        <v>1</v>
      </c>
      <c r="O372" s="295">
        <f t="shared" si="26"/>
        <v>128532.5588</v>
      </c>
      <c r="P372" s="295">
        <f t="shared" si="29"/>
        <v>104656.9748</v>
      </c>
      <c r="Q372" s="293">
        <f>'RA3 ms'!F914</f>
        <v>165.37899999999999</v>
      </c>
      <c r="R372" s="296">
        <v>1</v>
      </c>
      <c r="S372" s="295">
        <f t="shared" si="25"/>
        <v>128532.5588</v>
      </c>
      <c r="T372" s="295">
        <f t="shared" si="27"/>
        <v>0</v>
      </c>
      <c r="U372" s="372"/>
    </row>
    <row r="373" spans="2:21" s="347" customFormat="1" ht="180" x14ac:dyDescent="0.45">
      <c r="B373" s="3">
        <v>350</v>
      </c>
      <c r="C373" s="3">
        <v>2.4</v>
      </c>
      <c r="D373" s="121" t="s">
        <v>82</v>
      </c>
      <c r="E373" s="150" t="s">
        <v>80</v>
      </c>
      <c r="F373" s="188">
        <v>111.8</v>
      </c>
      <c r="G373" s="186">
        <v>50980.800000000003</v>
      </c>
      <c r="H373" s="186">
        <v>777.2</v>
      </c>
      <c r="I373" s="189">
        <v>86890.96</v>
      </c>
      <c r="J373" s="295">
        <v>111.8</v>
      </c>
      <c r="K373" s="296">
        <v>0.8</v>
      </c>
      <c r="L373" s="307">
        <f t="shared" si="28"/>
        <v>69512.767999999996</v>
      </c>
      <c r="M373" s="293">
        <v>55.821899999999999</v>
      </c>
      <c r="N373" s="187">
        <v>1</v>
      </c>
      <c r="O373" s="295">
        <f t="shared" si="26"/>
        <v>43384.780680000003</v>
      </c>
      <c r="P373" s="295">
        <f t="shared" si="29"/>
        <v>-26127.987319999993</v>
      </c>
      <c r="Q373" s="293">
        <f>'RA3 ms'!F922</f>
        <v>55.821899999999999</v>
      </c>
      <c r="R373" s="296">
        <v>1</v>
      </c>
      <c r="S373" s="295">
        <f t="shared" si="25"/>
        <v>43384.780680000003</v>
      </c>
      <c r="T373" s="295">
        <f t="shared" si="27"/>
        <v>0</v>
      </c>
      <c r="U373" s="372"/>
    </row>
    <row r="374" spans="2:21" s="347" customFormat="1" ht="90" x14ac:dyDescent="0.45">
      <c r="B374" s="3">
        <v>351</v>
      </c>
      <c r="C374" s="3">
        <v>2.5</v>
      </c>
      <c r="D374" s="121" t="s">
        <v>309</v>
      </c>
      <c r="E374" s="150" t="s">
        <v>80</v>
      </c>
      <c r="F374" s="188">
        <v>5</v>
      </c>
      <c r="G374" s="186">
        <v>9000</v>
      </c>
      <c r="H374" s="186">
        <v>2677.43</v>
      </c>
      <c r="I374" s="189">
        <v>13387.15</v>
      </c>
      <c r="J374" s="295">
        <v>5</v>
      </c>
      <c r="K374" s="296">
        <v>0.8</v>
      </c>
      <c r="L374" s="307">
        <f t="shared" si="28"/>
        <v>10709.72</v>
      </c>
      <c r="M374" s="293">
        <v>35.646300000000004</v>
      </c>
      <c r="N374" s="187">
        <v>1</v>
      </c>
      <c r="O374" s="295">
        <f t="shared" si="26"/>
        <v>95440.473009000008</v>
      </c>
      <c r="P374" s="295">
        <f t="shared" si="29"/>
        <v>84730.753009000007</v>
      </c>
      <c r="Q374" s="293">
        <f>'RA3 ms'!F927</f>
        <v>35.646300000000004</v>
      </c>
      <c r="R374" s="296">
        <v>1</v>
      </c>
      <c r="S374" s="295">
        <f t="shared" si="25"/>
        <v>95440.473009000008</v>
      </c>
      <c r="T374" s="295">
        <f t="shared" si="27"/>
        <v>0</v>
      </c>
      <c r="U374" s="372"/>
    </row>
    <row r="375" spans="2:21" s="347" customFormat="1" ht="78.75" x14ac:dyDescent="0.45">
      <c r="B375" s="3">
        <v>352</v>
      </c>
      <c r="C375" s="3">
        <v>2.6</v>
      </c>
      <c r="D375" s="121" t="s">
        <v>310</v>
      </c>
      <c r="E375" s="150" t="s">
        <v>80</v>
      </c>
      <c r="F375" s="188">
        <v>65</v>
      </c>
      <c r="G375" s="186">
        <v>57850</v>
      </c>
      <c r="H375" s="186">
        <v>892.48</v>
      </c>
      <c r="I375" s="189">
        <v>58011.199999999997</v>
      </c>
      <c r="J375" s="295">
        <v>65</v>
      </c>
      <c r="K375" s="296">
        <v>0.8</v>
      </c>
      <c r="L375" s="307">
        <f t="shared" si="28"/>
        <v>46408.959999999999</v>
      </c>
      <c r="M375" s="293"/>
      <c r="N375" s="187"/>
      <c r="O375" s="295">
        <f t="shared" si="26"/>
        <v>0</v>
      </c>
      <c r="P375" s="295">
        <f t="shared" si="29"/>
        <v>-46408.959999999999</v>
      </c>
      <c r="Q375" s="293"/>
      <c r="R375" s="296"/>
      <c r="S375" s="295">
        <f t="shared" si="25"/>
        <v>0</v>
      </c>
      <c r="T375" s="295">
        <f t="shared" si="27"/>
        <v>0</v>
      </c>
      <c r="U375" s="372"/>
    </row>
    <row r="376" spans="2:21" s="347" customFormat="1" x14ac:dyDescent="0.45">
      <c r="B376" s="3">
        <v>353</v>
      </c>
      <c r="C376" s="3" t="s">
        <v>37</v>
      </c>
      <c r="D376" s="121" t="s">
        <v>311</v>
      </c>
      <c r="E376" s="150" t="s">
        <v>14</v>
      </c>
      <c r="F376" s="188" t="s">
        <v>14</v>
      </c>
      <c r="G376" s="186"/>
      <c r="H376" s="186"/>
      <c r="I376" s="189"/>
      <c r="J376" s="295" t="s">
        <v>14</v>
      </c>
      <c r="K376" s="296"/>
      <c r="L376" s="307"/>
      <c r="M376" s="293"/>
      <c r="N376" s="187"/>
      <c r="O376" s="295">
        <f t="shared" si="26"/>
        <v>0</v>
      </c>
      <c r="P376" s="295">
        <f t="shared" si="29"/>
        <v>0</v>
      </c>
      <c r="Q376" s="293"/>
      <c r="R376" s="296"/>
      <c r="S376" s="295">
        <f t="shared" si="25"/>
        <v>0</v>
      </c>
      <c r="T376" s="295">
        <f t="shared" si="27"/>
        <v>0</v>
      </c>
      <c r="U376" s="372"/>
    </row>
    <row r="377" spans="2:21" s="347" customFormat="1" x14ac:dyDescent="0.45">
      <c r="B377" s="3">
        <v>354</v>
      </c>
      <c r="C377" s="3" t="s">
        <v>14</v>
      </c>
      <c r="D377" s="121" t="s">
        <v>312</v>
      </c>
      <c r="E377" s="150" t="s">
        <v>14</v>
      </c>
      <c r="F377" s="188" t="s">
        <v>14</v>
      </c>
      <c r="G377" s="186"/>
      <c r="H377" s="186"/>
      <c r="I377" s="189"/>
      <c r="J377" s="295" t="s">
        <v>14</v>
      </c>
      <c r="K377" s="296"/>
      <c r="L377" s="307"/>
      <c r="M377" s="293"/>
      <c r="N377" s="187"/>
      <c r="O377" s="295">
        <f t="shared" si="26"/>
        <v>0</v>
      </c>
      <c r="P377" s="295">
        <f t="shared" si="29"/>
        <v>0</v>
      </c>
      <c r="Q377" s="293"/>
      <c r="R377" s="296"/>
      <c r="S377" s="295">
        <f t="shared" si="25"/>
        <v>0</v>
      </c>
      <c r="T377" s="295">
        <f t="shared" si="27"/>
        <v>0</v>
      </c>
      <c r="U377" s="372"/>
    </row>
    <row r="378" spans="2:21" s="347" customFormat="1" x14ac:dyDescent="0.45">
      <c r="B378" s="3">
        <v>355</v>
      </c>
      <c r="C378" s="3">
        <v>3.1</v>
      </c>
      <c r="D378" s="121" t="s">
        <v>313</v>
      </c>
      <c r="E378" s="150" t="s">
        <v>69</v>
      </c>
      <c r="F378" s="188">
        <v>5</v>
      </c>
      <c r="G378" s="186">
        <v>42500</v>
      </c>
      <c r="H378" s="186">
        <v>10795</v>
      </c>
      <c r="I378" s="189">
        <v>53975</v>
      </c>
      <c r="J378" s="295">
        <v>5</v>
      </c>
      <c r="K378" s="296">
        <v>0.4</v>
      </c>
      <c r="L378" s="307">
        <f t="shared" si="28"/>
        <v>21590</v>
      </c>
      <c r="M378" s="293">
        <v>3.07525</v>
      </c>
      <c r="N378" s="187">
        <v>0.9</v>
      </c>
      <c r="O378" s="295">
        <f t="shared" si="26"/>
        <v>29877.591375</v>
      </c>
      <c r="P378" s="295">
        <f t="shared" si="29"/>
        <v>8287.591375</v>
      </c>
      <c r="Q378" s="293">
        <f>'RA3 ms'!F936</f>
        <v>3.07525</v>
      </c>
      <c r="R378" s="294">
        <v>1</v>
      </c>
      <c r="S378" s="295">
        <f t="shared" si="25"/>
        <v>33197.323750000003</v>
      </c>
      <c r="T378" s="295">
        <f t="shared" si="27"/>
        <v>3319.7323750000032</v>
      </c>
      <c r="U378" s="372"/>
    </row>
    <row r="379" spans="2:21" s="347" customFormat="1" ht="78.75" x14ac:dyDescent="0.45">
      <c r="B379" s="3">
        <v>356</v>
      </c>
      <c r="C379" s="3" t="s">
        <v>14</v>
      </c>
      <c r="D379" s="121" t="s">
        <v>314</v>
      </c>
      <c r="E379" s="150" t="s">
        <v>14</v>
      </c>
      <c r="F379" s="188" t="s">
        <v>14</v>
      </c>
      <c r="G379" s="186"/>
      <c r="H379" s="186"/>
      <c r="I379" s="189"/>
      <c r="J379" s="295" t="s">
        <v>14</v>
      </c>
      <c r="K379" s="296"/>
      <c r="L379" s="307"/>
      <c r="M379" s="293"/>
      <c r="N379" s="187"/>
      <c r="O379" s="295">
        <f t="shared" si="26"/>
        <v>0</v>
      </c>
      <c r="P379" s="295">
        <f t="shared" si="29"/>
        <v>0</v>
      </c>
      <c r="Q379" s="293"/>
      <c r="R379" s="296"/>
      <c r="S379" s="295">
        <f t="shared" si="25"/>
        <v>0</v>
      </c>
      <c r="T379" s="295">
        <f t="shared" si="27"/>
        <v>0</v>
      </c>
      <c r="U379" s="372"/>
    </row>
    <row r="380" spans="2:21" s="347" customFormat="1" x14ac:dyDescent="0.45">
      <c r="B380" s="3">
        <v>357</v>
      </c>
      <c r="C380" s="3">
        <v>3.2</v>
      </c>
      <c r="D380" s="121" t="s">
        <v>315</v>
      </c>
      <c r="E380" s="150" t="s">
        <v>20</v>
      </c>
      <c r="F380" s="188">
        <v>60</v>
      </c>
      <c r="G380" s="186">
        <v>414000</v>
      </c>
      <c r="H380" s="186">
        <v>10350.26</v>
      </c>
      <c r="I380" s="189">
        <v>621015.6</v>
      </c>
      <c r="J380" s="295">
        <v>60</v>
      </c>
      <c r="K380" s="296">
        <v>0.4</v>
      </c>
      <c r="L380" s="307">
        <f t="shared" si="28"/>
        <v>248406.24</v>
      </c>
      <c r="M380" s="293">
        <v>55.575599999999994</v>
      </c>
      <c r="N380" s="187">
        <v>0.9</v>
      </c>
      <c r="O380" s="295">
        <f t="shared" si="26"/>
        <v>517699.71869040001</v>
      </c>
      <c r="P380" s="295">
        <f t="shared" si="29"/>
        <v>269293.47869040002</v>
      </c>
      <c r="Q380" s="293">
        <f>'RA3 ms'!F945</f>
        <v>55.575599999999994</v>
      </c>
      <c r="R380" s="294">
        <v>1</v>
      </c>
      <c r="S380" s="295">
        <f t="shared" si="25"/>
        <v>575221.90965599997</v>
      </c>
      <c r="T380" s="295">
        <f t="shared" si="27"/>
        <v>57522.190965599963</v>
      </c>
      <c r="U380" s="372"/>
    </row>
    <row r="381" spans="2:21" s="347" customFormat="1" ht="225" x14ac:dyDescent="0.45">
      <c r="B381" s="3">
        <v>358</v>
      </c>
      <c r="C381" s="3" t="s">
        <v>14</v>
      </c>
      <c r="D381" s="121" t="s">
        <v>316</v>
      </c>
      <c r="E381" s="150" t="s">
        <v>14</v>
      </c>
      <c r="F381" s="188" t="s">
        <v>14</v>
      </c>
      <c r="G381" s="186"/>
      <c r="H381" s="186"/>
      <c r="I381" s="189"/>
      <c r="J381" s="295" t="s">
        <v>14</v>
      </c>
      <c r="K381" s="296"/>
      <c r="L381" s="307"/>
      <c r="M381" s="293"/>
      <c r="N381" s="187"/>
      <c r="O381" s="295">
        <f t="shared" si="26"/>
        <v>0</v>
      </c>
      <c r="P381" s="295">
        <f t="shared" si="29"/>
        <v>0</v>
      </c>
      <c r="Q381" s="293"/>
      <c r="R381" s="296"/>
      <c r="S381" s="295">
        <f t="shared" si="25"/>
        <v>0</v>
      </c>
      <c r="T381" s="295">
        <f t="shared" si="27"/>
        <v>0</v>
      </c>
      <c r="U381" s="372"/>
    </row>
    <row r="382" spans="2:21" s="347" customFormat="1" x14ac:dyDescent="0.45">
      <c r="B382" s="3">
        <v>359</v>
      </c>
      <c r="C382" s="3" t="s">
        <v>14</v>
      </c>
      <c r="D382" s="121" t="s">
        <v>317</v>
      </c>
      <c r="E382" s="150" t="s">
        <v>14</v>
      </c>
      <c r="F382" s="188" t="s">
        <v>14</v>
      </c>
      <c r="G382" s="186"/>
      <c r="H382" s="186"/>
      <c r="I382" s="189"/>
      <c r="J382" s="295" t="s">
        <v>14</v>
      </c>
      <c r="K382" s="296"/>
      <c r="L382" s="307"/>
      <c r="M382" s="293"/>
      <c r="N382" s="187"/>
      <c r="O382" s="295">
        <f t="shared" si="26"/>
        <v>0</v>
      </c>
      <c r="P382" s="295">
        <f t="shared" si="29"/>
        <v>0</v>
      </c>
      <c r="Q382" s="293"/>
      <c r="R382" s="296"/>
      <c r="S382" s="295">
        <f t="shared" si="25"/>
        <v>0</v>
      </c>
      <c r="T382" s="295">
        <f t="shared" si="27"/>
        <v>0</v>
      </c>
      <c r="U382" s="372"/>
    </row>
    <row r="383" spans="2:21" s="347" customFormat="1" x14ac:dyDescent="0.45">
      <c r="B383" s="3">
        <v>360</v>
      </c>
      <c r="C383" s="3">
        <v>3.3</v>
      </c>
      <c r="D383" s="121" t="s">
        <v>318</v>
      </c>
      <c r="E383" s="150" t="s">
        <v>69</v>
      </c>
      <c r="F383" s="188">
        <v>21</v>
      </c>
      <c r="G383" s="186">
        <v>112560</v>
      </c>
      <c r="H383" s="186">
        <v>8397.9599999999991</v>
      </c>
      <c r="I383" s="189">
        <v>176357.16</v>
      </c>
      <c r="J383" s="295">
        <v>21</v>
      </c>
      <c r="K383" s="296">
        <v>0.6</v>
      </c>
      <c r="L383" s="307">
        <f t="shared" si="28"/>
        <v>105814.29599999999</v>
      </c>
      <c r="M383" s="293">
        <v>21.4</v>
      </c>
      <c r="N383" s="187">
        <v>0.85</v>
      </c>
      <c r="O383" s="295">
        <f t="shared" si="26"/>
        <v>152758.89239999995</v>
      </c>
      <c r="P383" s="295">
        <f t="shared" si="29"/>
        <v>46944.596399999966</v>
      </c>
      <c r="Q383" s="293">
        <f>'RA3 ms'!F955</f>
        <v>21.4</v>
      </c>
      <c r="R383" s="294">
        <v>1</v>
      </c>
      <c r="S383" s="295">
        <f t="shared" si="25"/>
        <v>179716.34399999998</v>
      </c>
      <c r="T383" s="295">
        <f t="shared" si="27"/>
        <v>26957.451600000029</v>
      </c>
      <c r="U383" s="372"/>
    </row>
    <row r="384" spans="2:21" s="347" customFormat="1" ht="67.5" x14ac:dyDescent="0.45">
      <c r="B384" s="3">
        <v>361</v>
      </c>
      <c r="C384" s="3" t="s">
        <v>14</v>
      </c>
      <c r="D384" s="121" t="s">
        <v>319</v>
      </c>
      <c r="E384" s="150" t="s">
        <v>14</v>
      </c>
      <c r="F384" s="188" t="s">
        <v>14</v>
      </c>
      <c r="G384" s="186"/>
      <c r="H384" s="186"/>
      <c r="I384" s="189"/>
      <c r="J384" s="295" t="s">
        <v>14</v>
      </c>
      <c r="K384" s="296"/>
      <c r="L384" s="307"/>
      <c r="M384" s="293"/>
      <c r="N384" s="187"/>
      <c r="O384" s="295">
        <f t="shared" si="26"/>
        <v>0</v>
      </c>
      <c r="P384" s="295">
        <f t="shared" si="29"/>
        <v>0</v>
      </c>
      <c r="Q384" s="293"/>
      <c r="R384" s="296"/>
      <c r="S384" s="295">
        <f t="shared" si="25"/>
        <v>0</v>
      </c>
      <c r="T384" s="295">
        <f t="shared" si="27"/>
        <v>0</v>
      </c>
      <c r="U384" s="372"/>
    </row>
    <row r="385" spans="2:21" s="347" customFormat="1" x14ac:dyDescent="0.45">
      <c r="B385" s="3">
        <v>362</v>
      </c>
      <c r="C385" s="3">
        <v>3.4</v>
      </c>
      <c r="D385" s="121" t="s">
        <v>169</v>
      </c>
      <c r="E385" s="150" t="s">
        <v>69</v>
      </c>
      <c r="F385" s="188">
        <v>3</v>
      </c>
      <c r="G385" s="186">
        <v>25500</v>
      </c>
      <c r="H385" s="186">
        <v>11217.95</v>
      </c>
      <c r="I385" s="189">
        <v>33653.85</v>
      </c>
      <c r="J385" s="295">
        <v>3</v>
      </c>
      <c r="K385" s="296">
        <v>0.6</v>
      </c>
      <c r="L385" s="307">
        <f t="shared" si="28"/>
        <v>20192.309999999998</v>
      </c>
      <c r="M385" s="293"/>
      <c r="N385" s="187"/>
      <c r="O385" s="295">
        <f t="shared" si="26"/>
        <v>0</v>
      </c>
      <c r="P385" s="295">
        <f t="shared" si="29"/>
        <v>-20192.309999999998</v>
      </c>
      <c r="Q385" s="293"/>
      <c r="R385" s="296"/>
      <c r="S385" s="295">
        <f t="shared" si="25"/>
        <v>0</v>
      </c>
      <c r="T385" s="295">
        <f t="shared" si="27"/>
        <v>0</v>
      </c>
      <c r="U385" s="372"/>
    </row>
    <row r="386" spans="2:21" s="347" customFormat="1" ht="90" x14ac:dyDescent="0.45">
      <c r="B386" s="3">
        <v>363</v>
      </c>
      <c r="C386" s="3" t="s">
        <v>14</v>
      </c>
      <c r="D386" s="121" t="s">
        <v>320</v>
      </c>
      <c r="E386" s="150" t="s">
        <v>14</v>
      </c>
      <c r="F386" s="188" t="s">
        <v>14</v>
      </c>
      <c r="G386" s="186"/>
      <c r="H386" s="186"/>
      <c r="I386" s="189"/>
      <c r="J386" s="295" t="s">
        <v>14</v>
      </c>
      <c r="K386" s="296"/>
      <c r="L386" s="307"/>
      <c r="M386" s="293"/>
      <c r="N386" s="187"/>
      <c r="O386" s="295">
        <f t="shared" si="26"/>
        <v>0</v>
      </c>
      <c r="P386" s="295">
        <f t="shared" si="29"/>
        <v>0</v>
      </c>
      <c r="Q386" s="293"/>
      <c r="R386" s="296"/>
      <c r="S386" s="295">
        <f t="shared" si="25"/>
        <v>0</v>
      </c>
      <c r="T386" s="295">
        <f t="shared" si="27"/>
        <v>0</v>
      </c>
      <c r="U386" s="372"/>
    </row>
    <row r="387" spans="2:21" s="347" customFormat="1" x14ac:dyDescent="0.45">
      <c r="B387" s="3">
        <v>364</v>
      </c>
      <c r="C387" s="3">
        <v>3.5</v>
      </c>
      <c r="D387" s="121" t="s">
        <v>321</v>
      </c>
      <c r="E387" s="150" t="s">
        <v>26</v>
      </c>
      <c r="F387" s="188">
        <v>7</v>
      </c>
      <c r="G387" s="186">
        <v>11200</v>
      </c>
      <c r="H387" s="186">
        <v>2559.9699999999998</v>
      </c>
      <c r="I387" s="189">
        <v>17919.79</v>
      </c>
      <c r="J387" s="295">
        <v>7</v>
      </c>
      <c r="K387" s="296">
        <v>0.6</v>
      </c>
      <c r="L387" s="307">
        <f t="shared" si="28"/>
        <v>10751.874</v>
      </c>
      <c r="M387" s="293"/>
      <c r="N387" s="187"/>
      <c r="O387" s="295">
        <f t="shared" si="26"/>
        <v>0</v>
      </c>
      <c r="P387" s="295">
        <f t="shared" si="29"/>
        <v>-10751.874</v>
      </c>
      <c r="Q387" s="293"/>
      <c r="R387" s="296"/>
      <c r="S387" s="295">
        <f t="shared" si="25"/>
        <v>0</v>
      </c>
      <c r="T387" s="295">
        <f t="shared" si="27"/>
        <v>0</v>
      </c>
      <c r="U387" s="372"/>
    </row>
    <row r="388" spans="2:21" s="347" customFormat="1" ht="78.75" x14ac:dyDescent="0.45">
      <c r="B388" s="3">
        <v>365</v>
      </c>
      <c r="C388" s="3" t="s">
        <v>14</v>
      </c>
      <c r="D388" s="121" t="s">
        <v>322</v>
      </c>
      <c r="E388" s="150" t="s">
        <v>14</v>
      </c>
      <c r="F388" s="188" t="s">
        <v>14</v>
      </c>
      <c r="G388" s="186"/>
      <c r="H388" s="186"/>
      <c r="I388" s="189"/>
      <c r="J388" s="295" t="s">
        <v>14</v>
      </c>
      <c r="K388" s="296"/>
      <c r="L388" s="307"/>
      <c r="M388" s="293"/>
      <c r="N388" s="187"/>
      <c r="O388" s="295">
        <f t="shared" si="26"/>
        <v>0</v>
      </c>
      <c r="P388" s="295">
        <f t="shared" si="29"/>
        <v>0</v>
      </c>
      <c r="Q388" s="293"/>
      <c r="R388" s="296"/>
      <c r="S388" s="295">
        <f t="shared" si="25"/>
        <v>0</v>
      </c>
      <c r="T388" s="295">
        <f t="shared" si="27"/>
        <v>0</v>
      </c>
      <c r="U388" s="372"/>
    </row>
    <row r="389" spans="2:21" s="347" customFormat="1" x14ac:dyDescent="0.45">
      <c r="B389" s="3">
        <v>366</v>
      </c>
      <c r="C389" s="3">
        <v>3.6</v>
      </c>
      <c r="D389" s="121" t="s">
        <v>323</v>
      </c>
      <c r="E389" s="150" t="s">
        <v>26</v>
      </c>
      <c r="F389" s="188">
        <v>1</v>
      </c>
      <c r="G389" s="186">
        <v>13966</v>
      </c>
      <c r="H389" s="186">
        <v>30776.37</v>
      </c>
      <c r="I389" s="189">
        <v>30776.37</v>
      </c>
      <c r="J389" s="295">
        <v>1</v>
      </c>
      <c r="K389" s="296">
        <v>0.6</v>
      </c>
      <c r="L389" s="307">
        <f t="shared" si="28"/>
        <v>18465.822</v>
      </c>
      <c r="M389" s="293"/>
      <c r="N389" s="187"/>
      <c r="O389" s="295">
        <f t="shared" si="26"/>
        <v>0</v>
      </c>
      <c r="P389" s="295">
        <f t="shared" si="29"/>
        <v>-18465.822</v>
      </c>
      <c r="Q389" s="293"/>
      <c r="R389" s="296"/>
      <c r="S389" s="295">
        <f t="shared" si="25"/>
        <v>0</v>
      </c>
      <c r="T389" s="295">
        <f t="shared" si="27"/>
        <v>0</v>
      </c>
      <c r="U389" s="372"/>
    </row>
    <row r="390" spans="2:21" s="347" customFormat="1" ht="101.25" x14ac:dyDescent="0.45">
      <c r="B390" s="3">
        <v>367</v>
      </c>
      <c r="C390" s="3" t="s">
        <v>14</v>
      </c>
      <c r="D390" s="121" t="s">
        <v>324</v>
      </c>
      <c r="E390" s="150" t="s">
        <v>14</v>
      </c>
      <c r="F390" s="188" t="s">
        <v>14</v>
      </c>
      <c r="G390" s="186"/>
      <c r="H390" s="186"/>
      <c r="I390" s="189"/>
      <c r="J390" s="295" t="s">
        <v>14</v>
      </c>
      <c r="K390" s="296"/>
      <c r="L390" s="307"/>
      <c r="M390" s="293"/>
      <c r="N390" s="187"/>
      <c r="O390" s="295">
        <f t="shared" si="26"/>
        <v>0</v>
      </c>
      <c r="P390" s="295">
        <f t="shared" si="29"/>
        <v>0</v>
      </c>
      <c r="Q390" s="293"/>
      <c r="R390" s="296"/>
      <c r="S390" s="295">
        <f t="shared" si="25"/>
        <v>0</v>
      </c>
      <c r="T390" s="295">
        <f t="shared" si="27"/>
        <v>0</v>
      </c>
      <c r="U390" s="372"/>
    </row>
    <row r="391" spans="2:21" s="347" customFormat="1" x14ac:dyDescent="0.45">
      <c r="B391" s="3">
        <v>368</v>
      </c>
      <c r="C391" s="3" t="s">
        <v>14</v>
      </c>
      <c r="D391" s="121" t="s">
        <v>325</v>
      </c>
      <c r="E391" s="150" t="s">
        <v>14</v>
      </c>
      <c r="F391" s="188" t="s">
        <v>14</v>
      </c>
      <c r="G391" s="186"/>
      <c r="H391" s="186"/>
      <c r="I391" s="189"/>
      <c r="J391" s="295" t="s">
        <v>14</v>
      </c>
      <c r="K391" s="296"/>
      <c r="L391" s="307"/>
      <c r="M391" s="293"/>
      <c r="N391" s="187"/>
      <c r="O391" s="295">
        <f t="shared" si="26"/>
        <v>0</v>
      </c>
      <c r="P391" s="295">
        <f t="shared" si="29"/>
        <v>0</v>
      </c>
      <c r="Q391" s="293"/>
      <c r="R391" s="296"/>
      <c r="S391" s="295">
        <f t="shared" si="25"/>
        <v>0</v>
      </c>
      <c r="T391" s="295">
        <f t="shared" si="27"/>
        <v>0</v>
      </c>
      <c r="U391" s="372"/>
    </row>
    <row r="392" spans="2:21" s="347" customFormat="1" x14ac:dyDescent="0.45">
      <c r="B392" s="3">
        <v>369</v>
      </c>
      <c r="C392" s="3">
        <v>3.7</v>
      </c>
      <c r="D392" s="121" t="s">
        <v>326</v>
      </c>
      <c r="E392" s="150" t="s">
        <v>26</v>
      </c>
      <c r="F392" s="188">
        <v>1.8</v>
      </c>
      <c r="G392" s="186">
        <v>48600</v>
      </c>
      <c r="H392" s="186">
        <v>37577.78</v>
      </c>
      <c r="I392" s="189">
        <v>67640</v>
      </c>
      <c r="J392" s="295">
        <v>1.8</v>
      </c>
      <c r="K392" s="296">
        <v>0.5</v>
      </c>
      <c r="L392" s="307">
        <f t="shared" si="28"/>
        <v>33820.002</v>
      </c>
      <c r="M392" s="293">
        <v>1.7</v>
      </c>
      <c r="N392" s="187">
        <v>0.85</v>
      </c>
      <c r="O392" s="295">
        <f t="shared" si="26"/>
        <v>54299.89209999999</v>
      </c>
      <c r="P392" s="295">
        <f t="shared" si="29"/>
        <v>20479.89009999999</v>
      </c>
      <c r="Q392" s="293">
        <f>'RA3 ms'!F970</f>
        <v>1.7</v>
      </c>
      <c r="R392" s="294">
        <v>1</v>
      </c>
      <c r="S392" s="295">
        <f t="shared" si="25"/>
        <v>63882.225999999995</v>
      </c>
      <c r="T392" s="295">
        <f t="shared" si="27"/>
        <v>9582.3339000000051</v>
      </c>
      <c r="U392" s="372"/>
    </row>
    <row r="393" spans="2:21" s="347" customFormat="1" x14ac:dyDescent="0.45">
      <c r="B393" s="3">
        <v>370</v>
      </c>
      <c r="C393" s="3" t="s">
        <v>14</v>
      </c>
      <c r="D393" s="121" t="s">
        <v>327</v>
      </c>
      <c r="E393" s="150" t="s">
        <v>14</v>
      </c>
      <c r="F393" s="188" t="s">
        <v>14</v>
      </c>
      <c r="G393" s="186"/>
      <c r="H393" s="186"/>
      <c r="I393" s="189"/>
      <c r="J393" s="295" t="s">
        <v>14</v>
      </c>
      <c r="K393" s="296"/>
      <c r="L393" s="307"/>
      <c r="M393" s="293"/>
      <c r="N393" s="187"/>
      <c r="O393" s="295">
        <f t="shared" si="26"/>
        <v>0</v>
      </c>
      <c r="P393" s="295">
        <f t="shared" si="29"/>
        <v>0</v>
      </c>
      <c r="Q393" s="293"/>
      <c r="R393" s="296"/>
      <c r="S393" s="295">
        <f t="shared" si="25"/>
        <v>0</v>
      </c>
      <c r="T393" s="295">
        <f t="shared" si="27"/>
        <v>0</v>
      </c>
      <c r="U393" s="372"/>
    </row>
    <row r="394" spans="2:21" s="347" customFormat="1" ht="112.5" x14ac:dyDescent="0.45">
      <c r="B394" s="3">
        <v>371</v>
      </c>
      <c r="C394" s="3" t="s">
        <v>14</v>
      </c>
      <c r="D394" s="121" t="s">
        <v>328</v>
      </c>
      <c r="E394" s="150" t="s">
        <v>14</v>
      </c>
      <c r="F394" s="188" t="s">
        <v>14</v>
      </c>
      <c r="G394" s="186"/>
      <c r="H394" s="186"/>
      <c r="I394" s="189"/>
      <c r="J394" s="295" t="s">
        <v>14</v>
      </c>
      <c r="K394" s="296"/>
      <c r="L394" s="307"/>
      <c r="M394" s="293"/>
      <c r="N394" s="187"/>
      <c r="O394" s="295">
        <f t="shared" si="26"/>
        <v>0</v>
      </c>
      <c r="P394" s="295">
        <f t="shared" si="29"/>
        <v>0</v>
      </c>
      <c r="Q394" s="293"/>
      <c r="R394" s="296"/>
      <c r="S394" s="295">
        <f t="shared" ref="S394:S457" si="30">R394*Q394*H394</f>
        <v>0</v>
      </c>
      <c r="T394" s="295">
        <f t="shared" si="27"/>
        <v>0</v>
      </c>
      <c r="U394" s="372"/>
    </row>
    <row r="395" spans="2:21" s="347" customFormat="1" x14ac:dyDescent="0.45">
      <c r="B395" s="3">
        <v>372</v>
      </c>
      <c r="C395" s="3">
        <v>3.8</v>
      </c>
      <c r="D395" s="121" t="s">
        <v>329</v>
      </c>
      <c r="E395" s="150" t="s">
        <v>26</v>
      </c>
      <c r="F395" s="188">
        <v>15.5</v>
      </c>
      <c r="G395" s="186">
        <v>34100</v>
      </c>
      <c r="H395" s="186">
        <v>6801.41</v>
      </c>
      <c r="I395" s="189">
        <v>105421.86</v>
      </c>
      <c r="J395" s="295">
        <v>15.5</v>
      </c>
      <c r="K395" s="296"/>
      <c r="L395" s="307">
        <f t="shared" si="28"/>
        <v>0</v>
      </c>
      <c r="M395" s="293">
        <v>10.499999999999998</v>
      </c>
      <c r="N395" s="187">
        <v>0.6</v>
      </c>
      <c r="O395" s="295">
        <f t="shared" ref="O395:O458" si="31">N395*M395*H395</f>
        <v>42848.882999999994</v>
      </c>
      <c r="P395" s="295">
        <f t="shared" si="29"/>
        <v>42848.882999999994</v>
      </c>
      <c r="Q395" s="293">
        <f>'RA3 ms'!F977</f>
        <v>10.499999999999998</v>
      </c>
      <c r="R395" s="294">
        <v>1</v>
      </c>
      <c r="S395" s="295">
        <f t="shared" si="30"/>
        <v>71414.804999999993</v>
      </c>
      <c r="T395" s="295">
        <f t="shared" ref="T395:T458" si="32">S395-O395</f>
        <v>28565.921999999999</v>
      </c>
      <c r="U395" s="372"/>
    </row>
    <row r="396" spans="2:21" s="347" customFormat="1" ht="78.75" x14ac:dyDescent="0.45">
      <c r="B396" s="3">
        <v>373</v>
      </c>
      <c r="C396" s="3" t="s">
        <v>14</v>
      </c>
      <c r="D396" s="121" t="s">
        <v>330</v>
      </c>
      <c r="E396" s="150" t="s">
        <v>14</v>
      </c>
      <c r="F396" s="188" t="s">
        <v>14</v>
      </c>
      <c r="G396" s="186"/>
      <c r="H396" s="186"/>
      <c r="I396" s="189"/>
      <c r="J396" s="295" t="s">
        <v>14</v>
      </c>
      <c r="K396" s="296"/>
      <c r="L396" s="307"/>
      <c r="M396" s="293"/>
      <c r="N396" s="187"/>
      <c r="O396" s="295">
        <f t="shared" si="31"/>
        <v>0</v>
      </c>
      <c r="P396" s="295">
        <f t="shared" si="29"/>
        <v>0</v>
      </c>
      <c r="Q396" s="293"/>
      <c r="R396" s="296"/>
      <c r="S396" s="295">
        <f t="shared" si="30"/>
        <v>0</v>
      </c>
      <c r="T396" s="295">
        <f t="shared" si="32"/>
        <v>0</v>
      </c>
      <c r="U396" s="372"/>
    </row>
    <row r="397" spans="2:21" s="347" customFormat="1" x14ac:dyDescent="0.45">
      <c r="B397" s="3">
        <v>374</v>
      </c>
      <c r="C397" s="3" t="s">
        <v>14</v>
      </c>
      <c r="D397" s="121" t="s">
        <v>331</v>
      </c>
      <c r="E397" s="150" t="s">
        <v>14</v>
      </c>
      <c r="F397" s="188" t="s">
        <v>14</v>
      </c>
      <c r="G397" s="186"/>
      <c r="H397" s="186"/>
      <c r="I397" s="189"/>
      <c r="J397" s="295" t="s">
        <v>14</v>
      </c>
      <c r="K397" s="296"/>
      <c r="L397" s="307"/>
      <c r="M397" s="293"/>
      <c r="N397" s="187"/>
      <c r="O397" s="295">
        <f t="shared" si="31"/>
        <v>0</v>
      </c>
      <c r="P397" s="295">
        <f t="shared" si="29"/>
        <v>0</v>
      </c>
      <c r="Q397" s="293"/>
      <c r="R397" s="296"/>
      <c r="S397" s="295">
        <f t="shared" si="30"/>
        <v>0</v>
      </c>
      <c r="T397" s="295">
        <f t="shared" si="32"/>
        <v>0</v>
      </c>
      <c r="U397" s="372"/>
    </row>
    <row r="398" spans="2:21" s="347" customFormat="1" x14ac:dyDescent="0.45">
      <c r="B398" s="3">
        <v>375</v>
      </c>
      <c r="C398" s="3" t="s">
        <v>53</v>
      </c>
      <c r="D398" s="121" t="s">
        <v>31</v>
      </c>
      <c r="E398" s="150" t="s">
        <v>14</v>
      </c>
      <c r="F398" s="188" t="s">
        <v>14</v>
      </c>
      <c r="G398" s="186"/>
      <c r="H398" s="186"/>
      <c r="I398" s="189"/>
      <c r="J398" s="295" t="s">
        <v>14</v>
      </c>
      <c r="K398" s="296"/>
      <c r="L398" s="307"/>
      <c r="M398" s="293"/>
      <c r="N398" s="187"/>
      <c r="O398" s="295">
        <f t="shared" si="31"/>
        <v>0</v>
      </c>
      <c r="P398" s="295">
        <f t="shared" si="29"/>
        <v>0</v>
      </c>
      <c r="Q398" s="293"/>
      <c r="R398" s="296"/>
      <c r="S398" s="295">
        <f t="shared" si="30"/>
        <v>0</v>
      </c>
      <c r="T398" s="295">
        <f t="shared" si="32"/>
        <v>0</v>
      </c>
      <c r="U398" s="372"/>
    </row>
    <row r="399" spans="2:21" s="347" customFormat="1" x14ac:dyDescent="0.45">
      <c r="B399" s="3">
        <v>376</v>
      </c>
      <c r="C399" s="3">
        <v>4.0999999999999996</v>
      </c>
      <c r="D399" s="121" t="s">
        <v>32</v>
      </c>
      <c r="E399" s="150" t="s">
        <v>69</v>
      </c>
      <c r="F399" s="188">
        <v>65</v>
      </c>
      <c r="G399" s="186">
        <v>130524.55</v>
      </c>
      <c r="H399" s="186">
        <v>2008.07</v>
      </c>
      <c r="I399" s="190">
        <v>130524.55</v>
      </c>
      <c r="J399" s="295">
        <v>65</v>
      </c>
      <c r="K399" s="296">
        <v>0.4</v>
      </c>
      <c r="L399" s="307">
        <f t="shared" si="28"/>
        <v>52209.82</v>
      </c>
      <c r="M399" s="293">
        <v>58.455599999999997</v>
      </c>
      <c r="N399" s="187">
        <v>1</v>
      </c>
      <c r="O399" s="295">
        <f t="shared" si="31"/>
        <v>117382.93669199999</v>
      </c>
      <c r="P399" s="295">
        <f t="shared" si="29"/>
        <v>65173.116691999989</v>
      </c>
      <c r="Q399" s="293">
        <f>'RA3 ms'!F988</f>
        <v>58.455599999999997</v>
      </c>
      <c r="R399" s="296">
        <v>1</v>
      </c>
      <c r="S399" s="295">
        <f t="shared" si="30"/>
        <v>117382.93669199999</v>
      </c>
      <c r="T399" s="295">
        <f t="shared" si="32"/>
        <v>0</v>
      </c>
      <c r="U399" s="372"/>
    </row>
    <row r="400" spans="2:21" s="347" customFormat="1" ht="90" x14ac:dyDescent="0.45">
      <c r="B400" s="3">
        <v>377</v>
      </c>
      <c r="C400" s="3" t="s">
        <v>14</v>
      </c>
      <c r="D400" s="121" t="s">
        <v>332</v>
      </c>
      <c r="E400" s="150" t="s">
        <v>14</v>
      </c>
      <c r="F400" s="188" t="s">
        <v>14</v>
      </c>
      <c r="G400" s="186"/>
      <c r="H400" s="186"/>
      <c r="I400" s="189"/>
      <c r="J400" s="295" t="s">
        <v>14</v>
      </c>
      <c r="K400" s="296"/>
      <c r="L400" s="307"/>
      <c r="M400" s="293"/>
      <c r="N400" s="187"/>
      <c r="O400" s="295">
        <f t="shared" si="31"/>
        <v>0</v>
      </c>
      <c r="P400" s="295">
        <f t="shared" si="29"/>
        <v>0</v>
      </c>
      <c r="Q400" s="293"/>
      <c r="R400" s="296"/>
      <c r="S400" s="295">
        <f t="shared" si="30"/>
        <v>0</v>
      </c>
      <c r="T400" s="295">
        <f t="shared" si="32"/>
        <v>0</v>
      </c>
      <c r="U400" s="372"/>
    </row>
    <row r="401" spans="2:21" s="347" customFormat="1" x14ac:dyDescent="0.45">
      <c r="B401" s="3">
        <v>378</v>
      </c>
      <c r="C401" s="3">
        <v>4.2</v>
      </c>
      <c r="D401" s="121" t="s">
        <v>333</v>
      </c>
      <c r="E401" s="150" t="s">
        <v>26</v>
      </c>
      <c r="F401" s="188">
        <v>25</v>
      </c>
      <c r="G401" s="186">
        <v>11250</v>
      </c>
      <c r="H401" s="186">
        <v>651.79999999999995</v>
      </c>
      <c r="I401" s="189">
        <v>16295</v>
      </c>
      <c r="J401" s="295">
        <v>25</v>
      </c>
      <c r="K401" s="296"/>
      <c r="L401" s="307">
        <f t="shared" si="28"/>
        <v>0</v>
      </c>
      <c r="M401" s="293">
        <v>0</v>
      </c>
      <c r="N401" s="187"/>
      <c r="O401" s="295">
        <f t="shared" si="31"/>
        <v>0</v>
      </c>
      <c r="P401" s="295">
        <f t="shared" si="29"/>
        <v>0</v>
      </c>
      <c r="Q401" s="293">
        <f>'RA3 ms'!F991</f>
        <v>3.4</v>
      </c>
      <c r="R401" s="296">
        <v>1</v>
      </c>
      <c r="S401" s="295">
        <f t="shared" si="30"/>
        <v>2216.12</v>
      </c>
      <c r="T401" s="295">
        <f t="shared" si="32"/>
        <v>2216.12</v>
      </c>
      <c r="U401" s="372"/>
    </row>
    <row r="402" spans="2:21" s="347" customFormat="1" ht="67.5" x14ac:dyDescent="0.45">
      <c r="B402" s="3">
        <v>379</v>
      </c>
      <c r="C402" s="3" t="s">
        <v>14</v>
      </c>
      <c r="D402" s="121" t="s">
        <v>334</v>
      </c>
      <c r="E402" s="150" t="s">
        <v>14</v>
      </c>
      <c r="F402" s="188" t="s">
        <v>14</v>
      </c>
      <c r="G402" s="186"/>
      <c r="H402" s="186"/>
      <c r="I402" s="189"/>
      <c r="J402" s="295" t="s">
        <v>14</v>
      </c>
      <c r="K402" s="296"/>
      <c r="L402" s="307"/>
      <c r="M402" s="293"/>
      <c r="N402" s="187"/>
      <c r="O402" s="295">
        <f t="shared" si="31"/>
        <v>0</v>
      </c>
      <c r="P402" s="295">
        <f t="shared" si="29"/>
        <v>0</v>
      </c>
      <c r="Q402" s="293"/>
      <c r="R402" s="296"/>
      <c r="S402" s="295">
        <f t="shared" si="30"/>
        <v>0</v>
      </c>
      <c r="T402" s="295">
        <f t="shared" si="32"/>
        <v>0</v>
      </c>
      <c r="U402" s="372"/>
    </row>
    <row r="403" spans="2:21" s="347" customFormat="1" x14ac:dyDescent="0.45">
      <c r="B403" s="3">
        <v>380</v>
      </c>
      <c r="C403" s="3">
        <v>4.3</v>
      </c>
      <c r="D403" s="121" t="s">
        <v>335</v>
      </c>
      <c r="E403" s="150" t="s">
        <v>26</v>
      </c>
      <c r="F403" s="188">
        <v>5</v>
      </c>
      <c r="G403" s="186">
        <v>2000</v>
      </c>
      <c r="H403" s="186">
        <v>769.88</v>
      </c>
      <c r="I403" s="189">
        <v>3849.4</v>
      </c>
      <c r="J403" s="295">
        <v>5</v>
      </c>
      <c r="K403" s="296"/>
      <c r="L403" s="307">
        <f t="shared" ref="L403:L463" si="33">K403*J403*H403</f>
        <v>0</v>
      </c>
      <c r="M403" s="293">
        <v>6.4</v>
      </c>
      <c r="N403" s="187">
        <v>1</v>
      </c>
      <c r="O403" s="295">
        <f t="shared" si="31"/>
        <v>4927.232</v>
      </c>
      <c r="P403" s="295">
        <f t="shared" si="29"/>
        <v>4927.232</v>
      </c>
      <c r="Q403" s="293">
        <f>'RA3 ms'!F994</f>
        <v>6.4</v>
      </c>
      <c r="R403" s="296">
        <v>1</v>
      </c>
      <c r="S403" s="295">
        <f t="shared" si="30"/>
        <v>4927.232</v>
      </c>
      <c r="T403" s="295">
        <f t="shared" si="32"/>
        <v>0</v>
      </c>
      <c r="U403" s="372"/>
    </row>
    <row r="404" spans="2:21" s="347" customFormat="1" ht="78.75" x14ac:dyDescent="0.45">
      <c r="B404" s="3">
        <v>381</v>
      </c>
      <c r="C404" s="3" t="s">
        <v>14</v>
      </c>
      <c r="D404" s="121" t="s">
        <v>336</v>
      </c>
      <c r="E404" s="150" t="s">
        <v>14</v>
      </c>
      <c r="F404" s="188" t="s">
        <v>14</v>
      </c>
      <c r="G404" s="186"/>
      <c r="H404" s="186"/>
      <c r="I404" s="189"/>
      <c r="J404" s="295" t="s">
        <v>14</v>
      </c>
      <c r="K404" s="296"/>
      <c r="L404" s="307"/>
      <c r="M404" s="293"/>
      <c r="N404" s="187"/>
      <c r="O404" s="295">
        <f t="shared" si="31"/>
        <v>0</v>
      </c>
      <c r="P404" s="295">
        <f t="shared" si="29"/>
        <v>0</v>
      </c>
      <c r="Q404" s="293"/>
      <c r="R404" s="296"/>
      <c r="S404" s="295">
        <f t="shared" si="30"/>
        <v>0</v>
      </c>
      <c r="T404" s="295">
        <f t="shared" si="32"/>
        <v>0</v>
      </c>
      <c r="U404" s="372"/>
    </row>
    <row r="405" spans="2:21" s="347" customFormat="1" x14ac:dyDescent="0.45">
      <c r="B405" s="3">
        <v>382</v>
      </c>
      <c r="C405" s="3">
        <v>4.4000000000000004</v>
      </c>
      <c r="D405" s="121" t="s">
        <v>337</v>
      </c>
      <c r="E405" s="150" t="s">
        <v>26</v>
      </c>
      <c r="F405" s="188">
        <v>10</v>
      </c>
      <c r="G405" s="186">
        <v>4000</v>
      </c>
      <c r="H405" s="186">
        <v>878.52</v>
      </c>
      <c r="I405" s="189">
        <v>8785.2000000000007</v>
      </c>
      <c r="J405" s="295">
        <v>10</v>
      </c>
      <c r="K405" s="296"/>
      <c r="L405" s="307">
        <f t="shared" si="33"/>
        <v>0</v>
      </c>
      <c r="M405" s="293"/>
      <c r="N405" s="187"/>
      <c r="O405" s="295">
        <f t="shared" si="31"/>
        <v>0</v>
      </c>
      <c r="P405" s="295">
        <f t="shared" si="29"/>
        <v>0</v>
      </c>
      <c r="Q405" s="293"/>
      <c r="R405" s="296"/>
      <c r="S405" s="295">
        <f t="shared" si="30"/>
        <v>0</v>
      </c>
      <c r="T405" s="295">
        <f t="shared" si="32"/>
        <v>0</v>
      </c>
      <c r="U405" s="372"/>
    </row>
    <row r="406" spans="2:21" s="347" customFormat="1" ht="67.5" x14ac:dyDescent="0.45">
      <c r="B406" s="3">
        <v>383</v>
      </c>
      <c r="C406" s="3" t="s">
        <v>14</v>
      </c>
      <c r="D406" s="121" t="s">
        <v>334</v>
      </c>
      <c r="E406" s="150" t="s">
        <v>14</v>
      </c>
      <c r="F406" s="188" t="s">
        <v>14</v>
      </c>
      <c r="G406" s="186"/>
      <c r="H406" s="186"/>
      <c r="I406" s="189"/>
      <c r="J406" s="295" t="s">
        <v>14</v>
      </c>
      <c r="K406" s="296"/>
      <c r="L406" s="307"/>
      <c r="M406" s="293"/>
      <c r="N406" s="187"/>
      <c r="O406" s="295">
        <f t="shared" si="31"/>
        <v>0</v>
      </c>
      <c r="P406" s="295">
        <f t="shared" si="29"/>
        <v>0</v>
      </c>
      <c r="Q406" s="293"/>
      <c r="R406" s="296"/>
      <c r="S406" s="295">
        <f t="shared" si="30"/>
        <v>0</v>
      </c>
      <c r="T406" s="295">
        <f t="shared" si="32"/>
        <v>0</v>
      </c>
      <c r="U406" s="372"/>
    </row>
    <row r="407" spans="2:21" s="347" customFormat="1" x14ac:dyDescent="0.45">
      <c r="B407" s="3">
        <v>384</v>
      </c>
      <c r="C407" s="3">
        <v>4.5</v>
      </c>
      <c r="D407" s="121" t="s">
        <v>338</v>
      </c>
      <c r="E407" s="150" t="s">
        <v>26</v>
      </c>
      <c r="F407" s="188">
        <v>20</v>
      </c>
      <c r="G407" s="186">
        <v>8000</v>
      </c>
      <c r="H407" s="186">
        <v>1095.78</v>
      </c>
      <c r="I407" s="189">
        <v>21915.599999999999</v>
      </c>
      <c r="J407" s="295">
        <v>20</v>
      </c>
      <c r="K407" s="296"/>
      <c r="L407" s="307">
        <f t="shared" si="33"/>
        <v>0</v>
      </c>
      <c r="M407" s="293"/>
      <c r="N407" s="187"/>
      <c r="O407" s="295">
        <f t="shared" si="31"/>
        <v>0</v>
      </c>
      <c r="P407" s="295">
        <f t="shared" si="29"/>
        <v>0</v>
      </c>
      <c r="Q407" s="293"/>
      <c r="R407" s="296"/>
      <c r="S407" s="295">
        <f t="shared" si="30"/>
        <v>0</v>
      </c>
      <c r="T407" s="295">
        <f t="shared" si="32"/>
        <v>0</v>
      </c>
      <c r="U407" s="372"/>
    </row>
    <row r="408" spans="2:21" s="347" customFormat="1" ht="67.5" x14ac:dyDescent="0.45">
      <c r="B408" s="3">
        <v>385</v>
      </c>
      <c r="C408" s="3" t="s">
        <v>14</v>
      </c>
      <c r="D408" s="121" t="s">
        <v>334</v>
      </c>
      <c r="E408" s="150" t="s">
        <v>14</v>
      </c>
      <c r="F408" s="188" t="s">
        <v>14</v>
      </c>
      <c r="G408" s="186"/>
      <c r="H408" s="186"/>
      <c r="I408" s="189"/>
      <c r="J408" s="295" t="s">
        <v>14</v>
      </c>
      <c r="K408" s="296"/>
      <c r="L408" s="307"/>
      <c r="M408" s="293"/>
      <c r="N408" s="187"/>
      <c r="O408" s="295">
        <f t="shared" si="31"/>
        <v>0</v>
      </c>
      <c r="P408" s="295">
        <f t="shared" si="29"/>
        <v>0</v>
      </c>
      <c r="Q408" s="293"/>
      <c r="R408" s="296"/>
      <c r="S408" s="295">
        <f t="shared" si="30"/>
        <v>0</v>
      </c>
      <c r="T408" s="295">
        <f t="shared" si="32"/>
        <v>0</v>
      </c>
      <c r="U408" s="372"/>
    </row>
    <row r="409" spans="2:21" s="347" customFormat="1" x14ac:dyDescent="0.45">
      <c r="B409" s="3">
        <v>386</v>
      </c>
      <c r="C409" s="3">
        <v>4.5999999999999996</v>
      </c>
      <c r="D409" s="121" t="s">
        <v>339</v>
      </c>
      <c r="E409" s="150" t="s">
        <v>69</v>
      </c>
      <c r="F409" s="188">
        <v>134.4</v>
      </c>
      <c r="G409" s="186">
        <v>63840</v>
      </c>
      <c r="H409" s="186">
        <v>557.79999999999995</v>
      </c>
      <c r="I409" s="189">
        <v>74968.320000000007</v>
      </c>
      <c r="J409" s="295">
        <v>134.4</v>
      </c>
      <c r="K409" s="296">
        <v>0.8</v>
      </c>
      <c r="L409" s="307">
        <f t="shared" si="33"/>
        <v>59974.656000000003</v>
      </c>
      <c r="M409" s="293">
        <v>56.073099999999997</v>
      </c>
      <c r="N409" s="187">
        <v>1</v>
      </c>
      <c r="O409" s="295">
        <f t="shared" si="31"/>
        <v>31277.575179999996</v>
      </c>
      <c r="P409" s="295">
        <f t="shared" si="29"/>
        <v>-28697.080820000006</v>
      </c>
      <c r="Q409" s="293">
        <f>'RA3 ms'!F1009</f>
        <v>56.073099999999997</v>
      </c>
      <c r="R409" s="296">
        <v>1</v>
      </c>
      <c r="S409" s="295">
        <f t="shared" si="30"/>
        <v>31277.575179999996</v>
      </c>
      <c r="T409" s="295">
        <f t="shared" si="32"/>
        <v>0</v>
      </c>
      <c r="U409" s="372"/>
    </row>
    <row r="410" spans="2:21" s="347" customFormat="1" ht="45" x14ac:dyDescent="0.45">
      <c r="B410" s="3">
        <v>387</v>
      </c>
      <c r="C410" s="3" t="s">
        <v>14</v>
      </c>
      <c r="D410" s="121" t="s">
        <v>340</v>
      </c>
      <c r="E410" s="150" t="s">
        <v>14</v>
      </c>
      <c r="F410" s="188" t="s">
        <v>14</v>
      </c>
      <c r="G410" s="186"/>
      <c r="H410" s="186"/>
      <c r="I410" s="189"/>
      <c r="J410" s="295" t="s">
        <v>14</v>
      </c>
      <c r="K410" s="296"/>
      <c r="L410" s="307"/>
      <c r="M410" s="293"/>
      <c r="N410" s="187"/>
      <c r="O410" s="295">
        <f t="shared" si="31"/>
        <v>0</v>
      </c>
      <c r="P410" s="295">
        <f t="shared" si="29"/>
        <v>0</v>
      </c>
      <c r="Q410" s="293"/>
      <c r="R410" s="296"/>
      <c r="S410" s="295">
        <f t="shared" si="30"/>
        <v>0</v>
      </c>
      <c r="T410" s="295">
        <f t="shared" si="32"/>
        <v>0</v>
      </c>
      <c r="U410" s="372"/>
    </row>
    <row r="411" spans="2:21" s="347" customFormat="1" x14ac:dyDescent="0.45">
      <c r="B411" s="3">
        <v>388</v>
      </c>
      <c r="C411" s="3" t="s">
        <v>66</v>
      </c>
      <c r="D411" s="121" t="s">
        <v>38</v>
      </c>
      <c r="E411" s="150" t="s">
        <v>14</v>
      </c>
      <c r="F411" s="188" t="s">
        <v>14</v>
      </c>
      <c r="G411" s="186"/>
      <c r="H411" s="186"/>
      <c r="I411" s="189"/>
      <c r="J411" s="295" t="s">
        <v>14</v>
      </c>
      <c r="K411" s="296"/>
      <c r="L411" s="307"/>
      <c r="M411" s="293"/>
      <c r="N411" s="187"/>
      <c r="O411" s="295">
        <f t="shared" si="31"/>
        <v>0</v>
      </c>
      <c r="P411" s="295">
        <f t="shared" ref="P411:P474" si="34">O411-L411</f>
        <v>0</v>
      </c>
      <c r="Q411" s="293"/>
      <c r="R411" s="296"/>
      <c r="S411" s="295">
        <f t="shared" si="30"/>
        <v>0</v>
      </c>
      <c r="T411" s="295">
        <f t="shared" si="32"/>
        <v>0</v>
      </c>
      <c r="U411" s="372"/>
    </row>
    <row r="412" spans="2:21" s="347" customFormat="1" x14ac:dyDescent="0.45">
      <c r="B412" s="3">
        <v>389</v>
      </c>
      <c r="C412" s="3">
        <v>5.0999999999999996</v>
      </c>
      <c r="D412" s="121" t="s">
        <v>341</v>
      </c>
      <c r="E412" s="150" t="s">
        <v>69</v>
      </c>
      <c r="F412" s="188">
        <v>10.75</v>
      </c>
      <c r="G412" s="186">
        <v>28917.5</v>
      </c>
      <c r="H412" s="186">
        <v>3904.59</v>
      </c>
      <c r="I412" s="189">
        <v>41974.34</v>
      </c>
      <c r="J412" s="295">
        <v>10.75</v>
      </c>
      <c r="K412" s="296">
        <v>0.6</v>
      </c>
      <c r="L412" s="307">
        <f t="shared" si="33"/>
        <v>25184.605500000001</v>
      </c>
      <c r="M412" s="293">
        <v>8.7606000000000002</v>
      </c>
      <c r="N412" s="187">
        <v>1</v>
      </c>
      <c r="O412" s="295">
        <f t="shared" si="31"/>
        <v>34206.551154000001</v>
      </c>
      <c r="P412" s="295">
        <f t="shared" si="34"/>
        <v>9021.9456539999992</v>
      </c>
      <c r="Q412" s="293">
        <f>'RA3 ms'!F1015</f>
        <v>8.7606000000000002</v>
      </c>
      <c r="R412" s="296">
        <v>1</v>
      </c>
      <c r="S412" s="295">
        <f t="shared" si="30"/>
        <v>34206.551154000001</v>
      </c>
      <c r="T412" s="295">
        <f t="shared" si="32"/>
        <v>0</v>
      </c>
      <c r="U412" s="372"/>
    </row>
    <row r="413" spans="2:21" s="347" customFormat="1" ht="56.25" x14ac:dyDescent="0.45">
      <c r="B413" s="3">
        <v>390</v>
      </c>
      <c r="C413" s="3" t="s">
        <v>14</v>
      </c>
      <c r="D413" s="121" t="s">
        <v>342</v>
      </c>
      <c r="E413" s="150" t="s">
        <v>14</v>
      </c>
      <c r="F413" s="188" t="s">
        <v>14</v>
      </c>
      <c r="G413" s="186"/>
      <c r="H413" s="186"/>
      <c r="I413" s="189"/>
      <c r="J413" s="295" t="s">
        <v>14</v>
      </c>
      <c r="K413" s="296"/>
      <c r="L413" s="307"/>
      <c r="M413" s="293"/>
      <c r="N413" s="187"/>
      <c r="O413" s="295">
        <f t="shared" si="31"/>
        <v>0</v>
      </c>
      <c r="P413" s="295">
        <f t="shared" si="34"/>
        <v>0</v>
      </c>
      <c r="Q413" s="293"/>
      <c r="R413" s="296"/>
      <c r="S413" s="295">
        <f t="shared" si="30"/>
        <v>0</v>
      </c>
      <c r="T413" s="295">
        <f t="shared" si="32"/>
        <v>0</v>
      </c>
      <c r="U413" s="372"/>
    </row>
    <row r="414" spans="2:21" s="347" customFormat="1" x14ac:dyDescent="0.45">
      <c r="B414" s="3">
        <v>391</v>
      </c>
      <c r="C414" s="3">
        <v>5.2</v>
      </c>
      <c r="D414" s="121" t="s">
        <v>343</v>
      </c>
      <c r="E414" s="150" t="s">
        <v>20</v>
      </c>
      <c r="F414" s="188">
        <v>31.5</v>
      </c>
      <c r="G414" s="186">
        <v>96075</v>
      </c>
      <c r="H414" s="186">
        <v>3904.59</v>
      </c>
      <c r="I414" s="189">
        <v>122994.58</v>
      </c>
      <c r="J414" s="295">
        <v>31.5</v>
      </c>
      <c r="K414" s="296">
        <v>0.6</v>
      </c>
      <c r="L414" s="307">
        <f t="shared" si="33"/>
        <v>73796.751000000004</v>
      </c>
      <c r="M414" s="293">
        <v>81.686360000000008</v>
      </c>
      <c r="N414" s="187">
        <v>1</v>
      </c>
      <c r="O414" s="295">
        <f t="shared" si="31"/>
        <v>318951.74439240003</v>
      </c>
      <c r="P414" s="295">
        <f t="shared" si="34"/>
        <v>245154.99339240004</v>
      </c>
      <c r="Q414" s="293">
        <f>'RA3 ms'!F1024</f>
        <v>81.686360000000008</v>
      </c>
      <c r="R414" s="296">
        <v>1</v>
      </c>
      <c r="S414" s="295">
        <f t="shared" si="30"/>
        <v>318951.74439240003</v>
      </c>
      <c r="T414" s="295">
        <f t="shared" si="32"/>
        <v>0</v>
      </c>
      <c r="U414" s="372"/>
    </row>
    <row r="415" spans="2:21" s="347" customFormat="1" ht="67.5" x14ac:dyDescent="0.45">
      <c r="B415" s="3">
        <v>392</v>
      </c>
      <c r="C415" s="3" t="s">
        <v>14</v>
      </c>
      <c r="D415" s="121" t="s">
        <v>344</v>
      </c>
      <c r="E415" s="150" t="s">
        <v>14</v>
      </c>
      <c r="F415" s="188" t="s">
        <v>14</v>
      </c>
      <c r="G415" s="186"/>
      <c r="H415" s="186"/>
      <c r="I415" s="189"/>
      <c r="J415" s="295" t="s">
        <v>14</v>
      </c>
      <c r="K415" s="296"/>
      <c r="L415" s="307"/>
      <c r="M415" s="293"/>
      <c r="N415" s="187"/>
      <c r="O415" s="295">
        <f t="shared" si="31"/>
        <v>0</v>
      </c>
      <c r="P415" s="295">
        <f t="shared" si="34"/>
        <v>0</v>
      </c>
      <c r="Q415" s="293"/>
      <c r="R415" s="296"/>
      <c r="S415" s="295">
        <f t="shared" si="30"/>
        <v>0</v>
      </c>
      <c r="T415" s="295">
        <f t="shared" si="32"/>
        <v>0</v>
      </c>
      <c r="U415" s="372"/>
    </row>
    <row r="416" spans="2:21" s="347" customFormat="1" x14ac:dyDescent="0.45">
      <c r="B416" s="3">
        <v>393</v>
      </c>
      <c r="C416" s="3">
        <v>5.3</v>
      </c>
      <c r="D416" s="121" t="s">
        <v>345</v>
      </c>
      <c r="E416" s="150" t="s">
        <v>14</v>
      </c>
      <c r="F416" s="188" t="s">
        <v>14</v>
      </c>
      <c r="G416" s="186"/>
      <c r="H416" s="186"/>
      <c r="I416" s="189"/>
      <c r="J416" s="295" t="s">
        <v>14</v>
      </c>
      <c r="K416" s="296"/>
      <c r="L416" s="307"/>
      <c r="M416" s="293"/>
      <c r="N416" s="187"/>
      <c r="O416" s="295">
        <f t="shared" si="31"/>
        <v>0</v>
      </c>
      <c r="P416" s="295">
        <f t="shared" si="34"/>
        <v>0</v>
      </c>
      <c r="Q416" s="293"/>
      <c r="R416" s="296"/>
      <c r="S416" s="295">
        <f t="shared" si="30"/>
        <v>0</v>
      </c>
      <c r="T416" s="295">
        <f t="shared" si="32"/>
        <v>0</v>
      </c>
      <c r="U416" s="372"/>
    </row>
    <row r="417" spans="2:21" s="347" customFormat="1" ht="45" x14ac:dyDescent="0.45">
      <c r="B417" s="3">
        <v>394</v>
      </c>
      <c r="C417" s="3" t="s">
        <v>14</v>
      </c>
      <c r="D417" s="121" t="s">
        <v>346</v>
      </c>
      <c r="E417" s="150" t="s">
        <v>14</v>
      </c>
      <c r="F417" s="188" t="s">
        <v>14</v>
      </c>
      <c r="G417" s="186"/>
      <c r="H417" s="186"/>
      <c r="I417" s="189"/>
      <c r="J417" s="295" t="s">
        <v>14</v>
      </c>
      <c r="K417" s="296"/>
      <c r="L417" s="307"/>
      <c r="M417" s="293"/>
      <c r="N417" s="187"/>
      <c r="O417" s="295">
        <f t="shared" si="31"/>
        <v>0</v>
      </c>
      <c r="P417" s="295">
        <f t="shared" si="34"/>
        <v>0</v>
      </c>
      <c r="Q417" s="293"/>
      <c r="R417" s="296"/>
      <c r="S417" s="295">
        <f t="shared" si="30"/>
        <v>0</v>
      </c>
      <c r="T417" s="295">
        <f t="shared" si="32"/>
        <v>0</v>
      </c>
      <c r="U417" s="372"/>
    </row>
    <row r="418" spans="2:21" s="347" customFormat="1" x14ac:dyDescent="0.45">
      <c r="B418" s="3">
        <v>395</v>
      </c>
      <c r="C418" s="3" t="s">
        <v>106</v>
      </c>
      <c r="D418" s="121" t="s">
        <v>347</v>
      </c>
      <c r="E418" s="150" t="s">
        <v>20</v>
      </c>
      <c r="F418" s="188">
        <v>68.2</v>
      </c>
      <c r="G418" s="186">
        <v>110074.8</v>
      </c>
      <c r="H418" s="186">
        <v>2231.19</v>
      </c>
      <c r="I418" s="189">
        <v>152167.16</v>
      </c>
      <c r="J418" s="295">
        <v>68.2</v>
      </c>
      <c r="K418" s="296">
        <v>0.6</v>
      </c>
      <c r="L418" s="307">
        <f t="shared" si="33"/>
        <v>91300.294800000003</v>
      </c>
      <c r="M418" s="293">
        <v>93.146960000000007</v>
      </c>
      <c r="N418" s="187">
        <v>1</v>
      </c>
      <c r="O418" s="295">
        <f t="shared" si="31"/>
        <v>207828.56568240002</v>
      </c>
      <c r="P418" s="295">
        <f t="shared" si="34"/>
        <v>116528.27088240001</v>
      </c>
      <c r="Q418" s="293">
        <f>'RA3 ms'!F1038</f>
        <v>93.146960000000007</v>
      </c>
      <c r="R418" s="296">
        <v>1</v>
      </c>
      <c r="S418" s="295">
        <f t="shared" si="30"/>
        <v>207828.56568240002</v>
      </c>
      <c r="T418" s="295">
        <f t="shared" si="32"/>
        <v>0</v>
      </c>
      <c r="U418" s="372"/>
    </row>
    <row r="419" spans="2:21" s="347" customFormat="1" x14ac:dyDescent="0.45">
      <c r="B419" s="3">
        <v>396</v>
      </c>
      <c r="C419" s="3" t="s">
        <v>107</v>
      </c>
      <c r="D419" s="121" t="s">
        <v>348</v>
      </c>
      <c r="E419" s="150" t="s">
        <v>20</v>
      </c>
      <c r="F419" s="188">
        <v>5</v>
      </c>
      <c r="G419" s="186">
        <v>10500</v>
      </c>
      <c r="H419" s="186">
        <v>2788.99</v>
      </c>
      <c r="I419" s="189">
        <v>13944.95</v>
      </c>
      <c r="J419" s="295">
        <v>5</v>
      </c>
      <c r="K419" s="296"/>
      <c r="L419" s="307">
        <f t="shared" si="33"/>
        <v>0</v>
      </c>
      <c r="M419" s="293"/>
      <c r="N419" s="187"/>
      <c r="O419" s="295">
        <f t="shared" si="31"/>
        <v>0</v>
      </c>
      <c r="P419" s="295">
        <f t="shared" si="34"/>
        <v>0</v>
      </c>
      <c r="Q419" s="293"/>
      <c r="R419" s="296"/>
      <c r="S419" s="295">
        <f t="shared" si="30"/>
        <v>0</v>
      </c>
      <c r="T419" s="295">
        <f t="shared" si="32"/>
        <v>0</v>
      </c>
      <c r="U419" s="372"/>
    </row>
    <row r="420" spans="2:21" s="347" customFormat="1" x14ac:dyDescent="0.45">
      <c r="B420" s="3">
        <v>397</v>
      </c>
      <c r="C420" s="3" t="s">
        <v>108</v>
      </c>
      <c r="D420" s="121" t="s">
        <v>349</v>
      </c>
      <c r="E420" s="150" t="s">
        <v>20</v>
      </c>
      <c r="F420" s="188">
        <v>5</v>
      </c>
      <c r="G420" s="186">
        <v>11500</v>
      </c>
      <c r="H420" s="186">
        <v>3346.79</v>
      </c>
      <c r="I420" s="189">
        <v>16733.95</v>
      </c>
      <c r="J420" s="295">
        <v>5</v>
      </c>
      <c r="K420" s="296">
        <v>0.6</v>
      </c>
      <c r="L420" s="307">
        <f t="shared" si="33"/>
        <v>10040.369999999999</v>
      </c>
      <c r="M420" s="293"/>
      <c r="N420" s="187"/>
      <c r="O420" s="295">
        <f t="shared" si="31"/>
        <v>0</v>
      </c>
      <c r="P420" s="295">
        <f t="shared" si="34"/>
        <v>-10040.369999999999</v>
      </c>
      <c r="Q420" s="293"/>
      <c r="R420" s="296"/>
      <c r="S420" s="295">
        <f t="shared" si="30"/>
        <v>0</v>
      </c>
      <c r="T420" s="295">
        <f t="shared" si="32"/>
        <v>0</v>
      </c>
      <c r="U420" s="372"/>
    </row>
    <row r="421" spans="2:21" s="347" customFormat="1" x14ac:dyDescent="0.45">
      <c r="B421" s="3">
        <v>398</v>
      </c>
      <c r="C421" s="3" t="s">
        <v>109</v>
      </c>
      <c r="D421" s="121" t="s">
        <v>350</v>
      </c>
      <c r="E421" s="150" t="s">
        <v>20</v>
      </c>
      <c r="F421" s="188">
        <v>5</v>
      </c>
      <c r="G421" s="186">
        <v>6400</v>
      </c>
      <c r="H421" s="186">
        <v>1673.4</v>
      </c>
      <c r="I421" s="189">
        <v>8367</v>
      </c>
      <c r="J421" s="295">
        <v>5</v>
      </c>
      <c r="K421" s="296">
        <v>0.6</v>
      </c>
      <c r="L421" s="307">
        <f t="shared" si="33"/>
        <v>5020.2000000000007</v>
      </c>
      <c r="M421" s="293"/>
      <c r="N421" s="187"/>
      <c r="O421" s="295">
        <f t="shared" si="31"/>
        <v>0</v>
      </c>
      <c r="P421" s="295">
        <f t="shared" si="34"/>
        <v>-5020.2000000000007</v>
      </c>
      <c r="Q421" s="293"/>
      <c r="R421" s="296"/>
      <c r="S421" s="295">
        <f t="shared" si="30"/>
        <v>0</v>
      </c>
      <c r="T421" s="295">
        <f t="shared" si="32"/>
        <v>0</v>
      </c>
      <c r="U421" s="372"/>
    </row>
    <row r="422" spans="2:21" s="347" customFormat="1" x14ac:dyDescent="0.45">
      <c r="B422" s="3">
        <v>399</v>
      </c>
      <c r="C422" s="3">
        <v>5.4</v>
      </c>
      <c r="D422" s="121" t="s">
        <v>351</v>
      </c>
      <c r="E422" s="150" t="s">
        <v>69</v>
      </c>
      <c r="F422" s="188">
        <v>8</v>
      </c>
      <c r="G422" s="186">
        <v>185200</v>
      </c>
      <c r="H422" s="186">
        <v>27889.919999999998</v>
      </c>
      <c r="I422" s="189">
        <v>223119.35999999999</v>
      </c>
      <c r="J422" s="295">
        <v>8</v>
      </c>
      <c r="K422" s="296">
        <v>0.6</v>
      </c>
      <c r="L422" s="307">
        <f t="shared" si="33"/>
        <v>133871.61599999998</v>
      </c>
      <c r="M422" s="293">
        <v>6.6000000000000005</v>
      </c>
      <c r="N422" s="187">
        <v>0.6</v>
      </c>
      <c r="O422" s="295">
        <f t="shared" si="31"/>
        <v>110444.08319999999</v>
      </c>
      <c r="P422" s="295">
        <f t="shared" si="34"/>
        <v>-23427.532799999986</v>
      </c>
      <c r="Q422" s="293">
        <f>'RA3 ms'!F1046</f>
        <v>6.6000000000000005</v>
      </c>
      <c r="R422" s="294">
        <v>0.9</v>
      </c>
      <c r="S422" s="295">
        <f t="shared" si="30"/>
        <v>165666.12479999999</v>
      </c>
      <c r="T422" s="295">
        <f t="shared" si="32"/>
        <v>55222.041599999997</v>
      </c>
      <c r="U422" s="372"/>
    </row>
    <row r="423" spans="2:21" s="347" customFormat="1" ht="56.25" x14ac:dyDescent="0.45">
      <c r="B423" s="3">
        <v>400</v>
      </c>
      <c r="C423" s="3" t="s">
        <v>14</v>
      </c>
      <c r="D423" s="121" t="s">
        <v>352</v>
      </c>
      <c r="E423" s="150" t="s">
        <v>14</v>
      </c>
      <c r="F423" s="188" t="s">
        <v>14</v>
      </c>
      <c r="G423" s="186"/>
      <c r="H423" s="186"/>
      <c r="I423" s="189"/>
      <c r="J423" s="295" t="s">
        <v>14</v>
      </c>
      <c r="K423" s="296"/>
      <c r="L423" s="307"/>
      <c r="M423" s="293"/>
      <c r="N423" s="187"/>
      <c r="O423" s="295">
        <f t="shared" si="31"/>
        <v>0</v>
      </c>
      <c r="P423" s="295">
        <f t="shared" si="34"/>
        <v>0</v>
      </c>
      <c r="Q423" s="293"/>
      <c r="R423" s="296"/>
      <c r="S423" s="295">
        <f t="shared" si="30"/>
        <v>0</v>
      </c>
      <c r="T423" s="295">
        <f t="shared" si="32"/>
        <v>0</v>
      </c>
      <c r="U423" s="372"/>
    </row>
    <row r="424" spans="2:21" s="347" customFormat="1" ht="22.5" x14ac:dyDescent="0.45">
      <c r="B424" s="3">
        <v>401</v>
      </c>
      <c r="C424" s="3" t="s">
        <v>14</v>
      </c>
      <c r="D424" s="121" t="s">
        <v>353</v>
      </c>
      <c r="E424" s="150" t="s">
        <v>14</v>
      </c>
      <c r="F424" s="188" t="s">
        <v>14</v>
      </c>
      <c r="G424" s="186"/>
      <c r="H424" s="186"/>
      <c r="I424" s="189"/>
      <c r="J424" s="295" t="s">
        <v>14</v>
      </c>
      <c r="K424" s="296"/>
      <c r="L424" s="307"/>
      <c r="M424" s="293"/>
      <c r="N424" s="187"/>
      <c r="O424" s="295">
        <f t="shared" si="31"/>
        <v>0</v>
      </c>
      <c r="P424" s="295">
        <f t="shared" si="34"/>
        <v>0</v>
      </c>
      <c r="Q424" s="293"/>
      <c r="R424" s="296"/>
      <c r="S424" s="295">
        <f t="shared" si="30"/>
        <v>0</v>
      </c>
      <c r="T424" s="295">
        <f t="shared" si="32"/>
        <v>0</v>
      </c>
      <c r="U424" s="372"/>
    </row>
    <row r="425" spans="2:21" s="347" customFormat="1" x14ac:dyDescent="0.45">
      <c r="B425" s="3">
        <v>402</v>
      </c>
      <c r="C425" s="3">
        <v>5.5</v>
      </c>
      <c r="D425" s="121" t="s">
        <v>354</v>
      </c>
      <c r="E425" s="150" t="s">
        <v>69</v>
      </c>
      <c r="F425" s="188">
        <v>1.5</v>
      </c>
      <c r="G425" s="186">
        <v>13350</v>
      </c>
      <c r="H425" s="186">
        <v>23427.53</v>
      </c>
      <c r="I425" s="189">
        <v>35141.300000000003</v>
      </c>
      <c r="J425" s="295">
        <v>1.5</v>
      </c>
      <c r="K425" s="296">
        <v>0.4</v>
      </c>
      <c r="L425" s="307">
        <f t="shared" si="33"/>
        <v>14056.518000000002</v>
      </c>
      <c r="M425" s="293">
        <v>3.9396</v>
      </c>
      <c r="N425" s="187">
        <v>0.5</v>
      </c>
      <c r="O425" s="295">
        <f t="shared" si="31"/>
        <v>46147.548594</v>
      </c>
      <c r="P425" s="295">
        <f t="shared" si="34"/>
        <v>32091.030593999996</v>
      </c>
      <c r="Q425" s="293">
        <f>'RA3 ms'!F1050</f>
        <v>3.9396</v>
      </c>
      <c r="R425" s="294">
        <v>0.9</v>
      </c>
      <c r="S425" s="295">
        <f t="shared" si="30"/>
        <v>83065.587469199992</v>
      </c>
      <c r="T425" s="295">
        <f t="shared" si="32"/>
        <v>36918.038875199993</v>
      </c>
      <c r="U425" s="372"/>
    </row>
    <row r="426" spans="2:21" s="347" customFormat="1" ht="78.75" x14ac:dyDescent="0.45">
      <c r="B426" s="3">
        <v>403</v>
      </c>
      <c r="C426" s="3" t="s">
        <v>14</v>
      </c>
      <c r="D426" s="121" t="s">
        <v>355</v>
      </c>
      <c r="E426" s="150" t="s">
        <v>14</v>
      </c>
      <c r="F426" s="188" t="s">
        <v>14</v>
      </c>
      <c r="G426" s="186"/>
      <c r="H426" s="186"/>
      <c r="I426" s="189"/>
      <c r="J426" s="295" t="s">
        <v>14</v>
      </c>
      <c r="K426" s="296"/>
      <c r="L426" s="307"/>
      <c r="M426" s="293"/>
      <c r="N426" s="187"/>
      <c r="O426" s="295">
        <f t="shared" si="31"/>
        <v>0</v>
      </c>
      <c r="P426" s="295">
        <f t="shared" si="34"/>
        <v>0</v>
      </c>
      <c r="Q426" s="293"/>
      <c r="R426" s="296"/>
      <c r="S426" s="295">
        <f t="shared" si="30"/>
        <v>0</v>
      </c>
      <c r="T426" s="295">
        <f t="shared" si="32"/>
        <v>0</v>
      </c>
      <c r="U426" s="372"/>
    </row>
    <row r="427" spans="2:21" s="347" customFormat="1" x14ac:dyDescent="0.45">
      <c r="B427" s="3">
        <v>404</v>
      </c>
      <c r="C427" s="3">
        <v>5.6</v>
      </c>
      <c r="D427" s="121" t="s">
        <v>356</v>
      </c>
      <c r="E427" s="150" t="s">
        <v>69</v>
      </c>
      <c r="F427" s="188">
        <v>6</v>
      </c>
      <c r="G427" s="186">
        <v>45000</v>
      </c>
      <c r="H427" s="186">
        <v>13387.16</v>
      </c>
      <c r="I427" s="189">
        <v>80322.960000000006</v>
      </c>
      <c r="J427" s="295">
        <v>6</v>
      </c>
      <c r="K427" s="296"/>
      <c r="L427" s="307">
        <f t="shared" si="33"/>
        <v>0</v>
      </c>
      <c r="M427" s="293">
        <v>5.22</v>
      </c>
      <c r="N427" s="187">
        <v>0.5</v>
      </c>
      <c r="O427" s="295">
        <f t="shared" si="31"/>
        <v>34940.4876</v>
      </c>
      <c r="P427" s="295">
        <f t="shared" si="34"/>
        <v>34940.4876</v>
      </c>
      <c r="Q427" s="293">
        <f>'RA3 ms'!F1054</f>
        <v>5.22</v>
      </c>
      <c r="R427" s="294">
        <v>0.9</v>
      </c>
      <c r="S427" s="295">
        <f t="shared" si="30"/>
        <v>62892.877679999991</v>
      </c>
      <c r="T427" s="295">
        <f t="shared" si="32"/>
        <v>27952.39007999999</v>
      </c>
      <c r="U427" s="372"/>
    </row>
    <row r="428" spans="2:21" s="347" customFormat="1" ht="78.75" x14ac:dyDescent="0.45">
      <c r="B428" s="3">
        <v>405</v>
      </c>
      <c r="C428" s="3" t="s">
        <v>14</v>
      </c>
      <c r="D428" s="121" t="s">
        <v>357</v>
      </c>
      <c r="E428" s="150" t="s">
        <v>14</v>
      </c>
      <c r="F428" s="188" t="s">
        <v>14</v>
      </c>
      <c r="G428" s="186"/>
      <c r="H428" s="186"/>
      <c r="I428" s="189"/>
      <c r="J428" s="295" t="s">
        <v>14</v>
      </c>
      <c r="K428" s="296"/>
      <c r="L428" s="307"/>
      <c r="M428" s="293"/>
      <c r="N428" s="187"/>
      <c r="O428" s="295">
        <f t="shared" si="31"/>
        <v>0</v>
      </c>
      <c r="P428" s="295">
        <f t="shared" si="34"/>
        <v>0</v>
      </c>
      <c r="Q428" s="293"/>
      <c r="R428" s="296"/>
      <c r="S428" s="295">
        <f t="shared" si="30"/>
        <v>0</v>
      </c>
      <c r="T428" s="295">
        <f t="shared" si="32"/>
        <v>0</v>
      </c>
      <c r="U428" s="372"/>
    </row>
    <row r="429" spans="2:21" s="347" customFormat="1" x14ac:dyDescent="0.45">
      <c r="B429" s="3">
        <v>406</v>
      </c>
      <c r="C429" s="3">
        <v>5.7</v>
      </c>
      <c r="D429" s="121" t="s">
        <v>358</v>
      </c>
      <c r="E429" s="150" t="s">
        <v>69</v>
      </c>
      <c r="F429" s="188">
        <v>6</v>
      </c>
      <c r="G429" s="186">
        <v>45000</v>
      </c>
      <c r="H429" s="186">
        <v>14502.76</v>
      </c>
      <c r="I429" s="189">
        <v>87016.56</v>
      </c>
      <c r="J429" s="295">
        <v>6</v>
      </c>
      <c r="K429" s="296">
        <v>0.5</v>
      </c>
      <c r="L429" s="307">
        <f t="shared" si="33"/>
        <v>43508.28</v>
      </c>
      <c r="M429" s="293">
        <v>8.2323900000000005</v>
      </c>
      <c r="N429" s="187">
        <v>0.5</v>
      </c>
      <c r="O429" s="295">
        <f t="shared" si="31"/>
        <v>59696.188198200005</v>
      </c>
      <c r="P429" s="295">
        <f t="shared" si="34"/>
        <v>16187.908198200006</v>
      </c>
      <c r="Q429" s="293">
        <f>'RA3 ms'!F1059</f>
        <v>8.2323900000000005</v>
      </c>
      <c r="R429" s="294">
        <v>0.95</v>
      </c>
      <c r="S429" s="295">
        <f t="shared" si="30"/>
        <v>113422.75757658</v>
      </c>
      <c r="T429" s="295">
        <f t="shared" si="32"/>
        <v>53726.569378379994</v>
      </c>
      <c r="U429" s="372"/>
    </row>
    <row r="430" spans="2:21" s="347" customFormat="1" ht="67.5" x14ac:dyDescent="0.45">
      <c r="B430" s="3">
        <v>407</v>
      </c>
      <c r="C430" s="3" t="s">
        <v>14</v>
      </c>
      <c r="D430" s="121" t="s">
        <v>359</v>
      </c>
      <c r="E430" s="150" t="s">
        <v>14</v>
      </c>
      <c r="F430" s="188" t="s">
        <v>14</v>
      </c>
      <c r="G430" s="186"/>
      <c r="H430" s="186"/>
      <c r="I430" s="189"/>
      <c r="J430" s="295" t="s">
        <v>14</v>
      </c>
      <c r="K430" s="296"/>
      <c r="L430" s="307"/>
      <c r="M430" s="293"/>
      <c r="N430" s="187"/>
      <c r="O430" s="295">
        <f t="shared" si="31"/>
        <v>0</v>
      </c>
      <c r="P430" s="295">
        <f t="shared" si="34"/>
        <v>0</v>
      </c>
      <c r="Q430" s="293"/>
      <c r="R430" s="296"/>
      <c r="S430" s="295">
        <f t="shared" si="30"/>
        <v>0</v>
      </c>
      <c r="T430" s="295">
        <f t="shared" si="32"/>
        <v>0</v>
      </c>
      <c r="U430" s="372"/>
    </row>
    <row r="431" spans="2:21" s="347" customFormat="1" x14ac:dyDescent="0.45">
      <c r="B431" s="3">
        <v>408</v>
      </c>
      <c r="C431" s="3">
        <v>5.8</v>
      </c>
      <c r="D431" s="121" t="s">
        <v>360</v>
      </c>
      <c r="E431" s="150" t="s">
        <v>69</v>
      </c>
      <c r="F431" s="188">
        <v>45</v>
      </c>
      <c r="G431" s="186">
        <v>292500</v>
      </c>
      <c r="H431" s="186">
        <v>13944.96</v>
      </c>
      <c r="I431" s="189">
        <v>627523.19999999995</v>
      </c>
      <c r="J431" s="295">
        <v>45</v>
      </c>
      <c r="K431" s="296">
        <v>0.5</v>
      </c>
      <c r="L431" s="307">
        <f t="shared" si="33"/>
        <v>313761.59999999998</v>
      </c>
      <c r="M431" s="293"/>
      <c r="N431" s="187"/>
      <c r="O431" s="295">
        <f t="shared" si="31"/>
        <v>0</v>
      </c>
      <c r="P431" s="295">
        <f t="shared" si="34"/>
        <v>-313761.59999999998</v>
      </c>
      <c r="Q431" s="293"/>
      <c r="R431" s="296"/>
      <c r="S431" s="295">
        <f t="shared" si="30"/>
        <v>0</v>
      </c>
      <c r="T431" s="295">
        <f t="shared" si="32"/>
        <v>0</v>
      </c>
      <c r="U431" s="372"/>
    </row>
    <row r="432" spans="2:21" s="347" customFormat="1" ht="67.5" x14ac:dyDescent="0.45">
      <c r="B432" s="3">
        <v>409</v>
      </c>
      <c r="C432" s="3" t="s">
        <v>14</v>
      </c>
      <c r="D432" s="121" t="s">
        <v>361</v>
      </c>
      <c r="E432" s="150" t="s">
        <v>14</v>
      </c>
      <c r="F432" s="188" t="s">
        <v>14</v>
      </c>
      <c r="G432" s="186"/>
      <c r="H432" s="186"/>
      <c r="I432" s="189"/>
      <c r="J432" s="295" t="s">
        <v>14</v>
      </c>
      <c r="K432" s="296"/>
      <c r="L432" s="307"/>
      <c r="M432" s="293"/>
      <c r="N432" s="187"/>
      <c r="O432" s="295">
        <f t="shared" si="31"/>
        <v>0</v>
      </c>
      <c r="P432" s="295">
        <f t="shared" si="34"/>
        <v>0</v>
      </c>
      <c r="Q432" s="293"/>
      <c r="R432" s="296"/>
      <c r="S432" s="295">
        <f t="shared" si="30"/>
        <v>0</v>
      </c>
      <c r="T432" s="295">
        <f t="shared" si="32"/>
        <v>0</v>
      </c>
      <c r="U432" s="372"/>
    </row>
    <row r="433" spans="2:21" s="347" customFormat="1" x14ac:dyDescent="0.45">
      <c r="B433" s="3">
        <v>410</v>
      </c>
      <c r="C433" s="3">
        <v>5.9</v>
      </c>
      <c r="D433" s="121" t="s">
        <v>362</v>
      </c>
      <c r="E433" s="150" t="s">
        <v>69</v>
      </c>
      <c r="F433" s="188">
        <v>3.42</v>
      </c>
      <c r="G433" s="186">
        <v>10260</v>
      </c>
      <c r="H433" s="186">
        <v>16733.95</v>
      </c>
      <c r="I433" s="189">
        <v>57230.11</v>
      </c>
      <c r="J433" s="295">
        <v>3.42</v>
      </c>
      <c r="K433" s="296">
        <v>0.5</v>
      </c>
      <c r="L433" s="307">
        <f t="shared" si="33"/>
        <v>28615.054500000002</v>
      </c>
      <c r="M433" s="293">
        <v>36.985500000000002</v>
      </c>
      <c r="N433" s="187">
        <v>0.85</v>
      </c>
      <c r="O433" s="295">
        <f t="shared" si="31"/>
        <v>526076.48156625009</v>
      </c>
      <c r="P433" s="295">
        <f t="shared" si="34"/>
        <v>497461.42706625006</v>
      </c>
      <c r="Q433" s="293">
        <f>'RA3 ms'!F1070</f>
        <v>36.985500000000002</v>
      </c>
      <c r="R433" s="294">
        <v>1</v>
      </c>
      <c r="S433" s="295">
        <f t="shared" si="30"/>
        <v>618913.50772500003</v>
      </c>
      <c r="T433" s="295">
        <f t="shared" si="32"/>
        <v>92837.026158749941</v>
      </c>
      <c r="U433" s="372"/>
    </row>
    <row r="434" spans="2:21" s="347" customFormat="1" ht="22.5" x14ac:dyDescent="0.45">
      <c r="B434" s="3">
        <v>411</v>
      </c>
      <c r="C434" s="3" t="s">
        <v>14</v>
      </c>
      <c r="D434" s="121" t="s">
        <v>363</v>
      </c>
      <c r="E434" s="150" t="s">
        <v>14</v>
      </c>
      <c r="F434" s="188" t="s">
        <v>14</v>
      </c>
      <c r="G434" s="186"/>
      <c r="H434" s="186"/>
      <c r="I434" s="189"/>
      <c r="J434" s="295" t="s">
        <v>14</v>
      </c>
      <c r="K434" s="296"/>
      <c r="L434" s="307"/>
      <c r="M434" s="293"/>
      <c r="N434" s="187"/>
      <c r="O434" s="295">
        <f t="shared" si="31"/>
        <v>0</v>
      </c>
      <c r="P434" s="295">
        <f t="shared" si="34"/>
        <v>0</v>
      </c>
      <c r="Q434" s="293"/>
      <c r="R434" s="296"/>
      <c r="S434" s="295">
        <f t="shared" si="30"/>
        <v>0</v>
      </c>
      <c r="T434" s="295">
        <f t="shared" si="32"/>
        <v>0</v>
      </c>
      <c r="U434" s="372"/>
    </row>
    <row r="435" spans="2:21" s="347" customFormat="1" x14ac:dyDescent="0.45">
      <c r="B435" s="3">
        <v>412</v>
      </c>
      <c r="C435" s="3">
        <v>5.0999999999999996</v>
      </c>
      <c r="D435" s="121" t="s">
        <v>364</v>
      </c>
      <c r="E435" s="150" t="s">
        <v>69</v>
      </c>
      <c r="F435" s="188">
        <v>7.8</v>
      </c>
      <c r="G435" s="186">
        <v>163800</v>
      </c>
      <c r="H435" s="186">
        <v>40161.480000000003</v>
      </c>
      <c r="I435" s="189">
        <v>313259.53999999998</v>
      </c>
      <c r="J435" s="295">
        <v>7.8</v>
      </c>
      <c r="K435" s="296">
        <v>0.5</v>
      </c>
      <c r="L435" s="307">
        <f t="shared" si="33"/>
        <v>156629.772</v>
      </c>
      <c r="M435" s="293">
        <v>7.777499999999999</v>
      </c>
      <c r="N435" s="187">
        <v>0.8</v>
      </c>
      <c r="O435" s="295">
        <f t="shared" si="31"/>
        <v>249884.72855999999</v>
      </c>
      <c r="P435" s="295">
        <f t="shared" si="34"/>
        <v>93254.956559999991</v>
      </c>
      <c r="Q435" s="293">
        <f>'RA3 ms'!F1076</f>
        <v>7.777499999999999</v>
      </c>
      <c r="R435" s="294">
        <v>0.95</v>
      </c>
      <c r="S435" s="295">
        <f t="shared" si="30"/>
        <v>296738.11516499997</v>
      </c>
      <c r="T435" s="295">
        <f t="shared" si="32"/>
        <v>46853.386604999978</v>
      </c>
      <c r="U435" s="372"/>
    </row>
    <row r="436" spans="2:21" s="347" customFormat="1" ht="67.5" x14ac:dyDescent="0.45">
      <c r="B436" s="3">
        <v>413</v>
      </c>
      <c r="C436" s="3" t="s">
        <v>14</v>
      </c>
      <c r="D436" s="121" t="s">
        <v>365</v>
      </c>
      <c r="E436" s="150" t="s">
        <v>14</v>
      </c>
      <c r="F436" s="188" t="s">
        <v>14</v>
      </c>
      <c r="G436" s="186"/>
      <c r="H436" s="186"/>
      <c r="I436" s="189"/>
      <c r="J436" s="295" t="s">
        <v>14</v>
      </c>
      <c r="K436" s="296"/>
      <c r="L436" s="307"/>
      <c r="M436" s="293"/>
      <c r="N436" s="187"/>
      <c r="O436" s="295">
        <f t="shared" si="31"/>
        <v>0</v>
      </c>
      <c r="P436" s="295">
        <f t="shared" si="34"/>
        <v>0</v>
      </c>
      <c r="Q436" s="293"/>
      <c r="R436" s="296"/>
      <c r="S436" s="295">
        <f t="shared" si="30"/>
        <v>0</v>
      </c>
      <c r="T436" s="295">
        <f t="shared" si="32"/>
        <v>0</v>
      </c>
      <c r="U436" s="372"/>
    </row>
    <row r="437" spans="2:21" s="347" customFormat="1" x14ac:dyDescent="0.45">
      <c r="B437" s="3">
        <v>414</v>
      </c>
      <c r="C437" s="3">
        <v>5.1100000000000003</v>
      </c>
      <c r="D437" s="121" t="s">
        <v>366</v>
      </c>
      <c r="E437" s="150" t="s">
        <v>69</v>
      </c>
      <c r="F437" s="188">
        <v>9.6</v>
      </c>
      <c r="G437" s="186">
        <v>240000</v>
      </c>
      <c r="H437" s="186">
        <v>44623.87</v>
      </c>
      <c r="I437" s="189">
        <v>428389.15</v>
      </c>
      <c r="J437" s="295">
        <v>9.6</v>
      </c>
      <c r="K437" s="296">
        <v>0.5</v>
      </c>
      <c r="L437" s="307">
        <f t="shared" si="33"/>
        <v>214194.576</v>
      </c>
      <c r="M437" s="293">
        <v>9.3940000000000001</v>
      </c>
      <c r="N437" s="187">
        <v>0.8</v>
      </c>
      <c r="O437" s="295">
        <f t="shared" si="31"/>
        <v>335357.30782400002</v>
      </c>
      <c r="P437" s="295">
        <f t="shared" si="34"/>
        <v>121162.73182400002</v>
      </c>
      <c r="Q437" s="293">
        <f>'RA3 ms'!F1080</f>
        <v>9.3940000000000001</v>
      </c>
      <c r="R437" s="294">
        <v>1</v>
      </c>
      <c r="S437" s="295">
        <f t="shared" si="30"/>
        <v>419196.63478000002</v>
      </c>
      <c r="T437" s="295">
        <f t="shared" si="32"/>
        <v>83839.326956000004</v>
      </c>
      <c r="U437" s="372"/>
    </row>
    <row r="438" spans="2:21" s="347" customFormat="1" ht="56.25" x14ac:dyDescent="0.45">
      <c r="B438" s="3">
        <v>415</v>
      </c>
      <c r="C438" s="3" t="s">
        <v>14</v>
      </c>
      <c r="D438" s="121" t="s">
        <v>367</v>
      </c>
      <c r="E438" s="150" t="s">
        <v>14</v>
      </c>
      <c r="F438" s="188" t="s">
        <v>14</v>
      </c>
      <c r="G438" s="186"/>
      <c r="H438" s="186"/>
      <c r="I438" s="189"/>
      <c r="J438" s="295" t="s">
        <v>14</v>
      </c>
      <c r="K438" s="296"/>
      <c r="L438" s="307"/>
      <c r="M438" s="293"/>
      <c r="N438" s="187"/>
      <c r="O438" s="295">
        <f t="shared" si="31"/>
        <v>0</v>
      </c>
      <c r="P438" s="295">
        <f t="shared" si="34"/>
        <v>0</v>
      </c>
      <c r="Q438" s="293"/>
      <c r="R438" s="296"/>
      <c r="S438" s="295">
        <f t="shared" si="30"/>
        <v>0</v>
      </c>
      <c r="T438" s="295">
        <f t="shared" si="32"/>
        <v>0</v>
      </c>
      <c r="U438" s="372"/>
    </row>
    <row r="439" spans="2:21" s="347" customFormat="1" x14ac:dyDescent="0.45">
      <c r="B439" s="3">
        <v>416</v>
      </c>
      <c r="C439" s="3">
        <v>5.12</v>
      </c>
      <c r="D439" s="121" t="s">
        <v>368</v>
      </c>
      <c r="E439" s="150" t="s">
        <v>69</v>
      </c>
      <c r="F439" s="188">
        <v>8.4</v>
      </c>
      <c r="G439" s="186">
        <v>189546</v>
      </c>
      <c r="H439" s="186">
        <v>26774.32</v>
      </c>
      <c r="I439" s="189">
        <v>224904.29</v>
      </c>
      <c r="J439" s="295">
        <v>8.4</v>
      </c>
      <c r="K439" s="296">
        <v>0.5</v>
      </c>
      <c r="L439" s="307">
        <f t="shared" si="33"/>
        <v>112452.144</v>
      </c>
      <c r="M439" s="293">
        <v>8.3874999999999993</v>
      </c>
      <c r="N439" s="187">
        <v>0.8</v>
      </c>
      <c r="O439" s="295">
        <f t="shared" si="31"/>
        <v>179655.68719999999</v>
      </c>
      <c r="P439" s="295">
        <f t="shared" si="34"/>
        <v>67203.543199999986</v>
      </c>
      <c r="Q439" s="293">
        <f>'RA3 ms'!F1084</f>
        <v>8.3874999999999993</v>
      </c>
      <c r="R439" s="294">
        <v>1</v>
      </c>
      <c r="S439" s="295">
        <f t="shared" si="30"/>
        <v>224569.60899999997</v>
      </c>
      <c r="T439" s="295">
        <f t="shared" si="32"/>
        <v>44913.921799999982</v>
      </c>
      <c r="U439" s="372"/>
    </row>
    <row r="440" spans="2:21" s="347" customFormat="1" ht="45" x14ac:dyDescent="0.45">
      <c r="B440" s="3">
        <v>417</v>
      </c>
      <c r="C440" s="3" t="s">
        <v>14</v>
      </c>
      <c r="D440" s="121" t="s">
        <v>369</v>
      </c>
      <c r="E440" s="150" t="s">
        <v>14</v>
      </c>
      <c r="F440" s="188" t="s">
        <v>14</v>
      </c>
      <c r="G440" s="186"/>
      <c r="H440" s="186"/>
      <c r="I440" s="189"/>
      <c r="J440" s="295" t="s">
        <v>14</v>
      </c>
      <c r="K440" s="296"/>
      <c r="L440" s="307"/>
      <c r="M440" s="293"/>
      <c r="N440" s="187"/>
      <c r="O440" s="295">
        <f t="shared" si="31"/>
        <v>0</v>
      </c>
      <c r="P440" s="295">
        <f t="shared" si="34"/>
        <v>0</v>
      </c>
      <c r="Q440" s="293"/>
      <c r="R440" s="296"/>
      <c r="S440" s="295">
        <f t="shared" si="30"/>
        <v>0</v>
      </c>
      <c r="T440" s="295">
        <f t="shared" si="32"/>
        <v>0</v>
      </c>
      <c r="U440" s="372"/>
    </row>
    <row r="441" spans="2:21" s="347" customFormat="1" x14ac:dyDescent="0.45">
      <c r="B441" s="3">
        <v>418</v>
      </c>
      <c r="C441" s="3">
        <v>5.13</v>
      </c>
      <c r="D441" s="121" t="s">
        <v>370</v>
      </c>
      <c r="E441" s="150" t="s">
        <v>126</v>
      </c>
      <c r="F441" s="188">
        <v>1</v>
      </c>
      <c r="G441" s="186">
        <v>12000</v>
      </c>
      <c r="H441" s="186">
        <v>24989.37</v>
      </c>
      <c r="I441" s="189">
        <v>24989.37</v>
      </c>
      <c r="J441" s="295">
        <v>1</v>
      </c>
      <c r="K441" s="296">
        <v>0.5</v>
      </c>
      <c r="L441" s="307">
        <f t="shared" si="33"/>
        <v>12494.684999999999</v>
      </c>
      <c r="M441" s="293">
        <v>8.3874999999999993</v>
      </c>
      <c r="N441" s="187">
        <v>0.8</v>
      </c>
      <c r="O441" s="295">
        <f t="shared" si="31"/>
        <v>167678.6727</v>
      </c>
      <c r="P441" s="295">
        <f t="shared" si="34"/>
        <v>155183.9877</v>
      </c>
      <c r="Q441" s="293">
        <f>'RA3 ms'!F1084</f>
        <v>8.3874999999999993</v>
      </c>
      <c r="R441" s="294">
        <v>0.9</v>
      </c>
      <c r="S441" s="295">
        <f t="shared" si="30"/>
        <v>188638.50678749997</v>
      </c>
      <c r="T441" s="295">
        <f t="shared" si="32"/>
        <v>20959.83408749997</v>
      </c>
      <c r="U441" s="372"/>
    </row>
    <row r="442" spans="2:21" s="347" customFormat="1" ht="22.5" x14ac:dyDescent="0.45">
      <c r="B442" s="3">
        <v>419</v>
      </c>
      <c r="C442" s="3" t="s">
        <v>14</v>
      </c>
      <c r="D442" s="121" t="s">
        <v>371</v>
      </c>
      <c r="E442" s="150" t="s">
        <v>14</v>
      </c>
      <c r="F442" s="188" t="s">
        <v>14</v>
      </c>
      <c r="G442" s="186"/>
      <c r="H442" s="186"/>
      <c r="I442" s="189"/>
      <c r="J442" s="295" t="s">
        <v>14</v>
      </c>
      <c r="K442" s="296"/>
      <c r="L442" s="307"/>
      <c r="M442" s="293"/>
      <c r="N442" s="187"/>
      <c r="O442" s="295">
        <f t="shared" si="31"/>
        <v>0</v>
      </c>
      <c r="P442" s="295">
        <f t="shared" si="34"/>
        <v>0</v>
      </c>
      <c r="Q442" s="293"/>
      <c r="R442" s="296"/>
      <c r="S442" s="295">
        <f t="shared" si="30"/>
        <v>0</v>
      </c>
      <c r="T442" s="295">
        <f t="shared" si="32"/>
        <v>0</v>
      </c>
      <c r="U442" s="372"/>
    </row>
    <row r="443" spans="2:21" s="347" customFormat="1" x14ac:dyDescent="0.45">
      <c r="B443" s="3">
        <v>420</v>
      </c>
      <c r="C443" s="3">
        <v>5.14</v>
      </c>
      <c r="D443" s="121" t="s">
        <v>372</v>
      </c>
      <c r="E443" s="150" t="s">
        <v>126</v>
      </c>
      <c r="F443" s="188">
        <v>1</v>
      </c>
      <c r="G443" s="186">
        <v>30000</v>
      </c>
      <c r="H443" s="186">
        <v>37651.39</v>
      </c>
      <c r="I443" s="189">
        <v>37651.39</v>
      </c>
      <c r="J443" s="295">
        <v>1</v>
      </c>
      <c r="K443" s="296">
        <v>0.5</v>
      </c>
      <c r="L443" s="307">
        <f t="shared" si="33"/>
        <v>18825.695</v>
      </c>
      <c r="M443" s="293">
        <v>1</v>
      </c>
      <c r="N443" s="187">
        <v>0.6</v>
      </c>
      <c r="O443" s="295">
        <f t="shared" si="31"/>
        <v>22590.833999999999</v>
      </c>
      <c r="P443" s="295">
        <f t="shared" si="34"/>
        <v>3765.1389999999992</v>
      </c>
      <c r="Q443" s="293">
        <f>'RA3 ms'!F1091</f>
        <v>1</v>
      </c>
      <c r="R443" s="294">
        <v>0.9</v>
      </c>
      <c r="S443" s="295">
        <f t="shared" si="30"/>
        <v>33886.251000000004</v>
      </c>
      <c r="T443" s="295">
        <f t="shared" si="32"/>
        <v>11295.417000000005</v>
      </c>
      <c r="U443" s="372"/>
    </row>
    <row r="444" spans="2:21" s="347" customFormat="1" ht="22.5" x14ac:dyDescent="0.45">
      <c r="B444" s="3">
        <v>421</v>
      </c>
      <c r="C444" s="3" t="s">
        <v>14</v>
      </c>
      <c r="D444" s="121" t="s">
        <v>373</v>
      </c>
      <c r="E444" s="150" t="s">
        <v>14</v>
      </c>
      <c r="F444" s="188" t="s">
        <v>14</v>
      </c>
      <c r="G444" s="186"/>
      <c r="H444" s="186"/>
      <c r="I444" s="189"/>
      <c r="J444" s="295" t="s">
        <v>14</v>
      </c>
      <c r="K444" s="296"/>
      <c r="L444" s="307"/>
      <c r="M444" s="293"/>
      <c r="N444" s="187"/>
      <c r="O444" s="295">
        <f t="shared" si="31"/>
        <v>0</v>
      </c>
      <c r="P444" s="295">
        <f t="shared" si="34"/>
        <v>0</v>
      </c>
      <c r="Q444" s="293"/>
      <c r="R444" s="296"/>
      <c r="S444" s="295">
        <f t="shared" si="30"/>
        <v>0</v>
      </c>
      <c r="T444" s="295">
        <f t="shared" si="32"/>
        <v>0</v>
      </c>
      <c r="U444" s="372"/>
    </row>
    <row r="445" spans="2:21" s="347" customFormat="1" x14ac:dyDescent="0.45">
      <c r="B445" s="3">
        <v>422</v>
      </c>
      <c r="C445" s="3">
        <v>5.15</v>
      </c>
      <c r="D445" s="121" t="s">
        <v>374</v>
      </c>
      <c r="E445" s="150" t="s">
        <v>126</v>
      </c>
      <c r="F445" s="188">
        <v>1</v>
      </c>
      <c r="G445" s="186">
        <v>42500</v>
      </c>
      <c r="H445" s="186">
        <v>122715.65</v>
      </c>
      <c r="I445" s="189">
        <v>122715.65</v>
      </c>
      <c r="J445" s="295">
        <v>1</v>
      </c>
      <c r="K445" s="296">
        <v>0.5</v>
      </c>
      <c r="L445" s="307">
        <f t="shared" si="33"/>
        <v>61357.824999999997</v>
      </c>
      <c r="M445" s="293">
        <v>1</v>
      </c>
      <c r="N445" s="187">
        <v>0.8</v>
      </c>
      <c r="O445" s="295">
        <f t="shared" si="31"/>
        <v>98172.52</v>
      </c>
      <c r="P445" s="295">
        <f t="shared" si="34"/>
        <v>36814.695000000007</v>
      </c>
      <c r="Q445" s="293">
        <f>'RA3 ms'!F1091</f>
        <v>1</v>
      </c>
      <c r="R445" s="294">
        <v>0.9</v>
      </c>
      <c r="S445" s="295">
        <f t="shared" si="30"/>
        <v>110444.08499999999</v>
      </c>
      <c r="T445" s="295">
        <f t="shared" si="32"/>
        <v>12271.564999999988</v>
      </c>
      <c r="U445" s="372"/>
    </row>
    <row r="446" spans="2:21" s="347" customFormat="1" ht="22.5" x14ac:dyDescent="0.45">
      <c r="B446" s="3">
        <v>423</v>
      </c>
      <c r="C446" s="3" t="s">
        <v>14</v>
      </c>
      <c r="D446" s="121" t="s">
        <v>375</v>
      </c>
      <c r="E446" s="150" t="s">
        <v>14</v>
      </c>
      <c r="F446" s="188" t="s">
        <v>14</v>
      </c>
      <c r="G446" s="186"/>
      <c r="H446" s="186"/>
      <c r="I446" s="189"/>
      <c r="J446" s="295" t="s">
        <v>14</v>
      </c>
      <c r="K446" s="296"/>
      <c r="L446" s="307"/>
      <c r="M446" s="293"/>
      <c r="N446" s="187"/>
      <c r="O446" s="295">
        <f t="shared" si="31"/>
        <v>0</v>
      </c>
      <c r="P446" s="295">
        <f t="shared" si="34"/>
        <v>0</v>
      </c>
      <c r="Q446" s="293"/>
      <c r="R446" s="296"/>
      <c r="S446" s="295">
        <f t="shared" si="30"/>
        <v>0</v>
      </c>
      <c r="T446" s="295">
        <f t="shared" si="32"/>
        <v>0</v>
      </c>
      <c r="U446" s="372"/>
    </row>
    <row r="447" spans="2:21" s="347" customFormat="1" x14ac:dyDescent="0.45">
      <c r="B447" s="3">
        <v>424</v>
      </c>
      <c r="C447" s="3">
        <v>5.16</v>
      </c>
      <c r="D447" s="121" t="s">
        <v>50</v>
      </c>
      <c r="E447" s="150" t="s">
        <v>48</v>
      </c>
      <c r="F447" s="188">
        <v>40</v>
      </c>
      <c r="G447" s="186">
        <v>42000</v>
      </c>
      <c r="H447" s="186">
        <v>1530.32</v>
      </c>
      <c r="I447" s="189">
        <v>61212.800000000003</v>
      </c>
      <c r="J447" s="295">
        <v>40</v>
      </c>
      <c r="K447" s="296">
        <v>0.4</v>
      </c>
      <c r="L447" s="307">
        <f t="shared" si="33"/>
        <v>24485.119999999999</v>
      </c>
      <c r="M447" s="293">
        <v>0</v>
      </c>
      <c r="N447" s="187"/>
      <c r="O447" s="295">
        <f t="shared" si="31"/>
        <v>0</v>
      </c>
      <c r="P447" s="295">
        <f t="shared" si="34"/>
        <v>-24485.119999999999</v>
      </c>
      <c r="Q447" s="293">
        <f>'RA3 ms'!F1107</f>
        <v>24.935000000000002</v>
      </c>
      <c r="R447" s="294">
        <v>0.9</v>
      </c>
      <c r="S447" s="295">
        <f t="shared" si="30"/>
        <v>34342.67628</v>
      </c>
      <c r="T447" s="295">
        <f t="shared" si="32"/>
        <v>34342.67628</v>
      </c>
      <c r="U447" s="372"/>
    </row>
    <row r="448" spans="2:21" s="347" customFormat="1" x14ac:dyDescent="0.45">
      <c r="B448" s="3">
        <v>425</v>
      </c>
      <c r="C448" s="3" t="s">
        <v>14</v>
      </c>
      <c r="D448" s="121" t="s">
        <v>51</v>
      </c>
      <c r="E448" s="150" t="s">
        <v>14</v>
      </c>
      <c r="F448" s="188" t="s">
        <v>14</v>
      </c>
      <c r="G448" s="186"/>
      <c r="H448" s="186"/>
      <c r="I448" s="189"/>
      <c r="J448" s="295" t="s">
        <v>14</v>
      </c>
      <c r="K448" s="296"/>
      <c r="L448" s="307"/>
      <c r="M448" s="293"/>
      <c r="N448" s="187"/>
      <c r="O448" s="295">
        <f t="shared" si="31"/>
        <v>0</v>
      </c>
      <c r="P448" s="295">
        <f t="shared" si="34"/>
        <v>0</v>
      </c>
      <c r="Q448" s="293"/>
      <c r="R448" s="296"/>
      <c r="S448" s="295">
        <f t="shared" si="30"/>
        <v>0</v>
      </c>
      <c r="T448" s="295">
        <f t="shared" si="32"/>
        <v>0</v>
      </c>
      <c r="U448" s="372"/>
    </row>
    <row r="449" spans="2:21" s="347" customFormat="1" x14ac:dyDescent="0.45">
      <c r="B449" s="3">
        <v>426</v>
      </c>
      <c r="C449" s="3">
        <v>5.17</v>
      </c>
      <c r="D449" s="121" t="s">
        <v>376</v>
      </c>
      <c r="E449" s="150" t="s">
        <v>48</v>
      </c>
      <c r="F449" s="188">
        <v>5</v>
      </c>
      <c r="G449" s="186">
        <v>23780</v>
      </c>
      <c r="H449" s="186">
        <v>18514.939999999999</v>
      </c>
      <c r="I449" s="189">
        <v>92574.7</v>
      </c>
      <c r="J449" s="295">
        <v>5</v>
      </c>
      <c r="K449" s="296">
        <v>0.4</v>
      </c>
      <c r="L449" s="307">
        <f t="shared" si="33"/>
        <v>37029.879999999997</v>
      </c>
      <c r="M449" s="293">
        <v>4.3599999999999994</v>
      </c>
      <c r="N449" s="187">
        <v>0.6</v>
      </c>
      <c r="O449" s="295">
        <f t="shared" si="31"/>
        <v>48435.08303999999</v>
      </c>
      <c r="P449" s="295">
        <f t="shared" si="34"/>
        <v>11405.203039999993</v>
      </c>
      <c r="Q449" s="293">
        <f>'RA3 ms'!F1113</f>
        <v>4.3599999999999994</v>
      </c>
      <c r="R449" s="294">
        <v>1</v>
      </c>
      <c r="S449" s="295">
        <f t="shared" si="30"/>
        <v>80725.138399999982</v>
      </c>
      <c r="T449" s="295">
        <f t="shared" si="32"/>
        <v>32290.055359999991</v>
      </c>
      <c r="U449" s="372"/>
    </row>
    <row r="450" spans="2:21" s="347" customFormat="1" ht="22.5" x14ac:dyDescent="0.45">
      <c r="B450" s="3">
        <v>427</v>
      </c>
      <c r="C450" s="3" t="s">
        <v>14</v>
      </c>
      <c r="D450" s="121" t="s">
        <v>377</v>
      </c>
      <c r="E450" s="150" t="s">
        <v>14</v>
      </c>
      <c r="F450" s="188" t="s">
        <v>14</v>
      </c>
      <c r="G450" s="186"/>
      <c r="H450" s="186"/>
      <c r="I450" s="189"/>
      <c r="J450" s="295" t="s">
        <v>14</v>
      </c>
      <c r="K450" s="296"/>
      <c r="L450" s="307"/>
      <c r="M450" s="293"/>
      <c r="N450" s="187"/>
      <c r="O450" s="295">
        <f t="shared" si="31"/>
        <v>0</v>
      </c>
      <c r="P450" s="295">
        <f t="shared" si="34"/>
        <v>0</v>
      </c>
      <c r="Q450" s="293"/>
      <c r="R450" s="296"/>
      <c r="S450" s="295">
        <f t="shared" si="30"/>
        <v>0</v>
      </c>
      <c r="T450" s="295">
        <f t="shared" si="32"/>
        <v>0</v>
      </c>
      <c r="U450" s="372"/>
    </row>
    <row r="451" spans="2:21" s="347" customFormat="1" x14ac:dyDescent="0.45">
      <c r="B451" s="3">
        <v>428</v>
      </c>
      <c r="C451" s="3">
        <v>5.18</v>
      </c>
      <c r="D451" s="121" t="s">
        <v>378</v>
      </c>
      <c r="E451" s="150" t="s">
        <v>126</v>
      </c>
      <c r="F451" s="188">
        <v>4</v>
      </c>
      <c r="G451" s="186">
        <v>19000</v>
      </c>
      <c r="H451" s="186">
        <v>11155.97</v>
      </c>
      <c r="I451" s="189">
        <v>44623.88</v>
      </c>
      <c r="J451" s="295">
        <v>4</v>
      </c>
      <c r="K451" s="296">
        <v>0.5</v>
      </c>
      <c r="L451" s="307">
        <f t="shared" si="33"/>
        <v>22311.94</v>
      </c>
      <c r="M451" s="293">
        <v>4</v>
      </c>
      <c r="N451" s="187">
        <v>0.8</v>
      </c>
      <c r="O451" s="295">
        <f t="shared" si="31"/>
        <v>35699.103999999999</v>
      </c>
      <c r="P451" s="295">
        <f t="shared" si="34"/>
        <v>13387.164000000001</v>
      </c>
      <c r="Q451" s="293">
        <f>'RA3 ms'!F1115</f>
        <v>4</v>
      </c>
      <c r="R451" s="294">
        <v>1</v>
      </c>
      <c r="S451" s="295">
        <f t="shared" si="30"/>
        <v>44623.88</v>
      </c>
      <c r="T451" s="295">
        <f t="shared" si="32"/>
        <v>8924.775999999998</v>
      </c>
      <c r="U451" s="372"/>
    </row>
    <row r="452" spans="2:21" s="347" customFormat="1" x14ac:dyDescent="0.45">
      <c r="B452" s="3">
        <v>429</v>
      </c>
      <c r="C452" s="3" t="s">
        <v>14</v>
      </c>
      <c r="D452" s="121" t="s">
        <v>379</v>
      </c>
      <c r="E452" s="150" t="s">
        <v>14</v>
      </c>
      <c r="F452" s="188" t="s">
        <v>14</v>
      </c>
      <c r="G452" s="186"/>
      <c r="H452" s="186"/>
      <c r="I452" s="189"/>
      <c r="J452" s="295" t="s">
        <v>14</v>
      </c>
      <c r="K452" s="296"/>
      <c r="L452" s="307"/>
      <c r="M452" s="293"/>
      <c r="N452" s="187"/>
      <c r="O452" s="295">
        <f t="shared" si="31"/>
        <v>0</v>
      </c>
      <c r="P452" s="295">
        <f t="shared" si="34"/>
        <v>0</v>
      </c>
      <c r="Q452" s="293"/>
      <c r="R452" s="296"/>
      <c r="S452" s="295">
        <f t="shared" si="30"/>
        <v>0</v>
      </c>
      <c r="T452" s="295">
        <f t="shared" si="32"/>
        <v>0</v>
      </c>
      <c r="U452" s="372"/>
    </row>
    <row r="453" spans="2:21" s="347" customFormat="1" x14ac:dyDescent="0.45">
      <c r="B453" s="3">
        <v>430</v>
      </c>
      <c r="C453" s="3">
        <v>5.19</v>
      </c>
      <c r="D453" s="121" t="s">
        <v>380</v>
      </c>
      <c r="E453" s="150" t="s">
        <v>92</v>
      </c>
      <c r="F453" s="188">
        <v>1</v>
      </c>
      <c r="G453" s="186">
        <v>62750</v>
      </c>
      <c r="H453" s="186">
        <v>77645.539999999994</v>
      </c>
      <c r="I453" s="189">
        <v>77645.539999999994</v>
      </c>
      <c r="J453" s="295">
        <v>1</v>
      </c>
      <c r="K453" s="296">
        <v>0.5</v>
      </c>
      <c r="L453" s="307">
        <f t="shared" si="33"/>
        <v>38822.769999999997</v>
      </c>
      <c r="M453" s="293">
        <v>1</v>
      </c>
      <c r="N453" s="187">
        <v>0.8</v>
      </c>
      <c r="O453" s="295">
        <f t="shared" si="31"/>
        <v>62116.432000000001</v>
      </c>
      <c r="P453" s="295">
        <f t="shared" si="34"/>
        <v>23293.662000000004</v>
      </c>
      <c r="Q453" s="293">
        <f>'RA3 ms'!F1127</f>
        <v>1</v>
      </c>
      <c r="R453" s="294">
        <v>1</v>
      </c>
      <c r="S453" s="295">
        <f t="shared" si="30"/>
        <v>77645.539999999994</v>
      </c>
      <c r="T453" s="295">
        <f t="shared" si="32"/>
        <v>15529.107999999993</v>
      </c>
      <c r="U453" s="372"/>
    </row>
    <row r="454" spans="2:21" s="347" customFormat="1" x14ac:dyDescent="0.45">
      <c r="B454" s="3">
        <v>431</v>
      </c>
      <c r="C454" s="3" t="s">
        <v>14</v>
      </c>
      <c r="D454" s="121" t="s">
        <v>381</v>
      </c>
      <c r="E454" s="150" t="s">
        <v>14</v>
      </c>
      <c r="F454" s="188" t="s">
        <v>14</v>
      </c>
      <c r="G454" s="186"/>
      <c r="H454" s="186"/>
      <c r="I454" s="189"/>
      <c r="J454" s="295" t="s">
        <v>14</v>
      </c>
      <c r="K454" s="296"/>
      <c r="L454" s="307"/>
      <c r="M454" s="293"/>
      <c r="N454" s="187"/>
      <c r="O454" s="295">
        <f t="shared" si="31"/>
        <v>0</v>
      </c>
      <c r="P454" s="295">
        <f t="shared" si="34"/>
        <v>0</v>
      </c>
      <c r="Q454" s="293"/>
      <c r="R454" s="296"/>
      <c r="S454" s="295">
        <f t="shared" si="30"/>
        <v>0</v>
      </c>
      <c r="T454" s="295">
        <f t="shared" si="32"/>
        <v>0</v>
      </c>
      <c r="U454" s="372"/>
    </row>
    <row r="455" spans="2:21" s="347" customFormat="1" x14ac:dyDescent="0.45">
      <c r="B455" s="3">
        <v>432</v>
      </c>
      <c r="C455" s="3" t="s">
        <v>14</v>
      </c>
      <c r="D455" s="121" t="s">
        <v>133</v>
      </c>
      <c r="E455" s="150" t="s">
        <v>14</v>
      </c>
      <c r="F455" s="188" t="s">
        <v>14</v>
      </c>
      <c r="G455" s="186"/>
      <c r="H455" s="186"/>
      <c r="I455" s="189"/>
      <c r="J455" s="295" t="s">
        <v>14</v>
      </c>
      <c r="K455" s="296"/>
      <c r="L455" s="307"/>
      <c r="M455" s="293"/>
      <c r="N455" s="187"/>
      <c r="O455" s="295">
        <f t="shared" si="31"/>
        <v>0</v>
      </c>
      <c r="P455" s="295">
        <f t="shared" si="34"/>
        <v>0</v>
      </c>
      <c r="Q455" s="293"/>
      <c r="R455" s="296"/>
      <c r="S455" s="295">
        <f t="shared" si="30"/>
        <v>0</v>
      </c>
      <c r="T455" s="295">
        <f t="shared" si="32"/>
        <v>0</v>
      </c>
      <c r="U455" s="372"/>
    </row>
    <row r="456" spans="2:21" s="347" customFormat="1" ht="56.25" x14ac:dyDescent="0.45">
      <c r="B456" s="3">
        <v>433</v>
      </c>
      <c r="C456" s="3" t="s">
        <v>14</v>
      </c>
      <c r="D456" s="121" t="s">
        <v>382</v>
      </c>
      <c r="E456" s="150" t="s">
        <v>14</v>
      </c>
      <c r="F456" s="188" t="s">
        <v>14</v>
      </c>
      <c r="G456" s="186"/>
      <c r="H456" s="186"/>
      <c r="I456" s="189"/>
      <c r="J456" s="295" t="s">
        <v>14</v>
      </c>
      <c r="K456" s="296"/>
      <c r="L456" s="307"/>
      <c r="M456" s="293"/>
      <c r="N456" s="187"/>
      <c r="O456" s="295">
        <f t="shared" si="31"/>
        <v>0</v>
      </c>
      <c r="P456" s="295">
        <f t="shared" si="34"/>
        <v>0</v>
      </c>
      <c r="Q456" s="293"/>
      <c r="R456" s="296"/>
      <c r="S456" s="295">
        <f t="shared" si="30"/>
        <v>0</v>
      </c>
      <c r="T456" s="295">
        <f t="shared" si="32"/>
        <v>0</v>
      </c>
      <c r="U456" s="372"/>
    </row>
    <row r="457" spans="2:21" s="347" customFormat="1" x14ac:dyDescent="0.45">
      <c r="B457" s="3">
        <v>434</v>
      </c>
      <c r="C457" s="3" t="s">
        <v>14</v>
      </c>
      <c r="D457" s="121" t="s">
        <v>135</v>
      </c>
      <c r="E457" s="150" t="s">
        <v>14</v>
      </c>
      <c r="F457" s="188" t="s">
        <v>14</v>
      </c>
      <c r="G457" s="186"/>
      <c r="H457" s="186"/>
      <c r="I457" s="189"/>
      <c r="J457" s="295" t="s">
        <v>14</v>
      </c>
      <c r="K457" s="296"/>
      <c r="L457" s="307"/>
      <c r="M457" s="293"/>
      <c r="N457" s="187"/>
      <c r="O457" s="295">
        <f t="shared" si="31"/>
        <v>0</v>
      </c>
      <c r="P457" s="295">
        <f t="shared" si="34"/>
        <v>0</v>
      </c>
      <c r="Q457" s="293"/>
      <c r="R457" s="296"/>
      <c r="S457" s="295">
        <f t="shared" si="30"/>
        <v>0</v>
      </c>
      <c r="T457" s="295">
        <f t="shared" si="32"/>
        <v>0</v>
      </c>
      <c r="U457" s="372"/>
    </row>
    <row r="458" spans="2:21" s="347" customFormat="1" ht="67.5" x14ac:dyDescent="0.45">
      <c r="B458" s="3">
        <v>435</v>
      </c>
      <c r="C458" s="3" t="s">
        <v>14</v>
      </c>
      <c r="D458" s="121" t="s">
        <v>383</v>
      </c>
      <c r="E458" s="150" t="s">
        <v>14</v>
      </c>
      <c r="F458" s="188" t="s">
        <v>14</v>
      </c>
      <c r="G458" s="186"/>
      <c r="H458" s="186"/>
      <c r="I458" s="189"/>
      <c r="J458" s="295" t="s">
        <v>14</v>
      </c>
      <c r="K458" s="296"/>
      <c r="L458" s="307"/>
      <c r="M458" s="293"/>
      <c r="N458" s="187"/>
      <c r="O458" s="295">
        <f t="shared" si="31"/>
        <v>0</v>
      </c>
      <c r="P458" s="295">
        <f t="shared" si="34"/>
        <v>0</v>
      </c>
      <c r="Q458" s="293"/>
      <c r="R458" s="296"/>
      <c r="S458" s="295">
        <f t="shared" ref="S458:S521" si="35">R458*Q458*H458</f>
        <v>0</v>
      </c>
      <c r="T458" s="295">
        <f t="shared" si="32"/>
        <v>0</v>
      </c>
      <c r="U458" s="372"/>
    </row>
    <row r="459" spans="2:21" s="347" customFormat="1" x14ac:dyDescent="0.45">
      <c r="B459" s="3">
        <v>436</v>
      </c>
      <c r="C459" s="3" t="s">
        <v>14</v>
      </c>
      <c r="D459" s="121" t="s">
        <v>209</v>
      </c>
      <c r="E459" s="150" t="s">
        <v>14</v>
      </c>
      <c r="F459" s="188" t="s">
        <v>14</v>
      </c>
      <c r="G459" s="186"/>
      <c r="H459" s="186"/>
      <c r="I459" s="189"/>
      <c r="J459" s="295" t="s">
        <v>14</v>
      </c>
      <c r="K459" s="296"/>
      <c r="L459" s="307"/>
      <c r="M459" s="293"/>
      <c r="N459" s="187"/>
      <c r="O459" s="295">
        <f t="shared" ref="O459:O522" si="36">N459*M459*H459</f>
        <v>0</v>
      </c>
      <c r="P459" s="295">
        <f t="shared" si="34"/>
        <v>0</v>
      </c>
      <c r="Q459" s="293"/>
      <c r="R459" s="296"/>
      <c r="S459" s="295">
        <f t="shared" si="35"/>
        <v>0</v>
      </c>
      <c r="T459" s="295">
        <f t="shared" ref="T459:T522" si="37">S459-O459</f>
        <v>0</v>
      </c>
      <c r="U459" s="372"/>
    </row>
    <row r="460" spans="2:21" s="347" customFormat="1" x14ac:dyDescent="0.45">
      <c r="B460" s="3">
        <v>437</v>
      </c>
      <c r="C460" s="3" t="s">
        <v>14</v>
      </c>
      <c r="D460" s="121" t="s">
        <v>384</v>
      </c>
      <c r="E460" s="150" t="s">
        <v>14</v>
      </c>
      <c r="F460" s="188" t="s">
        <v>14</v>
      </c>
      <c r="G460" s="186"/>
      <c r="H460" s="186"/>
      <c r="I460" s="189"/>
      <c r="J460" s="295" t="s">
        <v>14</v>
      </c>
      <c r="K460" s="296"/>
      <c r="L460" s="307"/>
      <c r="M460" s="293"/>
      <c r="N460" s="187"/>
      <c r="O460" s="295">
        <f t="shared" si="36"/>
        <v>0</v>
      </c>
      <c r="P460" s="295">
        <f t="shared" si="34"/>
        <v>0</v>
      </c>
      <c r="Q460" s="293"/>
      <c r="R460" s="296"/>
      <c r="S460" s="295">
        <f t="shared" si="35"/>
        <v>0</v>
      </c>
      <c r="T460" s="295">
        <f t="shared" si="37"/>
        <v>0</v>
      </c>
      <c r="U460" s="372"/>
    </row>
    <row r="461" spans="2:21" s="347" customFormat="1" x14ac:dyDescent="0.45">
      <c r="B461" s="3">
        <v>438</v>
      </c>
      <c r="C461" s="3" t="s">
        <v>14</v>
      </c>
      <c r="D461" s="121" t="s">
        <v>137</v>
      </c>
      <c r="E461" s="150" t="s">
        <v>14</v>
      </c>
      <c r="F461" s="188" t="s">
        <v>14</v>
      </c>
      <c r="G461" s="186"/>
      <c r="H461" s="186"/>
      <c r="I461" s="189"/>
      <c r="J461" s="295" t="s">
        <v>14</v>
      </c>
      <c r="K461" s="296"/>
      <c r="L461" s="307"/>
      <c r="M461" s="293"/>
      <c r="N461" s="187"/>
      <c r="O461" s="295">
        <f t="shared" si="36"/>
        <v>0</v>
      </c>
      <c r="P461" s="295">
        <f t="shared" si="34"/>
        <v>0</v>
      </c>
      <c r="Q461" s="293"/>
      <c r="R461" s="296"/>
      <c r="S461" s="295">
        <f t="shared" si="35"/>
        <v>0</v>
      </c>
      <c r="T461" s="295">
        <f t="shared" si="37"/>
        <v>0</v>
      </c>
      <c r="U461" s="372"/>
    </row>
    <row r="462" spans="2:21" s="347" customFormat="1" ht="33.75" x14ac:dyDescent="0.45">
      <c r="B462" s="3">
        <v>439</v>
      </c>
      <c r="C462" s="3" t="s">
        <v>14</v>
      </c>
      <c r="D462" s="121" t="s">
        <v>385</v>
      </c>
      <c r="E462" s="150" t="s">
        <v>14</v>
      </c>
      <c r="F462" s="188" t="s">
        <v>14</v>
      </c>
      <c r="G462" s="186"/>
      <c r="H462" s="186"/>
      <c r="I462" s="189"/>
      <c r="J462" s="295" t="s">
        <v>14</v>
      </c>
      <c r="K462" s="296"/>
      <c r="L462" s="307"/>
      <c r="M462" s="293"/>
      <c r="N462" s="187"/>
      <c r="O462" s="295">
        <f t="shared" si="36"/>
        <v>0</v>
      </c>
      <c r="P462" s="295">
        <f t="shared" si="34"/>
        <v>0</v>
      </c>
      <c r="Q462" s="293"/>
      <c r="R462" s="296"/>
      <c r="S462" s="295">
        <f t="shared" si="35"/>
        <v>0</v>
      </c>
      <c r="T462" s="295">
        <f t="shared" si="37"/>
        <v>0</v>
      </c>
      <c r="U462" s="372"/>
    </row>
    <row r="463" spans="2:21" s="347" customFormat="1" x14ac:dyDescent="0.45">
      <c r="B463" s="3">
        <v>440</v>
      </c>
      <c r="C463" s="3">
        <v>5.2</v>
      </c>
      <c r="D463" s="121" t="s">
        <v>386</v>
      </c>
      <c r="E463" s="150" t="s">
        <v>92</v>
      </c>
      <c r="F463" s="188">
        <v>1</v>
      </c>
      <c r="G463" s="186">
        <v>62750</v>
      </c>
      <c r="H463" s="186">
        <v>66935.81</v>
      </c>
      <c r="I463" s="189">
        <v>66935.81</v>
      </c>
      <c r="J463" s="295">
        <v>1</v>
      </c>
      <c r="K463" s="296">
        <v>0.5</v>
      </c>
      <c r="L463" s="307">
        <f t="shared" si="33"/>
        <v>33467.904999999999</v>
      </c>
      <c r="M463" s="293">
        <v>1</v>
      </c>
      <c r="N463" s="187">
        <v>0.8</v>
      </c>
      <c r="O463" s="295">
        <f t="shared" si="36"/>
        <v>53548.648000000001</v>
      </c>
      <c r="P463" s="295">
        <f t="shared" si="34"/>
        <v>20080.743000000002</v>
      </c>
      <c r="Q463" s="293">
        <f>'RA3 ms'!F1138</f>
        <v>1</v>
      </c>
      <c r="R463" s="294">
        <v>1</v>
      </c>
      <c r="S463" s="295">
        <f t="shared" si="35"/>
        <v>66935.81</v>
      </c>
      <c r="T463" s="295">
        <f t="shared" si="37"/>
        <v>13387.161999999997</v>
      </c>
      <c r="U463" s="372"/>
    </row>
    <row r="464" spans="2:21" s="347" customFormat="1" x14ac:dyDescent="0.45">
      <c r="B464" s="3">
        <v>441</v>
      </c>
      <c r="C464" s="3" t="s">
        <v>14</v>
      </c>
      <c r="D464" s="121" t="s">
        <v>381</v>
      </c>
      <c r="E464" s="150" t="s">
        <v>14</v>
      </c>
      <c r="F464" s="188" t="s">
        <v>14</v>
      </c>
      <c r="G464" s="186"/>
      <c r="H464" s="186"/>
      <c r="I464" s="189"/>
      <c r="J464" s="295" t="s">
        <v>14</v>
      </c>
      <c r="K464" s="296"/>
      <c r="L464" s="307"/>
      <c r="M464" s="293"/>
      <c r="N464" s="187"/>
      <c r="O464" s="295">
        <f t="shared" si="36"/>
        <v>0</v>
      </c>
      <c r="P464" s="295">
        <f t="shared" si="34"/>
        <v>0</v>
      </c>
      <c r="Q464" s="293"/>
      <c r="R464" s="296"/>
      <c r="S464" s="295">
        <f t="shared" si="35"/>
        <v>0</v>
      </c>
      <c r="T464" s="295">
        <f t="shared" si="37"/>
        <v>0</v>
      </c>
      <c r="U464" s="372"/>
    </row>
    <row r="465" spans="2:21" s="347" customFormat="1" x14ac:dyDescent="0.45">
      <c r="B465" s="3">
        <v>442</v>
      </c>
      <c r="C465" s="3" t="s">
        <v>14</v>
      </c>
      <c r="D465" s="121" t="s">
        <v>133</v>
      </c>
      <c r="E465" s="150" t="s">
        <v>14</v>
      </c>
      <c r="F465" s="188" t="s">
        <v>14</v>
      </c>
      <c r="G465" s="186"/>
      <c r="H465" s="186"/>
      <c r="I465" s="189"/>
      <c r="J465" s="295" t="s">
        <v>14</v>
      </c>
      <c r="K465" s="296"/>
      <c r="L465" s="307"/>
      <c r="M465" s="293"/>
      <c r="N465" s="187"/>
      <c r="O465" s="295">
        <f t="shared" si="36"/>
        <v>0</v>
      </c>
      <c r="P465" s="295">
        <f t="shared" si="34"/>
        <v>0</v>
      </c>
      <c r="Q465" s="293"/>
      <c r="R465" s="296"/>
      <c r="S465" s="295">
        <f t="shared" si="35"/>
        <v>0</v>
      </c>
      <c r="T465" s="295">
        <f t="shared" si="37"/>
        <v>0</v>
      </c>
      <c r="U465" s="372"/>
    </row>
    <row r="466" spans="2:21" s="347" customFormat="1" ht="56.25" x14ac:dyDescent="0.45">
      <c r="B466" s="3">
        <v>443</v>
      </c>
      <c r="C466" s="3" t="s">
        <v>14</v>
      </c>
      <c r="D466" s="121" t="s">
        <v>387</v>
      </c>
      <c r="E466" s="150" t="s">
        <v>14</v>
      </c>
      <c r="F466" s="188" t="s">
        <v>14</v>
      </c>
      <c r="G466" s="186"/>
      <c r="H466" s="186"/>
      <c r="I466" s="189"/>
      <c r="J466" s="295" t="s">
        <v>14</v>
      </c>
      <c r="K466" s="296"/>
      <c r="L466" s="307"/>
      <c r="M466" s="293"/>
      <c r="N466" s="187"/>
      <c r="O466" s="295">
        <f t="shared" si="36"/>
        <v>0</v>
      </c>
      <c r="P466" s="295">
        <f t="shared" si="34"/>
        <v>0</v>
      </c>
      <c r="Q466" s="293"/>
      <c r="R466" s="296"/>
      <c r="S466" s="295">
        <f t="shared" si="35"/>
        <v>0</v>
      </c>
      <c r="T466" s="295">
        <f t="shared" si="37"/>
        <v>0</v>
      </c>
      <c r="U466" s="372"/>
    </row>
    <row r="467" spans="2:21" s="347" customFormat="1" x14ac:dyDescent="0.45">
      <c r="B467" s="3">
        <v>444</v>
      </c>
      <c r="C467" s="3" t="s">
        <v>14</v>
      </c>
      <c r="D467" s="121" t="s">
        <v>135</v>
      </c>
      <c r="E467" s="150" t="s">
        <v>14</v>
      </c>
      <c r="F467" s="188" t="s">
        <v>14</v>
      </c>
      <c r="G467" s="186"/>
      <c r="H467" s="186"/>
      <c r="I467" s="189"/>
      <c r="J467" s="295" t="s">
        <v>14</v>
      </c>
      <c r="K467" s="296"/>
      <c r="L467" s="307"/>
      <c r="M467" s="293"/>
      <c r="N467" s="187"/>
      <c r="O467" s="295">
        <f t="shared" si="36"/>
        <v>0</v>
      </c>
      <c r="P467" s="295">
        <f t="shared" si="34"/>
        <v>0</v>
      </c>
      <c r="Q467" s="293"/>
      <c r="R467" s="296"/>
      <c r="S467" s="295">
        <f t="shared" si="35"/>
        <v>0</v>
      </c>
      <c r="T467" s="295">
        <f t="shared" si="37"/>
        <v>0</v>
      </c>
      <c r="U467" s="372"/>
    </row>
    <row r="468" spans="2:21" s="347" customFormat="1" ht="56.25" x14ac:dyDescent="0.45">
      <c r="B468" s="3">
        <v>445</v>
      </c>
      <c r="C468" s="3" t="s">
        <v>14</v>
      </c>
      <c r="D468" s="121" t="s">
        <v>388</v>
      </c>
      <c r="E468" s="150" t="s">
        <v>14</v>
      </c>
      <c r="F468" s="188" t="s">
        <v>14</v>
      </c>
      <c r="G468" s="186"/>
      <c r="H468" s="186"/>
      <c r="I468" s="189"/>
      <c r="J468" s="295" t="s">
        <v>14</v>
      </c>
      <c r="K468" s="296"/>
      <c r="L468" s="307"/>
      <c r="M468" s="293"/>
      <c r="N468" s="187"/>
      <c r="O468" s="295">
        <f t="shared" si="36"/>
        <v>0</v>
      </c>
      <c r="P468" s="295">
        <f t="shared" si="34"/>
        <v>0</v>
      </c>
      <c r="Q468" s="293"/>
      <c r="R468" s="296"/>
      <c r="S468" s="295">
        <f t="shared" si="35"/>
        <v>0</v>
      </c>
      <c r="T468" s="295">
        <f t="shared" si="37"/>
        <v>0</v>
      </c>
      <c r="U468" s="372"/>
    </row>
    <row r="469" spans="2:21" s="347" customFormat="1" x14ac:dyDescent="0.45">
      <c r="B469" s="3">
        <v>446</v>
      </c>
      <c r="C469" s="3" t="s">
        <v>14</v>
      </c>
      <c r="D469" s="121" t="s">
        <v>209</v>
      </c>
      <c r="E469" s="150" t="s">
        <v>14</v>
      </c>
      <c r="F469" s="188" t="s">
        <v>14</v>
      </c>
      <c r="G469" s="186"/>
      <c r="H469" s="186"/>
      <c r="I469" s="189"/>
      <c r="J469" s="295" t="s">
        <v>14</v>
      </c>
      <c r="K469" s="296"/>
      <c r="L469" s="307"/>
      <c r="M469" s="293"/>
      <c r="N469" s="187"/>
      <c r="O469" s="295">
        <f t="shared" si="36"/>
        <v>0</v>
      </c>
      <c r="P469" s="295">
        <f t="shared" si="34"/>
        <v>0</v>
      </c>
      <c r="Q469" s="293"/>
      <c r="R469" s="296"/>
      <c r="S469" s="295">
        <f t="shared" si="35"/>
        <v>0</v>
      </c>
      <c r="T469" s="295">
        <f t="shared" si="37"/>
        <v>0</v>
      </c>
      <c r="U469" s="372"/>
    </row>
    <row r="470" spans="2:21" s="347" customFormat="1" x14ac:dyDescent="0.45">
      <c r="B470" s="3">
        <v>447</v>
      </c>
      <c r="C470" s="3" t="s">
        <v>14</v>
      </c>
      <c r="D470" s="121" t="s">
        <v>384</v>
      </c>
      <c r="E470" s="150" t="s">
        <v>14</v>
      </c>
      <c r="F470" s="188" t="s">
        <v>14</v>
      </c>
      <c r="G470" s="186"/>
      <c r="H470" s="186"/>
      <c r="I470" s="189"/>
      <c r="J470" s="295" t="s">
        <v>14</v>
      </c>
      <c r="K470" s="296"/>
      <c r="L470" s="307"/>
      <c r="M470" s="293"/>
      <c r="N470" s="187"/>
      <c r="O470" s="295">
        <f t="shared" si="36"/>
        <v>0</v>
      </c>
      <c r="P470" s="295">
        <f t="shared" si="34"/>
        <v>0</v>
      </c>
      <c r="Q470" s="293"/>
      <c r="R470" s="296"/>
      <c r="S470" s="295">
        <f t="shared" si="35"/>
        <v>0</v>
      </c>
      <c r="T470" s="295">
        <f t="shared" si="37"/>
        <v>0</v>
      </c>
      <c r="U470" s="372"/>
    </row>
    <row r="471" spans="2:21" s="347" customFormat="1" x14ac:dyDescent="0.45">
      <c r="B471" s="3">
        <v>448</v>
      </c>
      <c r="C471" s="3" t="s">
        <v>14</v>
      </c>
      <c r="D471" s="121" t="s">
        <v>137</v>
      </c>
      <c r="E471" s="150" t="s">
        <v>14</v>
      </c>
      <c r="F471" s="188" t="s">
        <v>14</v>
      </c>
      <c r="G471" s="186"/>
      <c r="H471" s="186"/>
      <c r="I471" s="189"/>
      <c r="J471" s="295" t="s">
        <v>14</v>
      </c>
      <c r="K471" s="296"/>
      <c r="L471" s="307"/>
      <c r="M471" s="293"/>
      <c r="N471" s="187"/>
      <c r="O471" s="295">
        <f t="shared" si="36"/>
        <v>0</v>
      </c>
      <c r="P471" s="295">
        <f t="shared" si="34"/>
        <v>0</v>
      </c>
      <c r="Q471" s="293"/>
      <c r="R471" s="296"/>
      <c r="S471" s="295">
        <f t="shared" si="35"/>
        <v>0</v>
      </c>
      <c r="T471" s="295">
        <f t="shared" si="37"/>
        <v>0</v>
      </c>
      <c r="U471" s="372"/>
    </row>
    <row r="472" spans="2:21" s="347" customFormat="1" ht="33.75" x14ac:dyDescent="0.45">
      <c r="B472" s="3">
        <v>449</v>
      </c>
      <c r="C472" s="3" t="s">
        <v>14</v>
      </c>
      <c r="D472" s="121" t="s">
        <v>385</v>
      </c>
      <c r="E472" s="150" t="s">
        <v>14</v>
      </c>
      <c r="F472" s="188" t="s">
        <v>14</v>
      </c>
      <c r="G472" s="186"/>
      <c r="H472" s="186"/>
      <c r="I472" s="189"/>
      <c r="J472" s="295" t="s">
        <v>14</v>
      </c>
      <c r="K472" s="296"/>
      <c r="L472" s="307"/>
      <c r="M472" s="293"/>
      <c r="N472" s="187"/>
      <c r="O472" s="295">
        <f t="shared" si="36"/>
        <v>0</v>
      </c>
      <c r="P472" s="295">
        <f t="shared" si="34"/>
        <v>0</v>
      </c>
      <c r="Q472" s="293"/>
      <c r="R472" s="296"/>
      <c r="S472" s="295">
        <f t="shared" si="35"/>
        <v>0</v>
      </c>
      <c r="T472" s="295">
        <f t="shared" si="37"/>
        <v>0</v>
      </c>
      <c r="U472" s="372"/>
    </row>
    <row r="473" spans="2:21" s="347" customFormat="1" x14ac:dyDescent="0.45">
      <c r="B473" s="3">
        <v>450</v>
      </c>
      <c r="C473" s="3">
        <v>5.21</v>
      </c>
      <c r="D473" s="121" t="s">
        <v>389</v>
      </c>
      <c r="E473" s="150" t="s">
        <v>92</v>
      </c>
      <c r="F473" s="188">
        <v>1</v>
      </c>
      <c r="G473" s="186">
        <v>52750</v>
      </c>
      <c r="H473" s="186">
        <v>66935.81</v>
      </c>
      <c r="I473" s="189">
        <v>66935.81</v>
      </c>
      <c r="J473" s="295">
        <v>1</v>
      </c>
      <c r="K473" s="296">
        <v>0.5</v>
      </c>
      <c r="L473" s="307">
        <f t="shared" ref="L473:L529" si="38">K473*J473*H473</f>
        <v>33467.904999999999</v>
      </c>
      <c r="M473" s="293">
        <v>1</v>
      </c>
      <c r="N473" s="187">
        <v>0.6</v>
      </c>
      <c r="O473" s="295">
        <f t="shared" si="36"/>
        <v>40161.485999999997</v>
      </c>
      <c r="P473" s="295">
        <f t="shared" si="34"/>
        <v>6693.5809999999983</v>
      </c>
      <c r="Q473" s="293">
        <f>'RA3 ms'!F1142</f>
        <v>1</v>
      </c>
      <c r="R473" s="294">
        <v>0.8</v>
      </c>
      <c r="S473" s="295">
        <f t="shared" si="35"/>
        <v>53548.648000000001</v>
      </c>
      <c r="T473" s="295">
        <f t="shared" si="37"/>
        <v>13387.162000000004</v>
      </c>
      <c r="U473" s="372"/>
    </row>
    <row r="474" spans="2:21" s="347" customFormat="1" ht="56.25" x14ac:dyDescent="0.45">
      <c r="B474" s="3">
        <v>451</v>
      </c>
      <c r="C474" s="3" t="s">
        <v>14</v>
      </c>
      <c r="D474" s="121" t="s">
        <v>390</v>
      </c>
      <c r="E474" s="150" t="s">
        <v>14</v>
      </c>
      <c r="F474" s="188" t="s">
        <v>14</v>
      </c>
      <c r="G474" s="186"/>
      <c r="H474" s="186"/>
      <c r="I474" s="189"/>
      <c r="J474" s="295" t="s">
        <v>14</v>
      </c>
      <c r="K474" s="296"/>
      <c r="L474" s="307"/>
      <c r="M474" s="293"/>
      <c r="N474" s="187"/>
      <c r="O474" s="295">
        <f t="shared" si="36"/>
        <v>0</v>
      </c>
      <c r="P474" s="295">
        <f t="shared" si="34"/>
        <v>0</v>
      </c>
      <c r="Q474" s="293"/>
      <c r="R474" s="296"/>
      <c r="S474" s="295">
        <f t="shared" si="35"/>
        <v>0</v>
      </c>
      <c r="T474" s="295">
        <f t="shared" si="37"/>
        <v>0</v>
      </c>
      <c r="U474" s="372"/>
    </row>
    <row r="475" spans="2:21" s="347" customFormat="1" ht="22.5" x14ac:dyDescent="0.45">
      <c r="B475" s="3">
        <v>452</v>
      </c>
      <c r="C475" s="3" t="s">
        <v>14</v>
      </c>
      <c r="D475" s="121" t="s">
        <v>353</v>
      </c>
      <c r="E475" s="150" t="s">
        <v>14</v>
      </c>
      <c r="F475" s="188" t="s">
        <v>14</v>
      </c>
      <c r="G475" s="186"/>
      <c r="H475" s="186"/>
      <c r="I475" s="189"/>
      <c r="J475" s="295" t="s">
        <v>14</v>
      </c>
      <c r="K475" s="296"/>
      <c r="L475" s="307"/>
      <c r="M475" s="293"/>
      <c r="N475" s="187"/>
      <c r="O475" s="295">
        <f t="shared" si="36"/>
        <v>0</v>
      </c>
      <c r="P475" s="295">
        <f t="shared" ref="P475:P538" si="39">O475-L475</f>
        <v>0</v>
      </c>
      <c r="Q475" s="293"/>
      <c r="R475" s="296"/>
      <c r="S475" s="295">
        <f t="shared" si="35"/>
        <v>0</v>
      </c>
      <c r="T475" s="295">
        <f t="shared" si="37"/>
        <v>0</v>
      </c>
      <c r="U475" s="372"/>
    </row>
    <row r="476" spans="2:21" s="347" customFormat="1" x14ac:dyDescent="0.45">
      <c r="B476" s="3">
        <v>453</v>
      </c>
      <c r="C476" s="3">
        <v>5.22</v>
      </c>
      <c r="D476" s="121" t="s">
        <v>225</v>
      </c>
      <c r="E476" s="150" t="s">
        <v>48</v>
      </c>
      <c r="F476" s="188">
        <v>2</v>
      </c>
      <c r="G476" s="186">
        <v>32000</v>
      </c>
      <c r="H476" s="186">
        <v>33696</v>
      </c>
      <c r="I476" s="189">
        <v>67392</v>
      </c>
      <c r="J476" s="295">
        <v>2</v>
      </c>
      <c r="K476" s="296">
        <v>0.5</v>
      </c>
      <c r="L476" s="307">
        <f t="shared" si="38"/>
        <v>33696</v>
      </c>
      <c r="M476" s="293">
        <v>1.371</v>
      </c>
      <c r="N476" s="187">
        <v>0.7</v>
      </c>
      <c r="O476" s="295">
        <f t="shared" si="36"/>
        <v>32338.051199999994</v>
      </c>
      <c r="P476" s="295">
        <f t="shared" si="39"/>
        <v>-1357.9488000000056</v>
      </c>
      <c r="Q476" s="293">
        <f>'RA3 ms'!F1146</f>
        <v>1.371</v>
      </c>
      <c r="R476" s="294">
        <v>0.9</v>
      </c>
      <c r="S476" s="295">
        <f t="shared" si="35"/>
        <v>41577.494400000003</v>
      </c>
      <c r="T476" s="295">
        <f t="shared" si="37"/>
        <v>9239.4432000000088</v>
      </c>
      <c r="U476" s="372"/>
    </row>
    <row r="477" spans="2:21" s="347" customFormat="1" ht="67.5" x14ac:dyDescent="0.45">
      <c r="B477" s="3">
        <v>454</v>
      </c>
      <c r="C477" s="3" t="s">
        <v>14</v>
      </c>
      <c r="D477" s="121" t="s">
        <v>391</v>
      </c>
      <c r="E477" s="150" t="s">
        <v>14</v>
      </c>
      <c r="F477" s="188" t="s">
        <v>14</v>
      </c>
      <c r="G477" s="186"/>
      <c r="H477" s="186"/>
      <c r="I477" s="189"/>
      <c r="J477" s="295" t="s">
        <v>14</v>
      </c>
      <c r="K477" s="296"/>
      <c r="L477" s="307"/>
      <c r="M477" s="293"/>
      <c r="N477" s="187"/>
      <c r="O477" s="295">
        <f t="shared" si="36"/>
        <v>0</v>
      </c>
      <c r="P477" s="295">
        <f t="shared" si="39"/>
        <v>0</v>
      </c>
      <c r="Q477" s="293"/>
      <c r="R477" s="296"/>
      <c r="S477" s="295">
        <f t="shared" si="35"/>
        <v>0</v>
      </c>
      <c r="T477" s="295">
        <f t="shared" si="37"/>
        <v>0</v>
      </c>
      <c r="U477" s="372"/>
    </row>
    <row r="478" spans="2:21" s="347" customFormat="1" x14ac:dyDescent="0.45">
      <c r="B478" s="3">
        <v>455</v>
      </c>
      <c r="C478" s="149" t="s">
        <v>392</v>
      </c>
      <c r="D478" s="352" t="s">
        <v>393</v>
      </c>
      <c r="E478" s="150" t="s">
        <v>14</v>
      </c>
      <c r="F478" s="188" t="s">
        <v>14</v>
      </c>
      <c r="G478" s="186"/>
      <c r="H478" s="186"/>
      <c r="I478" s="189"/>
      <c r="J478" s="295" t="s">
        <v>14</v>
      </c>
      <c r="K478" s="296"/>
      <c r="L478" s="307"/>
      <c r="M478" s="293"/>
      <c r="N478" s="187"/>
      <c r="O478" s="295">
        <f t="shared" si="36"/>
        <v>0</v>
      </c>
      <c r="P478" s="295">
        <f t="shared" si="39"/>
        <v>0</v>
      </c>
      <c r="Q478" s="293"/>
      <c r="R478" s="296"/>
      <c r="S478" s="295">
        <f t="shared" si="35"/>
        <v>0</v>
      </c>
      <c r="T478" s="295">
        <f t="shared" si="37"/>
        <v>0</v>
      </c>
      <c r="U478" s="372"/>
    </row>
    <row r="479" spans="2:21" s="347" customFormat="1" x14ac:dyDescent="0.45">
      <c r="B479" s="3">
        <v>456</v>
      </c>
      <c r="C479" s="149" t="s">
        <v>14</v>
      </c>
      <c r="D479" s="352" t="s">
        <v>394</v>
      </c>
      <c r="E479" s="150" t="s">
        <v>14</v>
      </c>
      <c r="F479" s="188" t="s">
        <v>14</v>
      </c>
      <c r="G479" s="186"/>
      <c r="H479" s="186"/>
      <c r="I479" s="189"/>
      <c r="J479" s="295" t="s">
        <v>14</v>
      </c>
      <c r="K479" s="296"/>
      <c r="L479" s="307"/>
      <c r="M479" s="293"/>
      <c r="N479" s="187"/>
      <c r="O479" s="295">
        <f t="shared" si="36"/>
        <v>0</v>
      </c>
      <c r="P479" s="295">
        <f t="shared" si="39"/>
        <v>0</v>
      </c>
      <c r="Q479" s="293"/>
      <c r="R479" s="296"/>
      <c r="S479" s="295">
        <f t="shared" si="35"/>
        <v>0</v>
      </c>
      <c r="T479" s="295">
        <f t="shared" si="37"/>
        <v>0</v>
      </c>
      <c r="U479" s="372"/>
    </row>
    <row r="480" spans="2:21" s="347" customFormat="1" x14ac:dyDescent="0.45">
      <c r="B480" s="3">
        <v>457</v>
      </c>
      <c r="C480" s="3">
        <v>6.1</v>
      </c>
      <c r="D480" s="121" t="s">
        <v>395</v>
      </c>
      <c r="E480" s="150" t="s">
        <v>92</v>
      </c>
      <c r="F480" s="188">
        <v>1</v>
      </c>
      <c r="G480" s="186">
        <v>0</v>
      </c>
      <c r="H480" s="186">
        <v>5000</v>
      </c>
      <c r="I480" s="189">
        <v>5000</v>
      </c>
      <c r="J480" s="295">
        <v>1</v>
      </c>
      <c r="K480" s="296"/>
      <c r="L480" s="307">
        <f t="shared" si="38"/>
        <v>0</v>
      </c>
      <c r="M480" s="293"/>
      <c r="N480" s="187"/>
      <c r="O480" s="295">
        <f t="shared" si="36"/>
        <v>0</v>
      </c>
      <c r="P480" s="295">
        <f t="shared" si="39"/>
        <v>0</v>
      </c>
      <c r="Q480" s="293"/>
      <c r="R480" s="296"/>
      <c r="S480" s="295">
        <f t="shared" si="35"/>
        <v>0</v>
      </c>
      <c r="T480" s="295">
        <f t="shared" si="37"/>
        <v>0</v>
      </c>
      <c r="U480" s="372"/>
    </row>
    <row r="481" spans="2:21" s="347" customFormat="1" x14ac:dyDescent="0.45">
      <c r="B481" s="3">
        <v>458</v>
      </c>
      <c r="C481" s="3">
        <v>6.2</v>
      </c>
      <c r="D481" s="121" t="s">
        <v>396</v>
      </c>
      <c r="E481" s="150" t="s">
        <v>92</v>
      </c>
      <c r="F481" s="188">
        <v>1</v>
      </c>
      <c r="G481" s="186">
        <v>0</v>
      </c>
      <c r="H481" s="186">
        <v>3125</v>
      </c>
      <c r="I481" s="189">
        <v>3125</v>
      </c>
      <c r="J481" s="295">
        <v>1</v>
      </c>
      <c r="K481" s="296"/>
      <c r="L481" s="307">
        <f t="shared" si="38"/>
        <v>0</v>
      </c>
      <c r="M481" s="293"/>
      <c r="N481" s="187"/>
      <c r="O481" s="295">
        <f t="shared" si="36"/>
        <v>0</v>
      </c>
      <c r="P481" s="295">
        <f t="shared" si="39"/>
        <v>0</v>
      </c>
      <c r="Q481" s="293"/>
      <c r="R481" s="296"/>
      <c r="S481" s="295">
        <f t="shared" si="35"/>
        <v>0</v>
      </c>
      <c r="T481" s="295">
        <f t="shared" si="37"/>
        <v>0</v>
      </c>
      <c r="U481" s="372"/>
    </row>
    <row r="482" spans="2:21" s="347" customFormat="1" x14ac:dyDescent="0.45">
      <c r="B482" s="3">
        <v>459</v>
      </c>
      <c r="C482" s="3">
        <v>6.3</v>
      </c>
      <c r="D482" s="121" t="s">
        <v>397</v>
      </c>
      <c r="E482" s="150" t="s">
        <v>92</v>
      </c>
      <c r="F482" s="188">
        <v>1</v>
      </c>
      <c r="G482" s="186">
        <v>0</v>
      </c>
      <c r="H482" s="186">
        <v>1562.5</v>
      </c>
      <c r="I482" s="189">
        <v>1562.5</v>
      </c>
      <c r="J482" s="295">
        <v>1</v>
      </c>
      <c r="K482" s="296"/>
      <c r="L482" s="307">
        <f t="shared" si="38"/>
        <v>0</v>
      </c>
      <c r="M482" s="293"/>
      <c r="N482" s="187"/>
      <c r="O482" s="295">
        <f t="shared" si="36"/>
        <v>0</v>
      </c>
      <c r="P482" s="295">
        <f t="shared" si="39"/>
        <v>0</v>
      </c>
      <c r="Q482" s="293"/>
      <c r="R482" s="296"/>
      <c r="S482" s="295">
        <f t="shared" si="35"/>
        <v>0</v>
      </c>
      <c r="T482" s="295">
        <f t="shared" si="37"/>
        <v>0</v>
      </c>
      <c r="U482" s="372"/>
    </row>
    <row r="483" spans="2:21" s="347" customFormat="1" x14ac:dyDescent="0.45">
      <c r="B483" s="3">
        <v>460</v>
      </c>
      <c r="C483" s="3">
        <v>6.4</v>
      </c>
      <c r="D483" s="121" t="s">
        <v>398</v>
      </c>
      <c r="E483" s="150" t="s">
        <v>92</v>
      </c>
      <c r="F483" s="188">
        <v>1</v>
      </c>
      <c r="G483" s="186">
        <v>0</v>
      </c>
      <c r="H483" s="186">
        <v>3125</v>
      </c>
      <c r="I483" s="189">
        <v>3125</v>
      </c>
      <c r="J483" s="295">
        <v>1</v>
      </c>
      <c r="K483" s="296"/>
      <c r="L483" s="307">
        <f t="shared" si="38"/>
        <v>0</v>
      </c>
      <c r="M483" s="293"/>
      <c r="N483" s="187"/>
      <c r="O483" s="295">
        <f t="shared" si="36"/>
        <v>0</v>
      </c>
      <c r="P483" s="295">
        <f t="shared" si="39"/>
        <v>0</v>
      </c>
      <c r="Q483" s="293"/>
      <c r="R483" s="296"/>
      <c r="S483" s="295">
        <f t="shared" si="35"/>
        <v>0</v>
      </c>
      <c r="T483" s="295">
        <f t="shared" si="37"/>
        <v>0</v>
      </c>
      <c r="U483" s="372"/>
    </row>
    <row r="484" spans="2:21" s="347" customFormat="1" x14ac:dyDescent="0.45">
      <c r="B484" s="3">
        <v>461</v>
      </c>
      <c r="C484" s="3">
        <v>6.6</v>
      </c>
      <c r="D484" s="121" t="s">
        <v>399</v>
      </c>
      <c r="E484" s="150" t="s">
        <v>92</v>
      </c>
      <c r="F484" s="188">
        <v>1</v>
      </c>
      <c r="G484" s="186">
        <v>0</v>
      </c>
      <c r="H484" s="186">
        <v>1562.5</v>
      </c>
      <c r="I484" s="189">
        <v>1562.5</v>
      </c>
      <c r="J484" s="295">
        <v>1</v>
      </c>
      <c r="K484" s="296"/>
      <c r="L484" s="307">
        <f t="shared" si="38"/>
        <v>0</v>
      </c>
      <c r="M484" s="293"/>
      <c r="N484" s="187"/>
      <c r="O484" s="295">
        <f t="shared" si="36"/>
        <v>0</v>
      </c>
      <c r="P484" s="295">
        <f t="shared" si="39"/>
        <v>0</v>
      </c>
      <c r="Q484" s="293"/>
      <c r="R484" s="296"/>
      <c r="S484" s="295">
        <f t="shared" si="35"/>
        <v>0</v>
      </c>
      <c r="T484" s="295">
        <f t="shared" si="37"/>
        <v>0</v>
      </c>
      <c r="U484" s="372"/>
    </row>
    <row r="485" spans="2:21" s="347" customFormat="1" x14ac:dyDescent="0.45">
      <c r="B485" s="3">
        <v>462</v>
      </c>
      <c r="C485" s="3">
        <v>6.7</v>
      </c>
      <c r="D485" s="121" t="s">
        <v>400</v>
      </c>
      <c r="E485" s="150" t="s">
        <v>92</v>
      </c>
      <c r="F485" s="188">
        <v>1</v>
      </c>
      <c r="G485" s="186">
        <v>0</v>
      </c>
      <c r="H485" s="186">
        <v>1562.5</v>
      </c>
      <c r="I485" s="189">
        <v>1562.5</v>
      </c>
      <c r="J485" s="295">
        <v>1</v>
      </c>
      <c r="K485" s="296"/>
      <c r="L485" s="307">
        <f t="shared" si="38"/>
        <v>0</v>
      </c>
      <c r="M485" s="293"/>
      <c r="N485" s="187"/>
      <c r="O485" s="295">
        <f t="shared" si="36"/>
        <v>0</v>
      </c>
      <c r="P485" s="295">
        <f t="shared" si="39"/>
        <v>0</v>
      </c>
      <c r="Q485" s="293"/>
      <c r="R485" s="296"/>
      <c r="S485" s="295">
        <f t="shared" si="35"/>
        <v>0</v>
      </c>
      <c r="T485" s="295">
        <f t="shared" si="37"/>
        <v>0</v>
      </c>
      <c r="U485" s="372"/>
    </row>
    <row r="486" spans="2:21" s="347" customFormat="1" x14ac:dyDescent="0.45">
      <c r="B486" s="3">
        <v>463</v>
      </c>
      <c r="C486" s="3">
        <v>6.8</v>
      </c>
      <c r="D486" s="121" t="s">
        <v>401</v>
      </c>
      <c r="E486" s="150" t="s">
        <v>92</v>
      </c>
      <c r="F486" s="188">
        <v>1</v>
      </c>
      <c r="G486" s="186">
        <v>0</v>
      </c>
      <c r="H486" s="186">
        <v>312.5</v>
      </c>
      <c r="I486" s="189">
        <v>312.5</v>
      </c>
      <c r="J486" s="295">
        <v>1</v>
      </c>
      <c r="K486" s="296"/>
      <c r="L486" s="307">
        <f t="shared" si="38"/>
        <v>0</v>
      </c>
      <c r="M486" s="293"/>
      <c r="N486" s="187"/>
      <c r="O486" s="295">
        <f t="shared" si="36"/>
        <v>0</v>
      </c>
      <c r="P486" s="295">
        <f t="shared" si="39"/>
        <v>0</v>
      </c>
      <c r="Q486" s="293"/>
      <c r="R486" s="296"/>
      <c r="S486" s="295">
        <f t="shared" si="35"/>
        <v>0</v>
      </c>
      <c r="T486" s="295">
        <f t="shared" si="37"/>
        <v>0</v>
      </c>
      <c r="U486" s="372"/>
    </row>
    <row r="487" spans="2:21" s="347" customFormat="1" x14ac:dyDescent="0.45">
      <c r="B487" s="3">
        <v>464</v>
      </c>
      <c r="C487" s="3">
        <v>6.9</v>
      </c>
      <c r="D487" s="121" t="s">
        <v>402</v>
      </c>
      <c r="E487" s="150" t="s">
        <v>92</v>
      </c>
      <c r="F487" s="188">
        <v>1</v>
      </c>
      <c r="G487" s="186">
        <v>0</v>
      </c>
      <c r="H487" s="186">
        <v>312.5</v>
      </c>
      <c r="I487" s="189">
        <v>312.5</v>
      </c>
      <c r="J487" s="295">
        <v>1</v>
      </c>
      <c r="K487" s="296"/>
      <c r="L487" s="307">
        <f t="shared" si="38"/>
        <v>0</v>
      </c>
      <c r="M487" s="293"/>
      <c r="N487" s="187"/>
      <c r="O487" s="295">
        <f t="shared" si="36"/>
        <v>0</v>
      </c>
      <c r="P487" s="295">
        <f t="shared" si="39"/>
        <v>0</v>
      </c>
      <c r="Q487" s="293"/>
      <c r="R487" s="296"/>
      <c r="S487" s="295">
        <f t="shared" si="35"/>
        <v>0</v>
      </c>
      <c r="T487" s="295">
        <f t="shared" si="37"/>
        <v>0</v>
      </c>
      <c r="U487" s="372"/>
    </row>
    <row r="488" spans="2:21" s="347" customFormat="1" x14ac:dyDescent="0.45">
      <c r="B488" s="3">
        <v>465</v>
      </c>
      <c r="C488" s="3">
        <v>6.1</v>
      </c>
      <c r="D488" s="121" t="s">
        <v>403</v>
      </c>
      <c r="E488" s="150" t="s">
        <v>92</v>
      </c>
      <c r="F488" s="188">
        <v>1</v>
      </c>
      <c r="G488" s="186">
        <v>0</v>
      </c>
      <c r="H488" s="186">
        <v>312.5</v>
      </c>
      <c r="I488" s="189">
        <v>312.5</v>
      </c>
      <c r="J488" s="295">
        <v>1</v>
      </c>
      <c r="K488" s="296"/>
      <c r="L488" s="307">
        <f t="shared" si="38"/>
        <v>0</v>
      </c>
      <c r="M488" s="293"/>
      <c r="N488" s="187"/>
      <c r="O488" s="295">
        <f t="shared" si="36"/>
        <v>0</v>
      </c>
      <c r="P488" s="295">
        <f t="shared" si="39"/>
        <v>0</v>
      </c>
      <c r="Q488" s="293"/>
      <c r="R488" s="296"/>
      <c r="S488" s="295">
        <f t="shared" si="35"/>
        <v>0</v>
      </c>
      <c r="T488" s="295">
        <f t="shared" si="37"/>
        <v>0</v>
      </c>
      <c r="U488" s="372"/>
    </row>
    <row r="489" spans="2:21" s="347" customFormat="1" x14ac:dyDescent="0.45">
      <c r="B489" s="3">
        <v>466</v>
      </c>
      <c r="C489" s="3">
        <v>6.11</v>
      </c>
      <c r="D489" s="121" t="s">
        <v>404</v>
      </c>
      <c r="E489" s="150" t="s">
        <v>92</v>
      </c>
      <c r="F489" s="188">
        <v>1</v>
      </c>
      <c r="G489" s="186">
        <v>0</v>
      </c>
      <c r="H489" s="186">
        <v>312.5</v>
      </c>
      <c r="I489" s="189">
        <v>312.5</v>
      </c>
      <c r="J489" s="295">
        <v>1</v>
      </c>
      <c r="K489" s="296"/>
      <c r="L489" s="307">
        <f t="shared" si="38"/>
        <v>0</v>
      </c>
      <c r="M489" s="293"/>
      <c r="N489" s="187"/>
      <c r="O489" s="295">
        <f t="shared" si="36"/>
        <v>0</v>
      </c>
      <c r="P489" s="295">
        <f t="shared" si="39"/>
        <v>0</v>
      </c>
      <c r="Q489" s="293"/>
      <c r="R489" s="296"/>
      <c r="S489" s="295">
        <f t="shared" si="35"/>
        <v>0</v>
      </c>
      <c r="T489" s="295">
        <f t="shared" si="37"/>
        <v>0</v>
      </c>
      <c r="U489" s="372"/>
    </row>
    <row r="490" spans="2:21" s="347" customFormat="1" x14ac:dyDescent="0.45">
      <c r="B490" s="3">
        <v>467</v>
      </c>
      <c r="C490" s="3">
        <v>6.12</v>
      </c>
      <c r="D490" s="121" t="s">
        <v>405</v>
      </c>
      <c r="E490" s="150" t="s">
        <v>92</v>
      </c>
      <c r="F490" s="188">
        <v>1</v>
      </c>
      <c r="G490" s="186">
        <v>0</v>
      </c>
      <c r="H490" s="186">
        <v>187.5</v>
      </c>
      <c r="I490" s="189">
        <v>187.5</v>
      </c>
      <c r="J490" s="295">
        <v>1</v>
      </c>
      <c r="K490" s="296"/>
      <c r="L490" s="307">
        <f t="shared" si="38"/>
        <v>0</v>
      </c>
      <c r="M490" s="293"/>
      <c r="N490" s="187"/>
      <c r="O490" s="295">
        <f t="shared" si="36"/>
        <v>0</v>
      </c>
      <c r="P490" s="295">
        <f t="shared" si="39"/>
        <v>0</v>
      </c>
      <c r="Q490" s="293"/>
      <c r="R490" s="296"/>
      <c r="S490" s="295">
        <f t="shared" si="35"/>
        <v>0</v>
      </c>
      <c r="T490" s="295">
        <f t="shared" si="37"/>
        <v>0</v>
      </c>
      <c r="U490" s="372"/>
    </row>
    <row r="491" spans="2:21" s="347" customFormat="1" x14ac:dyDescent="0.45">
      <c r="B491" s="3">
        <v>468</v>
      </c>
      <c r="C491" s="3">
        <v>6.13</v>
      </c>
      <c r="D491" s="121" t="s">
        <v>406</v>
      </c>
      <c r="E491" s="150" t="s">
        <v>92</v>
      </c>
      <c r="F491" s="188">
        <v>1</v>
      </c>
      <c r="G491" s="186">
        <v>0</v>
      </c>
      <c r="H491" s="186">
        <v>312.5</v>
      </c>
      <c r="I491" s="189">
        <v>312.5</v>
      </c>
      <c r="J491" s="295">
        <v>1</v>
      </c>
      <c r="K491" s="296"/>
      <c r="L491" s="307">
        <f t="shared" si="38"/>
        <v>0</v>
      </c>
      <c r="M491" s="293"/>
      <c r="N491" s="187"/>
      <c r="O491" s="295">
        <f t="shared" si="36"/>
        <v>0</v>
      </c>
      <c r="P491" s="295">
        <f t="shared" si="39"/>
        <v>0</v>
      </c>
      <c r="Q491" s="293"/>
      <c r="R491" s="296"/>
      <c r="S491" s="295">
        <f t="shared" si="35"/>
        <v>0</v>
      </c>
      <c r="T491" s="295">
        <f t="shared" si="37"/>
        <v>0</v>
      </c>
      <c r="U491" s="372"/>
    </row>
    <row r="492" spans="2:21" s="347" customFormat="1" x14ac:dyDescent="0.45">
      <c r="B492" s="3">
        <v>469</v>
      </c>
      <c r="C492" s="3" t="s">
        <v>407</v>
      </c>
      <c r="D492" s="121" t="s">
        <v>408</v>
      </c>
      <c r="E492" s="150" t="s">
        <v>14</v>
      </c>
      <c r="F492" s="188" t="s">
        <v>14</v>
      </c>
      <c r="G492" s="186"/>
      <c r="H492" s="186"/>
      <c r="I492" s="189"/>
      <c r="J492" s="295" t="s">
        <v>14</v>
      </c>
      <c r="K492" s="296"/>
      <c r="L492" s="307"/>
      <c r="M492" s="293"/>
      <c r="N492" s="187"/>
      <c r="O492" s="295">
        <f t="shared" si="36"/>
        <v>0</v>
      </c>
      <c r="P492" s="295">
        <f t="shared" si="39"/>
        <v>0</v>
      </c>
      <c r="Q492" s="293"/>
      <c r="R492" s="296"/>
      <c r="S492" s="295">
        <f t="shared" si="35"/>
        <v>0</v>
      </c>
      <c r="T492" s="295">
        <f t="shared" si="37"/>
        <v>0</v>
      </c>
      <c r="U492" s="372"/>
    </row>
    <row r="493" spans="2:21" s="347" customFormat="1" x14ac:dyDescent="0.45">
      <c r="B493" s="3">
        <v>470</v>
      </c>
      <c r="C493" s="3">
        <v>7.1</v>
      </c>
      <c r="D493" s="121" t="s">
        <v>409</v>
      </c>
      <c r="E493" s="150" t="s">
        <v>69</v>
      </c>
      <c r="F493" s="188">
        <v>80</v>
      </c>
      <c r="G493" s="186">
        <v>39360</v>
      </c>
      <c r="H493" s="186">
        <v>650</v>
      </c>
      <c r="I493" s="189">
        <v>52000</v>
      </c>
      <c r="J493" s="295">
        <v>80</v>
      </c>
      <c r="K493" s="296"/>
      <c r="L493" s="307">
        <f t="shared" si="38"/>
        <v>0</v>
      </c>
      <c r="M493" s="293"/>
      <c r="N493" s="187"/>
      <c r="O493" s="295">
        <f t="shared" si="36"/>
        <v>0</v>
      </c>
      <c r="P493" s="295">
        <f t="shared" si="39"/>
        <v>0</v>
      </c>
      <c r="Q493" s="293">
        <f>'RA3 ms'!F1165</f>
        <v>2.8839999999999999</v>
      </c>
      <c r="R493" s="294">
        <v>0.9</v>
      </c>
      <c r="S493" s="295">
        <f t="shared" si="35"/>
        <v>1687.14</v>
      </c>
      <c r="T493" s="295">
        <f t="shared" si="37"/>
        <v>1687.14</v>
      </c>
      <c r="U493" s="372"/>
    </row>
    <row r="494" spans="2:21" s="347" customFormat="1" ht="33.75" x14ac:dyDescent="0.45">
      <c r="B494" s="3">
        <v>471</v>
      </c>
      <c r="C494" s="3" t="s">
        <v>14</v>
      </c>
      <c r="D494" s="121" t="s">
        <v>410</v>
      </c>
      <c r="E494" s="150" t="s">
        <v>14</v>
      </c>
      <c r="F494" s="188" t="s">
        <v>14</v>
      </c>
      <c r="G494" s="186"/>
      <c r="H494" s="186"/>
      <c r="I494" s="189"/>
      <c r="J494" s="295" t="s">
        <v>14</v>
      </c>
      <c r="K494" s="296"/>
      <c r="L494" s="307"/>
      <c r="M494" s="293"/>
      <c r="N494" s="187"/>
      <c r="O494" s="295">
        <f t="shared" si="36"/>
        <v>0</v>
      </c>
      <c r="P494" s="295">
        <f t="shared" si="39"/>
        <v>0</v>
      </c>
      <c r="Q494" s="293"/>
      <c r="R494" s="296"/>
      <c r="S494" s="295">
        <f t="shared" si="35"/>
        <v>0</v>
      </c>
      <c r="T494" s="295">
        <f t="shared" si="37"/>
        <v>0</v>
      </c>
      <c r="U494" s="372"/>
    </row>
    <row r="495" spans="2:21" s="347" customFormat="1" x14ac:dyDescent="0.45">
      <c r="B495" s="3">
        <v>472</v>
      </c>
      <c r="C495" s="3">
        <v>7.2</v>
      </c>
      <c r="D495" s="121" t="s">
        <v>72</v>
      </c>
      <c r="E495" s="150" t="s">
        <v>69</v>
      </c>
      <c r="F495" s="188">
        <v>100</v>
      </c>
      <c r="G495" s="186">
        <v>48000</v>
      </c>
      <c r="H495" s="186">
        <v>650</v>
      </c>
      <c r="I495" s="189">
        <v>65000</v>
      </c>
      <c r="J495" s="295">
        <v>100</v>
      </c>
      <c r="K495" s="296"/>
      <c r="L495" s="307">
        <f t="shared" si="38"/>
        <v>0</v>
      </c>
      <c r="M495" s="293"/>
      <c r="N495" s="187"/>
      <c r="O495" s="295">
        <f t="shared" si="36"/>
        <v>0</v>
      </c>
      <c r="P495" s="295">
        <f t="shared" si="39"/>
        <v>0</v>
      </c>
      <c r="Q495" s="293">
        <f>'RA3 ms'!F1175</f>
        <v>53.311149999999998</v>
      </c>
      <c r="R495" s="294">
        <v>0.9</v>
      </c>
      <c r="S495" s="295">
        <f t="shared" si="35"/>
        <v>31187.02275</v>
      </c>
      <c r="T495" s="295">
        <f t="shared" si="37"/>
        <v>31187.02275</v>
      </c>
      <c r="U495" s="372"/>
    </row>
    <row r="496" spans="2:21" s="347" customFormat="1" ht="33.75" x14ac:dyDescent="0.45">
      <c r="B496" s="3">
        <v>473</v>
      </c>
      <c r="C496" s="3" t="s">
        <v>14</v>
      </c>
      <c r="D496" s="121" t="s">
        <v>411</v>
      </c>
      <c r="E496" s="150" t="s">
        <v>14</v>
      </c>
      <c r="F496" s="188" t="s">
        <v>14</v>
      </c>
      <c r="G496" s="186"/>
      <c r="H496" s="186"/>
      <c r="I496" s="189"/>
      <c r="J496" s="295" t="s">
        <v>14</v>
      </c>
      <c r="K496" s="296"/>
      <c r="L496" s="307"/>
      <c r="M496" s="293"/>
      <c r="N496" s="187"/>
      <c r="O496" s="295">
        <f t="shared" si="36"/>
        <v>0</v>
      </c>
      <c r="P496" s="295">
        <f t="shared" si="39"/>
        <v>0</v>
      </c>
      <c r="Q496" s="293"/>
      <c r="R496" s="296"/>
      <c r="S496" s="295">
        <f t="shared" si="35"/>
        <v>0</v>
      </c>
      <c r="T496" s="295">
        <f t="shared" si="37"/>
        <v>0</v>
      </c>
      <c r="U496" s="372"/>
    </row>
    <row r="497" spans="2:21" s="347" customFormat="1" x14ac:dyDescent="0.45">
      <c r="B497" s="3">
        <v>474</v>
      </c>
      <c r="C497" s="3">
        <v>7.3</v>
      </c>
      <c r="D497" s="121" t="s">
        <v>412</v>
      </c>
      <c r="E497" s="150" t="s">
        <v>69</v>
      </c>
      <c r="F497" s="188">
        <v>70</v>
      </c>
      <c r="G497" s="186">
        <v>15050</v>
      </c>
      <c r="H497" s="186">
        <v>420</v>
      </c>
      <c r="I497" s="189">
        <v>29400</v>
      </c>
      <c r="J497" s="295">
        <v>70</v>
      </c>
      <c r="K497" s="296"/>
      <c r="L497" s="307">
        <f t="shared" si="38"/>
        <v>0</v>
      </c>
      <c r="M497" s="293"/>
      <c r="N497" s="187"/>
      <c r="O497" s="295">
        <f t="shared" si="36"/>
        <v>0</v>
      </c>
      <c r="P497" s="295">
        <f t="shared" si="39"/>
        <v>0</v>
      </c>
      <c r="Q497" s="293">
        <f>'RA3 ms'!F1188</f>
        <v>44.777725000000004</v>
      </c>
      <c r="R497" s="294">
        <v>1</v>
      </c>
      <c r="S497" s="295">
        <f t="shared" si="35"/>
        <v>18806.644500000002</v>
      </c>
      <c r="T497" s="295">
        <f t="shared" si="37"/>
        <v>18806.644500000002</v>
      </c>
      <c r="U497" s="372"/>
    </row>
    <row r="498" spans="2:21" s="347" customFormat="1" ht="22.5" x14ac:dyDescent="0.45">
      <c r="B498" s="3">
        <v>475</v>
      </c>
      <c r="C498" s="3" t="s">
        <v>14</v>
      </c>
      <c r="D498" s="121" t="s">
        <v>413</v>
      </c>
      <c r="E498" s="150" t="s">
        <v>14</v>
      </c>
      <c r="F498" s="188" t="s">
        <v>14</v>
      </c>
      <c r="G498" s="186"/>
      <c r="H498" s="186"/>
      <c r="I498" s="189"/>
      <c r="J498" s="295" t="s">
        <v>14</v>
      </c>
      <c r="K498" s="296"/>
      <c r="L498" s="307"/>
      <c r="M498" s="293"/>
      <c r="N498" s="187"/>
      <c r="O498" s="295">
        <f t="shared" si="36"/>
        <v>0</v>
      </c>
      <c r="P498" s="295">
        <f t="shared" si="39"/>
        <v>0</v>
      </c>
      <c r="Q498" s="293"/>
      <c r="R498" s="296"/>
      <c r="S498" s="295">
        <f t="shared" si="35"/>
        <v>0</v>
      </c>
      <c r="T498" s="295">
        <f t="shared" si="37"/>
        <v>0</v>
      </c>
      <c r="U498" s="372"/>
    </row>
    <row r="499" spans="2:21" s="347" customFormat="1" x14ac:dyDescent="0.45">
      <c r="B499" s="3">
        <v>476</v>
      </c>
      <c r="C499" s="3">
        <v>7.4</v>
      </c>
      <c r="D499" s="121" t="s">
        <v>414</v>
      </c>
      <c r="E499" s="150" t="s">
        <v>20</v>
      </c>
      <c r="F499" s="188">
        <v>70</v>
      </c>
      <c r="G499" s="186">
        <v>44100</v>
      </c>
      <c r="H499" s="186">
        <v>5639.96</v>
      </c>
      <c r="I499" s="189">
        <v>394797.2</v>
      </c>
      <c r="J499" s="295">
        <v>70</v>
      </c>
      <c r="K499" s="296"/>
      <c r="L499" s="307">
        <f t="shared" si="38"/>
        <v>0</v>
      </c>
      <c r="M499" s="293"/>
      <c r="N499" s="187"/>
      <c r="O499" s="295">
        <f t="shared" si="36"/>
        <v>0</v>
      </c>
      <c r="P499" s="295">
        <f t="shared" si="39"/>
        <v>0</v>
      </c>
      <c r="Q499" s="293"/>
      <c r="R499" s="296"/>
      <c r="S499" s="295">
        <f t="shared" si="35"/>
        <v>0</v>
      </c>
      <c r="T499" s="295">
        <f t="shared" si="37"/>
        <v>0</v>
      </c>
      <c r="U499" s="372"/>
    </row>
    <row r="500" spans="2:21" s="347" customFormat="1" ht="22.5" x14ac:dyDescent="0.45">
      <c r="B500" s="3">
        <v>477</v>
      </c>
      <c r="C500" s="3" t="s">
        <v>14</v>
      </c>
      <c r="D500" s="121" t="s">
        <v>415</v>
      </c>
      <c r="E500" s="150" t="s">
        <v>14</v>
      </c>
      <c r="F500" s="188" t="s">
        <v>14</v>
      </c>
      <c r="G500" s="186"/>
      <c r="H500" s="186"/>
      <c r="I500" s="189"/>
      <c r="J500" s="295" t="s">
        <v>14</v>
      </c>
      <c r="K500" s="296"/>
      <c r="L500" s="307"/>
      <c r="M500" s="293"/>
      <c r="N500" s="187"/>
      <c r="O500" s="295">
        <f t="shared" si="36"/>
        <v>0</v>
      </c>
      <c r="P500" s="295">
        <f t="shared" si="39"/>
        <v>0</v>
      </c>
      <c r="Q500" s="293"/>
      <c r="R500" s="296"/>
      <c r="S500" s="295">
        <f t="shared" si="35"/>
        <v>0</v>
      </c>
      <c r="T500" s="295">
        <f t="shared" si="37"/>
        <v>0</v>
      </c>
      <c r="U500" s="372"/>
    </row>
    <row r="501" spans="2:21" s="347" customFormat="1" x14ac:dyDescent="0.45">
      <c r="B501" s="3">
        <v>478</v>
      </c>
      <c r="C501" s="3">
        <v>7.5</v>
      </c>
      <c r="D501" s="121" t="s">
        <v>71</v>
      </c>
      <c r="E501" s="150" t="s">
        <v>20</v>
      </c>
      <c r="F501" s="188">
        <v>25</v>
      </c>
      <c r="G501" s="186">
        <v>56875</v>
      </c>
      <c r="H501" s="186">
        <v>3098.88</v>
      </c>
      <c r="I501" s="189">
        <v>77472</v>
      </c>
      <c r="J501" s="295">
        <v>25</v>
      </c>
      <c r="K501" s="296"/>
      <c r="L501" s="307">
        <f t="shared" si="38"/>
        <v>0</v>
      </c>
      <c r="M501" s="293"/>
      <c r="N501" s="187"/>
      <c r="O501" s="295">
        <f t="shared" si="36"/>
        <v>0</v>
      </c>
      <c r="P501" s="295">
        <f t="shared" si="39"/>
        <v>0</v>
      </c>
      <c r="Q501" s="293"/>
      <c r="R501" s="296"/>
      <c r="S501" s="295">
        <f t="shared" si="35"/>
        <v>0</v>
      </c>
      <c r="T501" s="295">
        <f t="shared" si="37"/>
        <v>0</v>
      </c>
      <c r="U501" s="372"/>
    </row>
    <row r="502" spans="2:21" s="347" customFormat="1" ht="22.5" x14ac:dyDescent="0.45">
      <c r="B502" s="3">
        <v>479</v>
      </c>
      <c r="C502" s="3" t="s">
        <v>14</v>
      </c>
      <c r="D502" s="121" t="s">
        <v>148</v>
      </c>
      <c r="E502" s="150" t="s">
        <v>14</v>
      </c>
      <c r="F502" s="188" t="s">
        <v>14</v>
      </c>
      <c r="G502" s="186"/>
      <c r="H502" s="186"/>
      <c r="I502" s="189"/>
      <c r="J502" s="295" t="s">
        <v>14</v>
      </c>
      <c r="K502" s="296"/>
      <c r="L502" s="307"/>
      <c r="M502" s="293"/>
      <c r="N502" s="187"/>
      <c r="O502" s="295">
        <f t="shared" si="36"/>
        <v>0</v>
      </c>
      <c r="P502" s="295">
        <f t="shared" si="39"/>
        <v>0</v>
      </c>
      <c r="Q502" s="293"/>
      <c r="R502" s="296"/>
      <c r="S502" s="295">
        <f t="shared" si="35"/>
        <v>0</v>
      </c>
      <c r="T502" s="295">
        <f t="shared" si="37"/>
        <v>0</v>
      </c>
      <c r="U502" s="372"/>
    </row>
    <row r="503" spans="2:21" s="347" customFormat="1" ht="15" x14ac:dyDescent="0.45">
      <c r="B503" s="3">
        <v>480</v>
      </c>
      <c r="C503" s="3" t="s">
        <v>14</v>
      </c>
      <c r="D503" s="357" t="s">
        <v>416</v>
      </c>
      <c r="E503" s="150" t="s">
        <v>14</v>
      </c>
      <c r="F503" s="188" t="s">
        <v>14</v>
      </c>
      <c r="G503" s="186"/>
      <c r="H503" s="186"/>
      <c r="I503" s="189"/>
      <c r="J503" s="295" t="s">
        <v>14</v>
      </c>
      <c r="K503" s="296"/>
      <c r="L503" s="307"/>
      <c r="M503" s="293"/>
      <c r="N503" s="187"/>
      <c r="O503" s="295">
        <f t="shared" si="36"/>
        <v>0</v>
      </c>
      <c r="P503" s="295">
        <f t="shared" si="39"/>
        <v>0</v>
      </c>
      <c r="Q503" s="293"/>
      <c r="R503" s="296"/>
      <c r="S503" s="295">
        <f t="shared" si="35"/>
        <v>0</v>
      </c>
      <c r="T503" s="295">
        <f t="shared" si="37"/>
        <v>0</v>
      </c>
      <c r="U503" s="372"/>
    </row>
    <row r="504" spans="2:21" s="347" customFormat="1" x14ac:dyDescent="0.45">
      <c r="B504" s="3">
        <v>481</v>
      </c>
      <c r="C504" s="282" t="s">
        <v>17</v>
      </c>
      <c r="D504" s="354" t="s">
        <v>76</v>
      </c>
      <c r="E504" s="150" t="s">
        <v>56</v>
      </c>
      <c r="F504" s="188">
        <v>1</v>
      </c>
      <c r="G504" s="186">
        <v>0</v>
      </c>
      <c r="H504" s="186">
        <v>0</v>
      </c>
      <c r="I504" s="190">
        <v>0</v>
      </c>
      <c r="J504" s="295">
        <v>1</v>
      </c>
      <c r="K504" s="296"/>
      <c r="L504" s="307">
        <f t="shared" si="38"/>
        <v>0</v>
      </c>
      <c r="M504" s="293"/>
      <c r="N504" s="187"/>
      <c r="O504" s="295">
        <f t="shared" si="36"/>
        <v>0</v>
      </c>
      <c r="P504" s="295">
        <f t="shared" si="39"/>
        <v>0</v>
      </c>
      <c r="Q504" s="293"/>
      <c r="R504" s="296"/>
      <c r="S504" s="295">
        <f t="shared" si="35"/>
        <v>0</v>
      </c>
      <c r="T504" s="295">
        <f t="shared" si="37"/>
        <v>0</v>
      </c>
      <c r="U504" s="372"/>
    </row>
    <row r="505" spans="2:21" s="347" customFormat="1" x14ac:dyDescent="0.45">
      <c r="B505" s="3">
        <v>482</v>
      </c>
      <c r="C505" s="3" t="s">
        <v>30</v>
      </c>
      <c r="D505" s="121" t="s">
        <v>78</v>
      </c>
      <c r="E505" s="150" t="s">
        <v>14</v>
      </c>
      <c r="F505" s="188" t="s">
        <v>14</v>
      </c>
      <c r="G505" s="186"/>
      <c r="H505" s="186"/>
      <c r="I505" s="189"/>
      <c r="J505" s="295" t="s">
        <v>14</v>
      </c>
      <c r="K505" s="296"/>
      <c r="L505" s="307"/>
      <c r="M505" s="293"/>
      <c r="N505" s="187"/>
      <c r="O505" s="295">
        <f t="shared" si="36"/>
        <v>0</v>
      </c>
      <c r="P505" s="295">
        <f t="shared" si="39"/>
        <v>0</v>
      </c>
      <c r="Q505" s="293"/>
      <c r="R505" s="296"/>
      <c r="S505" s="295">
        <f t="shared" si="35"/>
        <v>0</v>
      </c>
      <c r="T505" s="295">
        <f t="shared" si="37"/>
        <v>0</v>
      </c>
      <c r="U505" s="372"/>
    </row>
    <row r="506" spans="2:21" s="347" customFormat="1" ht="146.25" x14ac:dyDescent="0.45">
      <c r="B506" s="3">
        <v>483</v>
      </c>
      <c r="C506" s="211">
        <v>2.1</v>
      </c>
      <c r="D506" s="142" t="s">
        <v>307</v>
      </c>
      <c r="E506" s="150" t="s">
        <v>80</v>
      </c>
      <c r="F506" s="188">
        <v>231.77</v>
      </c>
      <c r="G506" s="186">
        <v>475128.5</v>
      </c>
      <c r="H506" s="186">
        <v>3340</v>
      </c>
      <c r="I506" s="189">
        <v>774111.8</v>
      </c>
      <c r="J506" s="295">
        <v>231.77</v>
      </c>
      <c r="K506" s="296">
        <v>0.4</v>
      </c>
      <c r="L506" s="307">
        <f t="shared" si="38"/>
        <v>309644.72000000003</v>
      </c>
      <c r="M506" s="293">
        <v>241.20699999999999</v>
      </c>
      <c r="N506" s="187">
        <v>1</v>
      </c>
      <c r="O506" s="295">
        <f t="shared" si="36"/>
        <v>805631.38</v>
      </c>
      <c r="P506" s="295">
        <f t="shared" si="39"/>
        <v>495986.66</v>
      </c>
      <c r="Q506" s="293">
        <f>'RA3 ms'!F1222</f>
        <v>241.20699999999999</v>
      </c>
      <c r="R506" s="296">
        <v>1</v>
      </c>
      <c r="S506" s="295">
        <f t="shared" si="35"/>
        <v>805631.38</v>
      </c>
      <c r="T506" s="295">
        <f t="shared" si="37"/>
        <v>0</v>
      </c>
      <c r="U506" s="372"/>
    </row>
    <row r="507" spans="2:21" s="347" customFormat="1" ht="146.25" x14ac:dyDescent="0.45">
      <c r="B507" s="3">
        <v>484</v>
      </c>
      <c r="C507" s="3">
        <v>2.2000000000000002</v>
      </c>
      <c r="D507" s="121" t="s">
        <v>417</v>
      </c>
      <c r="E507" s="150" t="s">
        <v>80</v>
      </c>
      <c r="F507" s="188">
        <v>49.1</v>
      </c>
      <c r="G507" s="186">
        <v>90835</v>
      </c>
      <c r="H507" s="186">
        <v>2740</v>
      </c>
      <c r="I507" s="189">
        <v>134534</v>
      </c>
      <c r="J507" s="295">
        <v>49.1</v>
      </c>
      <c r="K507" s="296">
        <v>0.6</v>
      </c>
      <c r="L507" s="307">
        <f t="shared" si="38"/>
        <v>80720.400000000009</v>
      </c>
      <c r="M507" s="293">
        <v>30.785350000000001</v>
      </c>
      <c r="N507" s="187">
        <v>0.9</v>
      </c>
      <c r="O507" s="295">
        <f t="shared" si="36"/>
        <v>75916.6731</v>
      </c>
      <c r="P507" s="295">
        <f t="shared" si="39"/>
        <v>-4803.7269000000088</v>
      </c>
      <c r="Q507" s="293">
        <f>'RA3 ms'!F1236</f>
        <v>30.785350000000001</v>
      </c>
      <c r="R507" s="294">
        <v>1</v>
      </c>
      <c r="S507" s="295">
        <f t="shared" si="35"/>
        <v>84351.858999999997</v>
      </c>
      <c r="T507" s="295">
        <f t="shared" si="37"/>
        <v>8435.1858999999968</v>
      </c>
      <c r="U507" s="372"/>
    </row>
    <row r="508" spans="2:21" s="347" customFormat="1" ht="146.25" x14ac:dyDescent="0.45">
      <c r="B508" s="3">
        <v>485</v>
      </c>
      <c r="C508" s="3">
        <v>2.2999999999999998</v>
      </c>
      <c r="D508" s="121" t="s">
        <v>308</v>
      </c>
      <c r="E508" s="150" t="s">
        <v>80</v>
      </c>
      <c r="F508" s="188">
        <v>73.69</v>
      </c>
      <c r="G508" s="186">
        <v>126894.18</v>
      </c>
      <c r="H508" s="186">
        <v>2300</v>
      </c>
      <c r="I508" s="189">
        <v>169487</v>
      </c>
      <c r="J508" s="295">
        <v>73.69</v>
      </c>
      <c r="K508" s="296"/>
      <c r="L508" s="307">
        <f t="shared" si="38"/>
        <v>0</v>
      </c>
      <c r="M508" s="293">
        <v>70.03179999999999</v>
      </c>
      <c r="N508" s="187">
        <v>0.9</v>
      </c>
      <c r="O508" s="295">
        <f t="shared" si="36"/>
        <v>144965.82599999997</v>
      </c>
      <c r="P508" s="295">
        <f t="shared" si="39"/>
        <v>144965.82599999997</v>
      </c>
      <c r="Q508" s="293">
        <f>'RA3 ms'!F1257</f>
        <v>70.03179999999999</v>
      </c>
      <c r="R508" s="294">
        <v>1</v>
      </c>
      <c r="S508" s="295">
        <f t="shared" si="35"/>
        <v>161073.13999999998</v>
      </c>
      <c r="T508" s="295">
        <f t="shared" si="37"/>
        <v>16107.314000000013</v>
      </c>
      <c r="U508" s="372"/>
    </row>
    <row r="509" spans="2:21" s="347" customFormat="1" ht="180" x14ac:dyDescent="0.45">
      <c r="B509" s="3">
        <v>486</v>
      </c>
      <c r="C509" s="3">
        <v>2.4</v>
      </c>
      <c r="D509" s="121" t="s">
        <v>82</v>
      </c>
      <c r="E509" s="150" t="s">
        <v>80</v>
      </c>
      <c r="F509" s="188">
        <v>709.12</v>
      </c>
      <c r="G509" s="186">
        <v>460928</v>
      </c>
      <c r="H509" s="186">
        <v>767</v>
      </c>
      <c r="I509" s="189">
        <v>543895.04000000004</v>
      </c>
      <c r="J509" s="295">
        <v>709.12</v>
      </c>
      <c r="K509" s="296">
        <v>0.9</v>
      </c>
      <c r="L509" s="307">
        <f t="shared" si="38"/>
        <v>489505.53599999996</v>
      </c>
      <c r="M509" s="293">
        <v>506.21650000000005</v>
      </c>
      <c r="N509" s="187">
        <v>0.9</v>
      </c>
      <c r="O509" s="295">
        <f t="shared" si="36"/>
        <v>349441.24995000003</v>
      </c>
      <c r="P509" s="295">
        <f t="shared" si="39"/>
        <v>-140064.28604999994</v>
      </c>
      <c r="Q509" s="293">
        <f>'RA3 ms'!F1315</f>
        <v>506.21650000000005</v>
      </c>
      <c r="R509" s="294">
        <v>1</v>
      </c>
      <c r="S509" s="295">
        <f t="shared" si="35"/>
        <v>388268.05550000002</v>
      </c>
      <c r="T509" s="295">
        <f t="shared" si="37"/>
        <v>38826.80554999999</v>
      </c>
      <c r="U509" s="372"/>
    </row>
    <row r="510" spans="2:21" s="347" customFormat="1" ht="180" x14ac:dyDescent="0.45">
      <c r="B510" s="3">
        <v>487</v>
      </c>
      <c r="C510" s="3">
        <v>2.5</v>
      </c>
      <c r="D510" s="121" t="s">
        <v>82</v>
      </c>
      <c r="E510" s="150" t="s">
        <v>80</v>
      </c>
      <c r="F510" s="188">
        <v>106.21</v>
      </c>
      <c r="G510" s="186">
        <v>69036.5</v>
      </c>
      <c r="H510" s="186">
        <v>767</v>
      </c>
      <c r="I510" s="189">
        <v>81463.070000000007</v>
      </c>
      <c r="J510" s="295">
        <v>106.21</v>
      </c>
      <c r="K510" s="296">
        <v>0.9</v>
      </c>
      <c r="L510" s="307">
        <f t="shared" si="38"/>
        <v>73316.762999999992</v>
      </c>
      <c r="M510" s="293">
        <v>168.3845</v>
      </c>
      <c r="N510" s="187">
        <v>0.9</v>
      </c>
      <c r="O510" s="295">
        <f t="shared" si="36"/>
        <v>116235.82035000001</v>
      </c>
      <c r="P510" s="295">
        <f t="shared" si="39"/>
        <v>42919.057350000017</v>
      </c>
      <c r="Q510" s="293">
        <f>'RA3 ms'!F1327</f>
        <v>168.3845</v>
      </c>
      <c r="R510" s="294">
        <v>1</v>
      </c>
      <c r="S510" s="295">
        <f t="shared" si="35"/>
        <v>129150.9115</v>
      </c>
      <c r="T510" s="295">
        <f t="shared" si="37"/>
        <v>12915.091149999993</v>
      </c>
      <c r="U510" s="372"/>
    </row>
    <row r="511" spans="2:21" s="347" customFormat="1" ht="67.5" x14ac:dyDescent="0.45">
      <c r="B511" s="3">
        <v>488</v>
      </c>
      <c r="C511" s="3">
        <v>2.6</v>
      </c>
      <c r="D511" s="121" t="s">
        <v>418</v>
      </c>
      <c r="E511" s="150" t="s">
        <v>14</v>
      </c>
      <c r="F511" s="188" t="s">
        <v>14</v>
      </c>
      <c r="G511" s="186"/>
      <c r="H511" s="186"/>
      <c r="I511" s="189"/>
      <c r="J511" s="295" t="s">
        <v>14</v>
      </c>
      <c r="K511" s="296"/>
      <c r="L511" s="307"/>
      <c r="M511" s="293"/>
      <c r="N511" s="187"/>
      <c r="O511" s="295">
        <f t="shared" si="36"/>
        <v>0</v>
      </c>
      <c r="P511" s="295">
        <f t="shared" si="39"/>
        <v>0</v>
      </c>
      <c r="Q511" s="293"/>
      <c r="R511" s="296"/>
      <c r="S511" s="295">
        <f t="shared" si="35"/>
        <v>0</v>
      </c>
      <c r="T511" s="295">
        <f t="shared" si="37"/>
        <v>0</v>
      </c>
      <c r="U511" s="372"/>
    </row>
    <row r="512" spans="2:21" s="347" customFormat="1" x14ac:dyDescent="0.45">
      <c r="B512" s="3">
        <v>489</v>
      </c>
      <c r="C512" s="3" t="s">
        <v>14</v>
      </c>
      <c r="D512" s="121" t="s">
        <v>419</v>
      </c>
      <c r="E512" s="150" t="s">
        <v>80</v>
      </c>
      <c r="F512" s="188">
        <v>10</v>
      </c>
      <c r="G512" s="186">
        <v>22000</v>
      </c>
      <c r="H512" s="186">
        <v>2750</v>
      </c>
      <c r="I512" s="189">
        <v>27500</v>
      </c>
      <c r="J512" s="295">
        <v>10</v>
      </c>
      <c r="K512" s="296"/>
      <c r="L512" s="307">
        <f t="shared" si="38"/>
        <v>0</v>
      </c>
      <c r="M512" s="293"/>
      <c r="N512" s="187"/>
      <c r="O512" s="295">
        <f t="shared" si="36"/>
        <v>0</v>
      </c>
      <c r="P512" s="295">
        <f t="shared" si="39"/>
        <v>0</v>
      </c>
      <c r="Q512" s="293"/>
      <c r="R512" s="296"/>
      <c r="S512" s="295">
        <f t="shared" si="35"/>
        <v>0</v>
      </c>
      <c r="T512" s="295">
        <f t="shared" si="37"/>
        <v>0</v>
      </c>
      <c r="U512" s="372"/>
    </row>
    <row r="513" spans="2:21" s="347" customFormat="1" ht="90" x14ac:dyDescent="0.45">
      <c r="B513" s="3">
        <v>490</v>
      </c>
      <c r="C513" s="3">
        <v>2.7</v>
      </c>
      <c r="D513" s="121" t="s">
        <v>420</v>
      </c>
      <c r="E513" s="150" t="s">
        <v>80</v>
      </c>
      <c r="F513" s="188">
        <v>7</v>
      </c>
      <c r="G513" s="186">
        <v>12950</v>
      </c>
      <c r="H513" s="186">
        <v>2750</v>
      </c>
      <c r="I513" s="189">
        <v>19250</v>
      </c>
      <c r="J513" s="295">
        <v>7</v>
      </c>
      <c r="K513" s="296"/>
      <c r="L513" s="307">
        <f t="shared" si="38"/>
        <v>0</v>
      </c>
      <c r="M513" s="293"/>
      <c r="N513" s="187"/>
      <c r="O513" s="295">
        <f t="shared" si="36"/>
        <v>0</v>
      </c>
      <c r="P513" s="295">
        <f t="shared" si="39"/>
        <v>0</v>
      </c>
      <c r="Q513" s="293"/>
      <c r="R513" s="296"/>
      <c r="S513" s="295">
        <f t="shared" si="35"/>
        <v>0</v>
      </c>
      <c r="T513" s="295">
        <f t="shared" si="37"/>
        <v>0</v>
      </c>
      <c r="U513" s="372"/>
    </row>
    <row r="514" spans="2:21" s="347" customFormat="1" ht="112.5" x14ac:dyDescent="0.45">
      <c r="B514" s="3">
        <v>491</v>
      </c>
      <c r="C514" s="3">
        <v>2.8</v>
      </c>
      <c r="D514" s="121" t="s">
        <v>421</v>
      </c>
      <c r="E514" s="150" t="s">
        <v>80</v>
      </c>
      <c r="F514" s="188">
        <v>90</v>
      </c>
      <c r="G514" s="186">
        <v>202500</v>
      </c>
      <c r="H514" s="186">
        <v>2475</v>
      </c>
      <c r="I514" s="189">
        <v>222750</v>
      </c>
      <c r="J514" s="295">
        <v>90</v>
      </c>
      <c r="K514" s="296">
        <v>0.6</v>
      </c>
      <c r="L514" s="307">
        <f t="shared" si="38"/>
        <v>133650</v>
      </c>
      <c r="M514" s="293">
        <v>83.125</v>
      </c>
      <c r="N514" s="187">
        <v>0.9</v>
      </c>
      <c r="O514" s="295">
        <f t="shared" si="36"/>
        <v>185160.9375</v>
      </c>
      <c r="P514" s="295">
        <f t="shared" si="39"/>
        <v>51510.9375</v>
      </c>
      <c r="Q514" s="293">
        <f>'RA3 ms'!F1335</f>
        <v>83.125</v>
      </c>
      <c r="R514" s="294">
        <v>1</v>
      </c>
      <c r="S514" s="295">
        <f t="shared" si="35"/>
        <v>205734.375</v>
      </c>
      <c r="T514" s="295">
        <f t="shared" si="37"/>
        <v>20573.4375</v>
      </c>
      <c r="U514" s="372"/>
    </row>
    <row r="515" spans="2:21" s="347" customFormat="1" ht="78.75" x14ac:dyDescent="0.45">
      <c r="B515" s="3">
        <v>492</v>
      </c>
      <c r="C515" s="3">
        <v>2.9</v>
      </c>
      <c r="D515" s="121" t="s">
        <v>83</v>
      </c>
      <c r="E515" s="150" t="s">
        <v>80</v>
      </c>
      <c r="F515" s="188">
        <v>12</v>
      </c>
      <c r="G515" s="186">
        <v>10680</v>
      </c>
      <c r="H515" s="186">
        <v>898</v>
      </c>
      <c r="I515" s="189">
        <v>10776</v>
      </c>
      <c r="J515" s="295">
        <v>12</v>
      </c>
      <c r="K515" s="296">
        <v>0.6</v>
      </c>
      <c r="L515" s="307">
        <f t="shared" si="38"/>
        <v>6465.5999999999995</v>
      </c>
      <c r="M515" s="293"/>
      <c r="N515" s="187"/>
      <c r="O515" s="295">
        <f t="shared" si="36"/>
        <v>0</v>
      </c>
      <c r="P515" s="295">
        <f t="shared" si="39"/>
        <v>-6465.5999999999995</v>
      </c>
      <c r="Q515" s="293"/>
      <c r="R515" s="296"/>
      <c r="S515" s="295">
        <f t="shared" si="35"/>
        <v>0</v>
      </c>
      <c r="T515" s="295">
        <f t="shared" si="37"/>
        <v>0</v>
      </c>
      <c r="U515" s="372"/>
    </row>
    <row r="516" spans="2:21" s="347" customFormat="1" x14ac:dyDescent="0.45">
      <c r="B516" s="3">
        <v>493</v>
      </c>
      <c r="C516" s="3" t="s">
        <v>37</v>
      </c>
      <c r="D516" s="121" t="s">
        <v>311</v>
      </c>
      <c r="E516" s="150" t="s">
        <v>14</v>
      </c>
      <c r="F516" s="188" t="s">
        <v>14</v>
      </c>
      <c r="G516" s="186"/>
      <c r="H516" s="186"/>
      <c r="I516" s="189"/>
      <c r="J516" s="295" t="s">
        <v>14</v>
      </c>
      <c r="K516" s="296"/>
      <c r="L516" s="307"/>
      <c r="M516" s="293"/>
      <c r="N516" s="187"/>
      <c r="O516" s="295">
        <f t="shared" si="36"/>
        <v>0</v>
      </c>
      <c r="P516" s="295">
        <f t="shared" si="39"/>
        <v>0</v>
      </c>
      <c r="Q516" s="293"/>
      <c r="R516" s="296"/>
      <c r="S516" s="295">
        <f t="shared" si="35"/>
        <v>0</v>
      </c>
      <c r="T516" s="295">
        <f t="shared" si="37"/>
        <v>0</v>
      </c>
      <c r="U516" s="372"/>
    </row>
    <row r="517" spans="2:21" s="347" customFormat="1" x14ac:dyDescent="0.45">
      <c r="B517" s="3">
        <v>494</v>
      </c>
      <c r="C517" s="3" t="s">
        <v>14</v>
      </c>
      <c r="D517" s="121" t="s">
        <v>312</v>
      </c>
      <c r="E517" s="150" t="s">
        <v>14</v>
      </c>
      <c r="F517" s="188" t="s">
        <v>14</v>
      </c>
      <c r="G517" s="186"/>
      <c r="H517" s="186"/>
      <c r="I517" s="189"/>
      <c r="J517" s="295" t="s">
        <v>14</v>
      </c>
      <c r="K517" s="296"/>
      <c r="L517" s="307"/>
      <c r="M517" s="293"/>
      <c r="N517" s="187"/>
      <c r="O517" s="295">
        <f t="shared" si="36"/>
        <v>0</v>
      </c>
      <c r="P517" s="295">
        <f t="shared" si="39"/>
        <v>0</v>
      </c>
      <c r="Q517" s="293"/>
      <c r="R517" s="296"/>
      <c r="S517" s="295">
        <f t="shared" si="35"/>
        <v>0</v>
      </c>
      <c r="T517" s="295">
        <f t="shared" si="37"/>
        <v>0</v>
      </c>
      <c r="U517" s="372"/>
    </row>
    <row r="518" spans="2:21" s="347" customFormat="1" x14ac:dyDescent="0.45">
      <c r="B518" s="3">
        <v>495</v>
      </c>
      <c r="C518" s="3">
        <v>3.1</v>
      </c>
      <c r="D518" s="121" t="s">
        <v>313</v>
      </c>
      <c r="E518" s="150" t="s">
        <v>69</v>
      </c>
      <c r="F518" s="188">
        <v>88</v>
      </c>
      <c r="G518" s="186">
        <v>399168</v>
      </c>
      <c r="H518" s="186">
        <v>10795</v>
      </c>
      <c r="I518" s="189">
        <v>949960</v>
      </c>
      <c r="J518" s="295">
        <v>88</v>
      </c>
      <c r="K518" s="296">
        <v>0.5</v>
      </c>
      <c r="L518" s="307">
        <f t="shared" si="38"/>
        <v>474980</v>
      </c>
      <c r="M518" s="293">
        <v>76.93065</v>
      </c>
      <c r="N518" s="187">
        <v>0.9</v>
      </c>
      <c r="O518" s="295">
        <f t="shared" si="36"/>
        <v>747419.73007499997</v>
      </c>
      <c r="P518" s="295">
        <f t="shared" si="39"/>
        <v>272439.73007499997</v>
      </c>
      <c r="Q518" s="293">
        <f>'RA3 ms'!F1349</f>
        <v>76.93065</v>
      </c>
      <c r="R518" s="294">
        <v>0.95</v>
      </c>
      <c r="S518" s="295">
        <f t="shared" si="35"/>
        <v>788943.04841249995</v>
      </c>
      <c r="T518" s="295">
        <f t="shared" si="37"/>
        <v>41523.318337499979</v>
      </c>
      <c r="U518" s="372"/>
    </row>
    <row r="519" spans="2:21" s="347" customFormat="1" ht="78.75" x14ac:dyDescent="0.45">
      <c r="B519" s="3">
        <v>496</v>
      </c>
      <c r="C519" s="3" t="s">
        <v>14</v>
      </c>
      <c r="D519" s="121" t="s">
        <v>314</v>
      </c>
      <c r="E519" s="150" t="s">
        <v>14</v>
      </c>
      <c r="F519" s="188" t="s">
        <v>14</v>
      </c>
      <c r="G519" s="186"/>
      <c r="H519" s="186"/>
      <c r="I519" s="189"/>
      <c r="J519" s="295" t="s">
        <v>14</v>
      </c>
      <c r="K519" s="296"/>
      <c r="L519" s="307"/>
      <c r="M519" s="293"/>
      <c r="N519" s="187"/>
      <c r="O519" s="295">
        <f t="shared" si="36"/>
        <v>0</v>
      </c>
      <c r="P519" s="295">
        <f t="shared" si="39"/>
        <v>0</v>
      </c>
      <c r="Q519" s="293"/>
      <c r="R519" s="296"/>
      <c r="S519" s="295">
        <f t="shared" si="35"/>
        <v>0</v>
      </c>
      <c r="T519" s="295">
        <f t="shared" si="37"/>
        <v>0</v>
      </c>
      <c r="U519" s="372"/>
    </row>
    <row r="520" spans="2:21" s="347" customFormat="1" x14ac:dyDescent="0.45">
      <c r="B520" s="3">
        <v>497</v>
      </c>
      <c r="C520" s="3">
        <v>3.2</v>
      </c>
      <c r="D520" s="121" t="s">
        <v>422</v>
      </c>
      <c r="E520" s="150" t="s">
        <v>69</v>
      </c>
      <c r="F520" s="188">
        <v>5</v>
      </c>
      <c r="G520" s="186">
        <v>45750</v>
      </c>
      <c r="H520" s="186">
        <v>12450</v>
      </c>
      <c r="I520" s="189">
        <v>62250</v>
      </c>
      <c r="J520" s="295">
        <v>5</v>
      </c>
      <c r="K520" s="296">
        <v>0.4</v>
      </c>
      <c r="L520" s="307">
        <f t="shared" si="38"/>
        <v>24900</v>
      </c>
      <c r="M520" s="293"/>
      <c r="N520" s="187"/>
      <c r="O520" s="295">
        <f t="shared" si="36"/>
        <v>0</v>
      </c>
      <c r="P520" s="295">
        <f t="shared" si="39"/>
        <v>-24900</v>
      </c>
      <c r="Q520" s="293"/>
      <c r="R520" s="296"/>
      <c r="S520" s="295">
        <f t="shared" si="35"/>
        <v>0</v>
      </c>
      <c r="T520" s="295">
        <f t="shared" si="37"/>
        <v>0</v>
      </c>
      <c r="U520" s="372"/>
    </row>
    <row r="521" spans="2:21" s="347" customFormat="1" ht="101.25" x14ac:dyDescent="0.45">
      <c r="B521" s="3">
        <v>498</v>
      </c>
      <c r="C521" s="3" t="s">
        <v>14</v>
      </c>
      <c r="D521" s="121" t="s">
        <v>423</v>
      </c>
      <c r="E521" s="150" t="s">
        <v>14</v>
      </c>
      <c r="F521" s="188" t="s">
        <v>14</v>
      </c>
      <c r="G521" s="186"/>
      <c r="H521" s="186"/>
      <c r="I521" s="189"/>
      <c r="J521" s="295" t="s">
        <v>14</v>
      </c>
      <c r="K521" s="296"/>
      <c r="L521" s="307"/>
      <c r="M521" s="293"/>
      <c r="N521" s="187"/>
      <c r="O521" s="295">
        <f t="shared" si="36"/>
        <v>0</v>
      </c>
      <c r="P521" s="295">
        <f t="shared" si="39"/>
        <v>0</v>
      </c>
      <c r="Q521" s="293"/>
      <c r="R521" s="296"/>
      <c r="S521" s="295">
        <f t="shared" si="35"/>
        <v>0</v>
      </c>
      <c r="T521" s="295">
        <f t="shared" si="37"/>
        <v>0</v>
      </c>
      <c r="U521" s="372"/>
    </row>
    <row r="522" spans="2:21" s="347" customFormat="1" x14ac:dyDescent="0.45">
      <c r="B522" s="3">
        <v>499</v>
      </c>
      <c r="C522" s="3">
        <v>3.2</v>
      </c>
      <c r="D522" s="121" t="s">
        <v>424</v>
      </c>
      <c r="E522" s="150" t="s">
        <v>69</v>
      </c>
      <c r="F522" s="188">
        <v>10</v>
      </c>
      <c r="G522" s="186">
        <v>32500</v>
      </c>
      <c r="H522" s="186">
        <v>3690</v>
      </c>
      <c r="I522" s="189">
        <v>36900</v>
      </c>
      <c r="J522" s="295">
        <v>10</v>
      </c>
      <c r="K522" s="296">
        <v>0.4</v>
      </c>
      <c r="L522" s="307">
        <f t="shared" si="38"/>
        <v>14760</v>
      </c>
      <c r="M522" s="293"/>
      <c r="N522" s="187"/>
      <c r="O522" s="295">
        <f t="shared" si="36"/>
        <v>0</v>
      </c>
      <c r="P522" s="295">
        <f t="shared" si="39"/>
        <v>-14760</v>
      </c>
      <c r="Q522" s="293"/>
      <c r="R522" s="296"/>
      <c r="S522" s="295">
        <f t="shared" ref="S522:S585" si="40">R522*Q522*H522</f>
        <v>0</v>
      </c>
      <c r="T522" s="295">
        <f t="shared" si="37"/>
        <v>0</v>
      </c>
      <c r="U522" s="372"/>
    </row>
    <row r="523" spans="2:21" s="347" customFormat="1" ht="45" x14ac:dyDescent="0.45">
      <c r="B523" s="3">
        <v>500</v>
      </c>
      <c r="C523" s="3" t="s">
        <v>14</v>
      </c>
      <c r="D523" s="121" t="s">
        <v>425</v>
      </c>
      <c r="E523" s="150" t="s">
        <v>14</v>
      </c>
      <c r="F523" s="188" t="s">
        <v>14</v>
      </c>
      <c r="G523" s="186"/>
      <c r="H523" s="186"/>
      <c r="I523" s="189"/>
      <c r="J523" s="295" t="s">
        <v>14</v>
      </c>
      <c r="K523" s="296"/>
      <c r="L523" s="307"/>
      <c r="M523" s="293"/>
      <c r="N523" s="187"/>
      <c r="O523" s="295">
        <f t="shared" ref="O523:O586" si="41">N523*M523*H523</f>
        <v>0</v>
      </c>
      <c r="P523" s="295">
        <f t="shared" si="39"/>
        <v>0</v>
      </c>
      <c r="Q523" s="293"/>
      <c r="R523" s="296"/>
      <c r="S523" s="295">
        <f t="shared" si="40"/>
        <v>0</v>
      </c>
      <c r="T523" s="295">
        <f t="shared" ref="T523:T586" si="42">S523-O523</f>
        <v>0</v>
      </c>
      <c r="U523" s="372"/>
    </row>
    <row r="524" spans="2:21" s="347" customFormat="1" x14ac:dyDescent="0.45">
      <c r="B524" s="3">
        <v>501</v>
      </c>
      <c r="C524" s="3">
        <v>3.4</v>
      </c>
      <c r="D524" s="121" t="s">
        <v>426</v>
      </c>
      <c r="E524" s="150" t="s">
        <v>69</v>
      </c>
      <c r="F524" s="188">
        <v>80</v>
      </c>
      <c r="G524" s="186">
        <v>156000</v>
      </c>
      <c r="H524" s="186">
        <v>3040</v>
      </c>
      <c r="I524" s="189">
        <v>243200</v>
      </c>
      <c r="J524" s="295">
        <v>80</v>
      </c>
      <c r="K524" s="296">
        <v>0.4</v>
      </c>
      <c r="L524" s="307">
        <f t="shared" si="38"/>
        <v>97280</v>
      </c>
      <c r="M524" s="293"/>
      <c r="N524" s="187"/>
      <c r="O524" s="295">
        <f t="shared" si="41"/>
        <v>0</v>
      </c>
      <c r="P524" s="295">
        <f t="shared" si="39"/>
        <v>-97280</v>
      </c>
      <c r="Q524" s="293"/>
      <c r="R524" s="296"/>
      <c r="S524" s="295">
        <f t="shared" si="40"/>
        <v>0</v>
      </c>
      <c r="T524" s="295">
        <f t="shared" si="42"/>
        <v>0</v>
      </c>
      <c r="U524" s="372"/>
    </row>
    <row r="525" spans="2:21" s="347" customFormat="1" ht="101.25" x14ac:dyDescent="0.45">
      <c r="B525" s="3">
        <v>502</v>
      </c>
      <c r="C525" s="3" t="s">
        <v>14</v>
      </c>
      <c r="D525" s="121" t="s">
        <v>161</v>
      </c>
      <c r="E525" s="150" t="s">
        <v>14</v>
      </c>
      <c r="F525" s="188" t="s">
        <v>14</v>
      </c>
      <c r="G525" s="186"/>
      <c r="H525" s="186"/>
      <c r="I525" s="189"/>
      <c r="J525" s="295" t="s">
        <v>14</v>
      </c>
      <c r="K525" s="296"/>
      <c r="L525" s="307"/>
      <c r="M525" s="293"/>
      <c r="N525" s="187"/>
      <c r="O525" s="295">
        <f t="shared" si="41"/>
        <v>0</v>
      </c>
      <c r="P525" s="295">
        <f t="shared" si="39"/>
        <v>0</v>
      </c>
      <c r="Q525" s="293"/>
      <c r="R525" s="296"/>
      <c r="S525" s="295">
        <f t="shared" si="40"/>
        <v>0</v>
      </c>
      <c r="T525" s="295">
        <f t="shared" si="42"/>
        <v>0</v>
      </c>
      <c r="U525" s="372"/>
    </row>
    <row r="526" spans="2:21" s="347" customFormat="1" x14ac:dyDescent="0.45">
      <c r="B526" s="3">
        <v>503</v>
      </c>
      <c r="C526" s="3">
        <v>3.5</v>
      </c>
      <c r="D526" s="121" t="s">
        <v>427</v>
      </c>
      <c r="E526" s="150" t="s">
        <v>69</v>
      </c>
      <c r="F526" s="188">
        <v>5</v>
      </c>
      <c r="G526" s="186">
        <v>30250</v>
      </c>
      <c r="H526" s="186">
        <v>6250</v>
      </c>
      <c r="I526" s="189">
        <v>31250</v>
      </c>
      <c r="J526" s="295">
        <v>5</v>
      </c>
      <c r="K526" s="296"/>
      <c r="L526" s="307">
        <f t="shared" si="38"/>
        <v>0</v>
      </c>
      <c r="M526" s="293"/>
      <c r="N526" s="187"/>
      <c r="O526" s="295">
        <f t="shared" si="41"/>
        <v>0</v>
      </c>
      <c r="P526" s="295">
        <f t="shared" si="39"/>
        <v>0</v>
      </c>
      <c r="Q526" s="293"/>
      <c r="R526" s="296"/>
      <c r="S526" s="295">
        <f t="shared" si="40"/>
        <v>0</v>
      </c>
      <c r="T526" s="295">
        <f t="shared" si="42"/>
        <v>0</v>
      </c>
      <c r="U526" s="372"/>
    </row>
    <row r="527" spans="2:21" s="347" customFormat="1" ht="112.5" x14ac:dyDescent="0.45">
      <c r="B527" s="3">
        <v>504</v>
      </c>
      <c r="C527" s="3" t="s">
        <v>14</v>
      </c>
      <c r="D527" s="121" t="s">
        <v>428</v>
      </c>
      <c r="E527" s="150" t="s">
        <v>14</v>
      </c>
      <c r="F527" s="188" t="s">
        <v>14</v>
      </c>
      <c r="G527" s="186"/>
      <c r="H527" s="186"/>
      <c r="I527" s="189"/>
      <c r="J527" s="295" t="s">
        <v>14</v>
      </c>
      <c r="K527" s="296"/>
      <c r="L527" s="307"/>
      <c r="M527" s="293"/>
      <c r="N527" s="187"/>
      <c r="O527" s="295">
        <f t="shared" si="41"/>
        <v>0</v>
      </c>
      <c r="P527" s="295">
        <f t="shared" si="39"/>
        <v>0</v>
      </c>
      <c r="Q527" s="293"/>
      <c r="R527" s="296"/>
      <c r="S527" s="295">
        <f t="shared" si="40"/>
        <v>0</v>
      </c>
      <c r="T527" s="295">
        <f t="shared" si="42"/>
        <v>0</v>
      </c>
      <c r="U527" s="372"/>
    </row>
    <row r="528" spans="2:21" s="347" customFormat="1" x14ac:dyDescent="0.45">
      <c r="B528" s="3">
        <v>505</v>
      </c>
      <c r="C528" s="3" t="s">
        <v>14</v>
      </c>
      <c r="D528" s="121" t="s">
        <v>317</v>
      </c>
      <c r="E528" s="150" t="s">
        <v>14</v>
      </c>
      <c r="F528" s="188" t="s">
        <v>14</v>
      </c>
      <c r="G528" s="186"/>
      <c r="H528" s="186"/>
      <c r="I528" s="189"/>
      <c r="J528" s="295" t="s">
        <v>14</v>
      </c>
      <c r="K528" s="296"/>
      <c r="L528" s="307"/>
      <c r="M528" s="293"/>
      <c r="N528" s="187"/>
      <c r="O528" s="295">
        <f t="shared" si="41"/>
        <v>0</v>
      </c>
      <c r="P528" s="295">
        <f t="shared" si="39"/>
        <v>0</v>
      </c>
      <c r="Q528" s="293"/>
      <c r="R528" s="296"/>
      <c r="S528" s="295">
        <f t="shared" si="40"/>
        <v>0</v>
      </c>
      <c r="T528" s="295">
        <f t="shared" si="42"/>
        <v>0</v>
      </c>
      <c r="U528" s="372"/>
    </row>
    <row r="529" spans="2:21" s="347" customFormat="1" x14ac:dyDescent="0.45">
      <c r="B529" s="3">
        <v>506</v>
      </c>
      <c r="C529" s="3">
        <v>3.6</v>
      </c>
      <c r="D529" s="121" t="s">
        <v>318</v>
      </c>
      <c r="E529" s="150" t="s">
        <v>69</v>
      </c>
      <c r="F529" s="188">
        <v>161.5</v>
      </c>
      <c r="G529" s="186">
        <v>1086087.5</v>
      </c>
      <c r="H529" s="186">
        <v>6860</v>
      </c>
      <c r="I529" s="189">
        <v>1107890</v>
      </c>
      <c r="J529" s="295">
        <v>161.5</v>
      </c>
      <c r="K529" s="296">
        <v>0.4</v>
      </c>
      <c r="L529" s="307">
        <f t="shared" si="38"/>
        <v>443156.00000000006</v>
      </c>
      <c r="M529" s="293">
        <v>159.26250000000002</v>
      </c>
      <c r="N529" s="187">
        <v>0.9</v>
      </c>
      <c r="O529" s="295">
        <f t="shared" si="41"/>
        <v>983286.67500000005</v>
      </c>
      <c r="P529" s="295">
        <f t="shared" si="39"/>
        <v>540130.67500000005</v>
      </c>
      <c r="Q529" s="293">
        <f>'RA3 ms'!F1379</f>
        <v>159.26250000000002</v>
      </c>
      <c r="R529" s="294">
        <v>1</v>
      </c>
      <c r="S529" s="295">
        <f t="shared" si="40"/>
        <v>1092540.7500000002</v>
      </c>
      <c r="T529" s="295">
        <f t="shared" si="42"/>
        <v>109254.07500000019</v>
      </c>
      <c r="U529" s="372"/>
    </row>
    <row r="530" spans="2:21" s="347" customFormat="1" ht="67.5" x14ac:dyDescent="0.45">
      <c r="B530" s="3">
        <v>507</v>
      </c>
      <c r="C530" s="3" t="s">
        <v>14</v>
      </c>
      <c r="D530" s="121" t="s">
        <v>319</v>
      </c>
      <c r="E530" s="150" t="s">
        <v>14</v>
      </c>
      <c r="F530" s="188" t="s">
        <v>14</v>
      </c>
      <c r="G530" s="186"/>
      <c r="H530" s="186"/>
      <c r="I530" s="189"/>
      <c r="J530" s="295" t="s">
        <v>14</v>
      </c>
      <c r="K530" s="296"/>
      <c r="L530" s="307"/>
      <c r="M530" s="293"/>
      <c r="N530" s="187"/>
      <c r="O530" s="295">
        <f t="shared" si="41"/>
        <v>0</v>
      </c>
      <c r="P530" s="295">
        <f t="shared" si="39"/>
        <v>0</v>
      </c>
      <c r="Q530" s="293"/>
      <c r="R530" s="296"/>
      <c r="S530" s="295">
        <f t="shared" si="40"/>
        <v>0</v>
      </c>
      <c r="T530" s="295">
        <f t="shared" si="42"/>
        <v>0</v>
      </c>
      <c r="U530" s="372"/>
    </row>
    <row r="531" spans="2:21" s="347" customFormat="1" x14ac:dyDescent="0.45">
      <c r="B531" s="3">
        <v>508</v>
      </c>
      <c r="C531" s="3">
        <v>3.7</v>
      </c>
      <c r="D531" s="121" t="s">
        <v>429</v>
      </c>
      <c r="E531" s="150" t="s">
        <v>69</v>
      </c>
      <c r="F531" s="188">
        <v>100</v>
      </c>
      <c r="G531" s="186">
        <v>860000</v>
      </c>
      <c r="H531" s="186">
        <v>11050</v>
      </c>
      <c r="I531" s="189">
        <v>1105000</v>
      </c>
      <c r="J531" s="295">
        <v>100</v>
      </c>
      <c r="K531" s="296">
        <v>0.4</v>
      </c>
      <c r="L531" s="307">
        <f t="shared" ref="L531:L584" si="43">K531*J531*H531</f>
        <v>442000</v>
      </c>
      <c r="M531" s="293">
        <v>68.4148</v>
      </c>
      <c r="N531" s="187">
        <v>0.7</v>
      </c>
      <c r="O531" s="295">
        <f t="shared" si="41"/>
        <v>529188.47799999989</v>
      </c>
      <c r="P531" s="295">
        <f t="shared" si="39"/>
        <v>87188.477999999886</v>
      </c>
      <c r="Q531" s="293">
        <f>'RA3 ms'!F1393</f>
        <v>93.800200000000004</v>
      </c>
      <c r="R531" s="294">
        <v>1</v>
      </c>
      <c r="S531" s="295">
        <f t="shared" si="40"/>
        <v>1036492.2100000001</v>
      </c>
      <c r="T531" s="295">
        <f t="shared" si="42"/>
        <v>507303.73200000019</v>
      </c>
      <c r="U531" s="372"/>
    </row>
    <row r="532" spans="2:21" s="347" customFormat="1" ht="90" x14ac:dyDescent="0.45">
      <c r="B532" s="3">
        <v>509</v>
      </c>
      <c r="C532" s="3" t="s">
        <v>14</v>
      </c>
      <c r="D532" s="121" t="s">
        <v>430</v>
      </c>
      <c r="E532" s="150" t="s">
        <v>14</v>
      </c>
      <c r="F532" s="188" t="s">
        <v>14</v>
      </c>
      <c r="G532" s="186"/>
      <c r="H532" s="186"/>
      <c r="I532" s="189"/>
      <c r="J532" s="295" t="s">
        <v>14</v>
      </c>
      <c r="K532" s="296"/>
      <c r="L532" s="307"/>
      <c r="M532" s="293"/>
      <c r="N532" s="187"/>
      <c r="O532" s="295">
        <f t="shared" si="41"/>
        <v>0</v>
      </c>
      <c r="P532" s="295">
        <f t="shared" si="39"/>
        <v>0</v>
      </c>
      <c r="Q532" s="293"/>
      <c r="R532" s="296"/>
      <c r="S532" s="295">
        <f t="shared" si="40"/>
        <v>0</v>
      </c>
      <c r="T532" s="295">
        <f t="shared" si="42"/>
        <v>0</v>
      </c>
      <c r="U532" s="372"/>
    </row>
    <row r="533" spans="2:21" s="347" customFormat="1" x14ac:dyDescent="0.45">
      <c r="B533" s="3">
        <v>510</v>
      </c>
      <c r="C533" s="3">
        <v>3.8</v>
      </c>
      <c r="D533" s="121" t="s">
        <v>431</v>
      </c>
      <c r="E533" s="150" t="s">
        <v>69</v>
      </c>
      <c r="F533" s="188">
        <v>140</v>
      </c>
      <c r="G533" s="186">
        <v>273000</v>
      </c>
      <c r="H533" s="186">
        <v>2275</v>
      </c>
      <c r="I533" s="189">
        <v>318500</v>
      </c>
      <c r="J533" s="295">
        <v>140</v>
      </c>
      <c r="K533" s="296">
        <v>0.5</v>
      </c>
      <c r="L533" s="307">
        <f t="shared" si="43"/>
        <v>159250</v>
      </c>
      <c r="M533" s="293">
        <v>14.004999999999999</v>
      </c>
      <c r="N533" s="187">
        <v>1</v>
      </c>
      <c r="O533" s="295">
        <f t="shared" si="41"/>
        <v>31861.374999999996</v>
      </c>
      <c r="P533" s="295">
        <f t="shared" si="39"/>
        <v>-127388.625</v>
      </c>
      <c r="Q533" s="293">
        <f>'RA3 ms'!F1402</f>
        <v>14.004999999999999</v>
      </c>
      <c r="R533" s="296">
        <v>1</v>
      </c>
      <c r="S533" s="295">
        <f t="shared" si="40"/>
        <v>31861.374999999996</v>
      </c>
      <c r="T533" s="295">
        <f t="shared" si="42"/>
        <v>0</v>
      </c>
      <c r="U533" s="372"/>
    </row>
    <row r="534" spans="2:21" s="347" customFormat="1" ht="45" x14ac:dyDescent="0.45">
      <c r="B534" s="3">
        <v>511</v>
      </c>
      <c r="C534" s="3" t="s">
        <v>14</v>
      </c>
      <c r="D534" s="121" t="s">
        <v>432</v>
      </c>
      <c r="E534" s="150" t="s">
        <v>14</v>
      </c>
      <c r="F534" s="188" t="s">
        <v>14</v>
      </c>
      <c r="G534" s="186"/>
      <c r="H534" s="186"/>
      <c r="I534" s="189"/>
      <c r="J534" s="295" t="s">
        <v>14</v>
      </c>
      <c r="K534" s="296"/>
      <c r="L534" s="307"/>
      <c r="M534" s="293"/>
      <c r="N534" s="187"/>
      <c r="O534" s="295">
        <f t="shared" si="41"/>
        <v>0</v>
      </c>
      <c r="P534" s="295">
        <f t="shared" si="39"/>
        <v>0</v>
      </c>
      <c r="Q534" s="293"/>
      <c r="R534" s="296"/>
      <c r="S534" s="295">
        <f t="shared" si="40"/>
        <v>0</v>
      </c>
      <c r="T534" s="295">
        <f t="shared" si="42"/>
        <v>0</v>
      </c>
      <c r="U534" s="372"/>
    </row>
    <row r="535" spans="2:21" s="347" customFormat="1" x14ac:dyDescent="0.45">
      <c r="B535" s="3">
        <v>512</v>
      </c>
      <c r="C535" s="3">
        <v>3.9</v>
      </c>
      <c r="D535" s="121" t="s">
        <v>433</v>
      </c>
      <c r="E535" s="150" t="s">
        <v>69</v>
      </c>
      <c r="F535" s="188">
        <v>30</v>
      </c>
      <c r="G535" s="186">
        <v>516480</v>
      </c>
      <c r="H535" s="186">
        <v>20750</v>
      </c>
      <c r="I535" s="189">
        <v>622500</v>
      </c>
      <c r="J535" s="295">
        <v>30</v>
      </c>
      <c r="K535" s="296">
        <v>0.5</v>
      </c>
      <c r="L535" s="307">
        <f t="shared" si="43"/>
        <v>311250</v>
      </c>
      <c r="M535" s="293">
        <v>26.175000000000001</v>
      </c>
      <c r="N535" s="187">
        <v>0.6</v>
      </c>
      <c r="O535" s="295">
        <f t="shared" si="41"/>
        <v>325878.75</v>
      </c>
      <c r="P535" s="295">
        <f t="shared" si="39"/>
        <v>14628.75</v>
      </c>
      <c r="Q535" s="293">
        <f>'RA3 ms'!F1409</f>
        <v>26.175000000000001</v>
      </c>
      <c r="R535" s="294">
        <v>0.95</v>
      </c>
      <c r="S535" s="295">
        <f t="shared" si="40"/>
        <v>515974.6875</v>
      </c>
      <c r="T535" s="295">
        <f t="shared" si="42"/>
        <v>190095.9375</v>
      </c>
      <c r="U535" s="372"/>
    </row>
    <row r="536" spans="2:21" s="347" customFormat="1" ht="45" x14ac:dyDescent="0.45">
      <c r="B536" s="3">
        <v>513</v>
      </c>
      <c r="C536" s="3" t="s">
        <v>14</v>
      </c>
      <c r="D536" s="121" t="s">
        <v>434</v>
      </c>
      <c r="E536" s="150" t="s">
        <v>14</v>
      </c>
      <c r="F536" s="188" t="s">
        <v>14</v>
      </c>
      <c r="G536" s="186"/>
      <c r="H536" s="186"/>
      <c r="I536" s="189"/>
      <c r="J536" s="295" t="s">
        <v>14</v>
      </c>
      <c r="K536" s="296"/>
      <c r="L536" s="307"/>
      <c r="M536" s="293"/>
      <c r="N536" s="187"/>
      <c r="O536" s="295">
        <f t="shared" si="41"/>
        <v>0</v>
      </c>
      <c r="P536" s="295">
        <f t="shared" si="39"/>
        <v>0</v>
      </c>
      <c r="Q536" s="293"/>
      <c r="R536" s="296"/>
      <c r="S536" s="295">
        <f t="shared" si="40"/>
        <v>0</v>
      </c>
      <c r="T536" s="295">
        <f t="shared" si="42"/>
        <v>0</v>
      </c>
      <c r="U536" s="372"/>
    </row>
    <row r="537" spans="2:21" s="347" customFormat="1" x14ac:dyDescent="0.45">
      <c r="B537" s="3">
        <v>514</v>
      </c>
      <c r="C537" s="3">
        <v>3.1</v>
      </c>
      <c r="D537" s="121" t="s">
        <v>435</v>
      </c>
      <c r="E537" s="150" t="s">
        <v>69</v>
      </c>
      <c r="F537" s="188">
        <v>109</v>
      </c>
      <c r="G537" s="186">
        <v>937400</v>
      </c>
      <c r="H537" s="186">
        <v>9100</v>
      </c>
      <c r="I537" s="189">
        <v>991900</v>
      </c>
      <c r="J537" s="295">
        <v>109</v>
      </c>
      <c r="K537" s="296">
        <v>0.3</v>
      </c>
      <c r="L537" s="307">
        <f t="shared" si="43"/>
        <v>297569.99999999994</v>
      </c>
      <c r="M537" s="293">
        <v>46.783999999999992</v>
      </c>
      <c r="N537" s="187">
        <v>0.9</v>
      </c>
      <c r="O537" s="295">
        <f t="shared" si="41"/>
        <v>383160.95999999996</v>
      </c>
      <c r="P537" s="295">
        <f t="shared" si="39"/>
        <v>85590.960000000021</v>
      </c>
      <c r="Q537" s="293">
        <f>'RA3 ms'!F1425</f>
        <v>53.908999999999992</v>
      </c>
      <c r="R537" s="294">
        <v>0.95</v>
      </c>
      <c r="S537" s="295">
        <f t="shared" si="40"/>
        <v>466043.30499999993</v>
      </c>
      <c r="T537" s="295">
        <f t="shared" si="42"/>
        <v>82882.344999999972</v>
      </c>
      <c r="U537" s="372"/>
    </row>
    <row r="538" spans="2:21" s="347" customFormat="1" ht="45" x14ac:dyDescent="0.45">
      <c r="B538" s="3">
        <v>515</v>
      </c>
      <c r="C538" s="3" t="s">
        <v>14</v>
      </c>
      <c r="D538" s="121" t="s">
        <v>436</v>
      </c>
      <c r="E538" s="150" t="s">
        <v>14</v>
      </c>
      <c r="F538" s="188" t="s">
        <v>14</v>
      </c>
      <c r="G538" s="186"/>
      <c r="H538" s="186"/>
      <c r="I538" s="189"/>
      <c r="J538" s="295" t="s">
        <v>14</v>
      </c>
      <c r="K538" s="296"/>
      <c r="L538" s="307"/>
      <c r="M538" s="293"/>
      <c r="N538" s="187"/>
      <c r="O538" s="295">
        <f t="shared" si="41"/>
        <v>0</v>
      </c>
      <c r="P538" s="295">
        <f t="shared" si="39"/>
        <v>0</v>
      </c>
      <c r="Q538" s="293"/>
      <c r="R538" s="296"/>
      <c r="S538" s="295">
        <f t="shared" si="40"/>
        <v>0</v>
      </c>
      <c r="T538" s="295">
        <f t="shared" si="42"/>
        <v>0</v>
      </c>
      <c r="U538" s="372"/>
    </row>
    <row r="539" spans="2:21" s="347" customFormat="1" x14ac:dyDescent="0.45">
      <c r="B539" s="3">
        <v>516</v>
      </c>
      <c r="C539" s="3">
        <v>3.11</v>
      </c>
      <c r="D539" s="121" t="s">
        <v>321</v>
      </c>
      <c r="E539" s="150" t="s">
        <v>26</v>
      </c>
      <c r="F539" s="188">
        <v>42</v>
      </c>
      <c r="G539" s="186">
        <v>48300</v>
      </c>
      <c r="H539" s="186">
        <v>3060</v>
      </c>
      <c r="I539" s="189">
        <v>128520</v>
      </c>
      <c r="J539" s="295">
        <v>42</v>
      </c>
      <c r="K539" s="296">
        <v>0.3</v>
      </c>
      <c r="L539" s="307">
        <f t="shared" si="43"/>
        <v>38556</v>
      </c>
      <c r="M539" s="293">
        <v>54</v>
      </c>
      <c r="N539" s="187">
        <v>0.85</v>
      </c>
      <c r="O539" s="295">
        <f t="shared" si="41"/>
        <v>140454</v>
      </c>
      <c r="P539" s="295">
        <f t="shared" ref="P539:P602" si="44">O539-L539</f>
        <v>101898</v>
      </c>
      <c r="Q539" s="293">
        <f>'RA3 ms'!F1432</f>
        <v>54</v>
      </c>
      <c r="R539" s="294">
        <v>1</v>
      </c>
      <c r="S539" s="295">
        <f t="shared" si="40"/>
        <v>165240</v>
      </c>
      <c r="T539" s="295">
        <f t="shared" si="42"/>
        <v>24786</v>
      </c>
      <c r="U539" s="372"/>
    </row>
    <row r="540" spans="2:21" s="347" customFormat="1" ht="78.75" x14ac:dyDescent="0.45">
      <c r="B540" s="3">
        <v>517</v>
      </c>
      <c r="C540" s="3" t="s">
        <v>14</v>
      </c>
      <c r="D540" s="121" t="s">
        <v>322</v>
      </c>
      <c r="E540" s="150" t="s">
        <v>14</v>
      </c>
      <c r="F540" s="188" t="s">
        <v>14</v>
      </c>
      <c r="G540" s="186"/>
      <c r="H540" s="186"/>
      <c r="I540" s="189"/>
      <c r="J540" s="295" t="s">
        <v>14</v>
      </c>
      <c r="K540" s="296"/>
      <c r="L540" s="307"/>
      <c r="M540" s="293"/>
      <c r="N540" s="187"/>
      <c r="O540" s="295">
        <f t="shared" si="41"/>
        <v>0</v>
      </c>
      <c r="P540" s="295">
        <f t="shared" si="44"/>
        <v>0</v>
      </c>
      <c r="Q540" s="293"/>
      <c r="R540" s="296"/>
      <c r="S540" s="295">
        <f t="shared" si="40"/>
        <v>0</v>
      </c>
      <c r="T540" s="295">
        <f t="shared" si="42"/>
        <v>0</v>
      </c>
      <c r="U540" s="372"/>
    </row>
    <row r="541" spans="2:21" s="347" customFormat="1" x14ac:dyDescent="0.45">
      <c r="B541" s="3">
        <v>518</v>
      </c>
      <c r="C541" s="3">
        <v>3.12</v>
      </c>
      <c r="D541" s="121" t="s">
        <v>437</v>
      </c>
      <c r="E541" s="150" t="s">
        <v>26</v>
      </c>
      <c r="F541" s="188">
        <v>42</v>
      </c>
      <c r="G541" s="186">
        <v>44100</v>
      </c>
      <c r="H541" s="186">
        <v>2100</v>
      </c>
      <c r="I541" s="189">
        <v>88200</v>
      </c>
      <c r="J541" s="295">
        <v>42</v>
      </c>
      <c r="K541" s="296">
        <v>0.5</v>
      </c>
      <c r="L541" s="307">
        <f t="shared" si="43"/>
        <v>44100</v>
      </c>
      <c r="M541" s="293"/>
      <c r="N541" s="187"/>
      <c r="O541" s="295">
        <f t="shared" si="41"/>
        <v>0</v>
      </c>
      <c r="P541" s="295">
        <f t="shared" si="44"/>
        <v>-44100</v>
      </c>
      <c r="Q541" s="293"/>
      <c r="R541" s="296"/>
      <c r="S541" s="295">
        <f t="shared" si="40"/>
        <v>0</v>
      </c>
      <c r="T541" s="295">
        <f t="shared" si="42"/>
        <v>0</v>
      </c>
      <c r="U541" s="372"/>
    </row>
    <row r="542" spans="2:21" s="347" customFormat="1" ht="67.5" x14ac:dyDescent="0.45">
      <c r="B542" s="3">
        <v>519</v>
      </c>
      <c r="C542" s="3" t="s">
        <v>14</v>
      </c>
      <c r="D542" s="121" t="s">
        <v>438</v>
      </c>
      <c r="E542" s="150" t="s">
        <v>14</v>
      </c>
      <c r="F542" s="188" t="s">
        <v>14</v>
      </c>
      <c r="G542" s="186"/>
      <c r="H542" s="186"/>
      <c r="I542" s="189"/>
      <c r="J542" s="295" t="s">
        <v>14</v>
      </c>
      <c r="K542" s="296"/>
      <c r="L542" s="307"/>
      <c r="M542" s="293"/>
      <c r="N542" s="187"/>
      <c r="O542" s="295">
        <f t="shared" si="41"/>
        <v>0</v>
      </c>
      <c r="P542" s="295">
        <f t="shared" si="44"/>
        <v>0</v>
      </c>
      <c r="Q542" s="293"/>
      <c r="R542" s="296"/>
      <c r="S542" s="295">
        <f t="shared" si="40"/>
        <v>0</v>
      </c>
      <c r="T542" s="295">
        <f t="shared" si="42"/>
        <v>0</v>
      </c>
      <c r="U542" s="372"/>
    </row>
    <row r="543" spans="2:21" s="347" customFormat="1" x14ac:dyDescent="0.45">
      <c r="B543" s="3">
        <v>520</v>
      </c>
      <c r="C543" s="3">
        <v>3.13</v>
      </c>
      <c r="D543" s="121" t="s">
        <v>439</v>
      </c>
      <c r="E543" s="150" t="s">
        <v>26</v>
      </c>
      <c r="F543" s="188">
        <v>84</v>
      </c>
      <c r="G543" s="186">
        <v>88200</v>
      </c>
      <c r="H543" s="186">
        <v>2100</v>
      </c>
      <c r="I543" s="189">
        <v>176400</v>
      </c>
      <c r="J543" s="295">
        <v>84</v>
      </c>
      <c r="K543" s="296">
        <v>0.5</v>
      </c>
      <c r="L543" s="307">
        <f t="shared" si="43"/>
        <v>88200</v>
      </c>
      <c r="M543" s="293"/>
      <c r="N543" s="187"/>
      <c r="O543" s="295">
        <f t="shared" si="41"/>
        <v>0</v>
      </c>
      <c r="P543" s="295">
        <f t="shared" si="44"/>
        <v>-88200</v>
      </c>
      <c r="Q543" s="293"/>
      <c r="R543" s="296"/>
      <c r="S543" s="295">
        <f t="shared" si="40"/>
        <v>0</v>
      </c>
      <c r="T543" s="295">
        <f t="shared" si="42"/>
        <v>0</v>
      </c>
      <c r="U543" s="372"/>
    </row>
    <row r="544" spans="2:21" s="347" customFormat="1" ht="56.25" x14ac:dyDescent="0.45">
      <c r="B544" s="3">
        <v>521</v>
      </c>
      <c r="C544" s="3" t="s">
        <v>14</v>
      </c>
      <c r="D544" s="121" t="s">
        <v>440</v>
      </c>
      <c r="E544" s="150" t="s">
        <v>14</v>
      </c>
      <c r="F544" s="188" t="s">
        <v>14</v>
      </c>
      <c r="G544" s="186"/>
      <c r="H544" s="186"/>
      <c r="I544" s="189"/>
      <c r="J544" s="295" t="s">
        <v>14</v>
      </c>
      <c r="K544" s="296"/>
      <c r="L544" s="307"/>
      <c r="M544" s="293"/>
      <c r="N544" s="187"/>
      <c r="O544" s="295">
        <f t="shared" si="41"/>
        <v>0</v>
      </c>
      <c r="P544" s="295">
        <f t="shared" si="44"/>
        <v>0</v>
      </c>
      <c r="Q544" s="293"/>
      <c r="R544" s="296"/>
      <c r="S544" s="295">
        <f t="shared" si="40"/>
        <v>0</v>
      </c>
      <c r="T544" s="295">
        <f t="shared" si="42"/>
        <v>0</v>
      </c>
      <c r="U544" s="372"/>
    </row>
    <row r="545" spans="2:21" s="347" customFormat="1" x14ac:dyDescent="0.45">
      <c r="B545" s="3">
        <v>522</v>
      </c>
      <c r="C545" s="3" t="s">
        <v>441</v>
      </c>
      <c r="D545" s="121" t="s">
        <v>442</v>
      </c>
      <c r="E545" s="150" t="s">
        <v>26</v>
      </c>
      <c r="F545" s="188">
        <v>75</v>
      </c>
      <c r="G545" s="186">
        <v>26250</v>
      </c>
      <c r="H545" s="186">
        <v>637</v>
      </c>
      <c r="I545" s="189">
        <v>47775</v>
      </c>
      <c r="J545" s="295">
        <v>75</v>
      </c>
      <c r="K545" s="296"/>
      <c r="L545" s="307">
        <f t="shared" si="43"/>
        <v>0</v>
      </c>
      <c r="M545" s="293"/>
      <c r="N545" s="187"/>
      <c r="O545" s="295">
        <f t="shared" si="41"/>
        <v>0</v>
      </c>
      <c r="P545" s="295">
        <f t="shared" si="44"/>
        <v>0</v>
      </c>
      <c r="Q545" s="293"/>
      <c r="R545" s="296"/>
      <c r="S545" s="295">
        <f t="shared" si="40"/>
        <v>0</v>
      </c>
      <c r="T545" s="295">
        <f t="shared" si="42"/>
        <v>0</v>
      </c>
      <c r="U545" s="372"/>
    </row>
    <row r="546" spans="2:21" s="347" customFormat="1" ht="56.25" x14ac:dyDescent="0.45">
      <c r="B546" s="3">
        <v>523</v>
      </c>
      <c r="C546" s="3" t="s">
        <v>14</v>
      </c>
      <c r="D546" s="121" t="s">
        <v>443</v>
      </c>
      <c r="E546" s="150" t="s">
        <v>14</v>
      </c>
      <c r="F546" s="188" t="s">
        <v>14</v>
      </c>
      <c r="G546" s="186"/>
      <c r="H546" s="186"/>
      <c r="I546" s="189"/>
      <c r="J546" s="295" t="s">
        <v>14</v>
      </c>
      <c r="K546" s="296"/>
      <c r="L546" s="307"/>
      <c r="M546" s="293"/>
      <c r="N546" s="187"/>
      <c r="O546" s="295">
        <f t="shared" si="41"/>
        <v>0</v>
      </c>
      <c r="P546" s="295">
        <f t="shared" si="44"/>
        <v>0</v>
      </c>
      <c r="Q546" s="293"/>
      <c r="R546" s="296"/>
      <c r="S546" s="295">
        <f t="shared" si="40"/>
        <v>0</v>
      </c>
      <c r="T546" s="295">
        <f t="shared" si="42"/>
        <v>0</v>
      </c>
      <c r="U546" s="372"/>
    </row>
    <row r="547" spans="2:21" s="347" customFormat="1" x14ac:dyDescent="0.45">
      <c r="B547" s="3">
        <v>524</v>
      </c>
      <c r="C547" s="3" t="s">
        <v>14</v>
      </c>
      <c r="D547" s="121" t="s">
        <v>236</v>
      </c>
      <c r="E547" s="150" t="s">
        <v>14</v>
      </c>
      <c r="F547" s="188" t="s">
        <v>14</v>
      </c>
      <c r="G547" s="186"/>
      <c r="H547" s="186"/>
      <c r="I547" s="189"/>
      <c r="J547" s="295" t="s">
        <v>14</v>
      </c>
      <c r="K547" s="296"/>
      <c r="L547" s="307"/>
      <c r="M547" s="293"/>
      <c r="N547" s="187"/>
      <c r="O547" s="295">
        <f t="shared" si="41"/>
        <v>0</v>
      </c>
      <c r="P547" s="295">
        <f t="shared" si="44"/>
        <v>0</v>
      </c>
      <c r="Q547" s="293"/>
      <c r="R547" s="296"/>
      <c r="S547" s="295">
        <f t="shared" si="40"/>
        <v>0</v>
      </c>
      <c r="T547" s="295">
        <f t="shared" si="42"/>
        <v>0</v>
      </c>
      <c r="U547" s="372"/>
    </row>
    <row r="548" spans="2:21" s="347" customFormat="1" x14ac:dyDescent="0.45">
      <c r="B548" s="3">
        <v>525</v>
      </c>
      <c r="C548" s="3">
        <v>3.14</v>
      </c>
      <c r="D548" s="121" t="s">
        <v>444</v>
      </c>
      <c r="E548" s="150" t="s">
        <v>26</v>
      </c>
      <c r="F548" s="188">
        <v>10</v>
      </c>
      <c r="G548" s="186">
        <v>91500</v>
      </c>
      <c r="H548" s="186">
        <v>27500</v>
      </c>
      <c r="I548" s="189">
        <v>275000</v>
      </c>
      <c r="J548" s="295">
        <v>10</v>
      </c>
      <c r="K548" s="296">
        <v>0.4</v>
      </c>
      <c r="L548" s="307">
        <f t="shared" si="43"/>
        <v>110000</v>
      </c>
      <c r="M548" s="293">
        <v>8.23</v>
      </c>
      <c r="N548" s="187">
        <v>0.7</v>
      </c>
      <c r="O548" s="295">
        <f t="shared" si="41"/>
        <v>158427.5</v>
      </c>
      <c r="P548" s="295">
        <f t="shared" si="44"/>
        <v>48427.5</v>
      </c>
      <c r="Q548" s="293">
        <f>'RA3 ms'!F1447</f>
        <v>8.23</v>
      </c>
      <c r="R548" s="294">
        <v>1</v>
      </c>
      <c r="S548" s="295">
        <f t="shared" si="40"/>
        <v>226325</v>
      </c>
      <c r="T548" s="295">
        <f t="shared" si="42"/>
        <v>67897.5</v>
      </c>
      <c r="U548" s="372"/>
    </row>
    <row r="549" spans="2:21" s="347" customFormat="1" ht="101.25" x14ac:dyDescent="0.45">
      <c r="B549" s="3">
        <v>526</v>
      </c>
      <c r="C549" s="3" t="s">
        <v>14</v>
      </c>
      <c r="D549" s="121" t="s">
        <v>324</v>
      </c>
      <c r="E549" s="150" t="s">
        <v>14</v>
      </c>
      <c r="F549" s="188" t="s">
        <v>14</v>
      </c>
      <c r="G549" s="186"/>
      <c r="H549" s="186"/>
      <c r="I549" s="189"/>
      <c r="J549" s="295" t="s">
        <v>14</v>
      </c>
      <c r="K549" s="296"/>
      <c r="L549" s="307"/>
      <c r="M549" s="293"/>
      <c r="N549" s="187"/>
      <c r="O549" s="295">
        <f t="shared" si="41"/>
        <v>0</v>
      </c>
      <c r="P549" s="295">
        <f t="shared" si="44"/>
        <v>0</v>
      </c>
      <c r="Q549" s="293"/>
      <c r="R549" s="296"/>
      <c r="S549" s="295">
        <f t="shared" si="40"/>
        <v>0</v>
      </c>
      <c r="T549" s="295">
        <f t="shared" si="42"/>
        <v>0</v>
      </c>
      <c r="U549" s="372"/>
    </row>
    <row r="550" spans="2:21" s="347" customFormat="1" x14ac:dyDescent="0.45">
      <c r="B550" s="3">
        <v>527</v>
      </c>
      <c r="C550" s="3" t="s">
        <v>14</v>
      </c>
      <c r="D550" s="121" t="s">
        <v>445</v>
      </c>
      <c r="E550" s="150" t="s">
        <v>14</v>
      </c>
      <c r="F550" s="188" t="s">
        <v>14</v>
      </c>
      <c r="G550" s="186"/>
      <c r="H550" s="186"/>
      <c r="I550" s="189"/>
      <c r="J550" s="295" t="s">
        <v>14</v>
      </c>
      <c r="K550" s="296"/>
      <c r="L550" s="307"/>
      <c r="M550" s="293"/>
      <c r="N550" s="187"/>
      <c r="O550" s="295">
        <f t="shared" si="41"/>
        <v>0</v>
      </c>
      <c r="P550" s="295">
        <f t="shared" si="44"/>
        <v>0</v>
      </c>
      <c r="Q550" s="293"/>
      <c r="R550" s="296"/>
      <c r="S550" s="295">
        <f t="shared" si="40"/>
        <v>0</v>
      </c>
      <c r="T550" s="295">
        <f t="shared" si="42"/>
        <v>0</v>
      </c>
      <c r="U550" s="372"/>
    </row>
    <row r="551" spans="2:21" s="347" customFormat="1" x14ac:dyDescent="0.45">
      <c r="B551" s="3">
        <v>528</v>
      </c>
      <c r="C551" s="3">
        <v>3.15</v>
      </c>
      <c r="D551" s="121" t="s">
        <v>446</v>
      </c>
      <c r="E551" s="150" t="s">
        <v>26</v>
      </c>
      <c r="F551" s="188">
        <v>11</v>
      </c>
      <c r="G551" s="186">
        <v>35200</v>
      </c>
      <c r="H551" s="186">
        <v>4100</v>
      </c>
      <c r="I551" s="189">
        <v>45100</v>
      </c>
      <c r="J551" s="295">
        <v>11</v>
      </c>
      <c r="K551" s="296"/>
      <c r="L551" s="307">
        <f t="shared" si="43"/>
        <v>0</v>
      </c>
      <c r="M551" s="293">
        <v>12.16</v>
      </c>
      <c r="N551" s="187">
        <v>0.8</v>
      </c>
      <c r="O551" s="295">
        <f t="shared" si="41"/>
        <v>39884.800000000003</v>
      </c>
      <c r="P551" s="295">
        <f t="shared" si="44"/>
        <v>39884.800000000003</v>
      </c>
      <c r="Q551" s="293">
        <f>'RA3 ms'!F1457</f>
        <v>12.16</v>
      </c>
      <c r="R551" s="294">
        <v>1</v>
      </c>
      <c r="S551" s="295">
        <f t="shared" si="40"/>
        <v>49856</v>
      </c>
      <c r="T551" s="295">
        <f t="shared" si="42"/>
        <v>9971.1999999999971</v>
      </c>
      <c r="U551" s="372"/>
    </row>
    <row r="552" spans="2:21" s="347" customFormat="1" ht="33.75" x14ac:dyDescent="0.45">
      <c r="B552" s="3">
        <v>529</v>
      </c>
      <c r="C552" s="3" t="s">
        <v>14</v>
      </c>
      <c r="D552" s="121" t="s">
        <v>447</v>
      </c>
      <c r="E552" s="150" t="s">
        <v>14</v>
      </c>
      <c r="F552" s="188" t="s">
        <v>14</v>
      </c>
      <c r="G552" s="186"/>
      <c r="H552" s="186"/>
      <c r="I552" s="189"/>
      <c r="J552" s="295" t="s">
        <v>14</v>
      </c>
      <c r="K552" s="296"/>
      <c r="L552" s="307"/>
      <c r="M552" s="293"/>
      <c r="N552" s="187"/>
      <c r="O552" s="295">
        <f t="shared" si="41"/>
        <v>0</v>
      </c>
      <c r="P552" s="295">
        <f t="shared" si="44"/>
        <v>0</v>
      </c>
      <c r="Q552" s="293"/>
      <c r="R552" s="296"/>
      <c r="S552" s="295">
        <f t="shared" si="40"/>
        <v>0</v>
      </c>
      <c r="T552" s="295">
        <f t="shared" si="42"/>
        <v>0</v>
      </c>
      <c r="U552" s="372"/>
    </row>
    <row r="553" spans="2:21" s="347" customFormat="1" x14ac:dyDescent="0.45">
      <c r="B553" s="3">
        <v>530</v>
      </c>
      <c r="C553" s="3" t="s">
        <v>14</v>
      </c>
      <c r="D553" s="121" t="s">
        <v>331</v>
      </c>
      <c r="E553" s="150" t="s">
        <v>14</v>
      </c>
      <c r="F553" s="188" t="s">
        <v>14</v>
      </c>
      <c r="G553" s="186"/>
      <c r="H553" s="186"/>
      <c r="I553" s="189"/>
      <c r="J553" s="295" t="s">
        <v>14</v>
      </c>
      <c r="K553" s="296"/>
      <c r="L553" s="307"/>
      <c r="M553" s="293"/>
      <c r="N553" s="187"/>
      <c r="O553" s="295">
        <f t="shared" si="41"/>
        <v>0</v>
      </c>
      <c r="P553" s="295">
        <f t="shared" si="44"/>
        <v>0</v>
      </c>
      <c r="Q553" s="293"/>
      <c r="R553" s="296"/>
      <c r="S553" s="295">
        <f t="shared" si="40"/>
        <v>0</v>
      </c>
      <c r="T553" s="295">
        <f t="shared" si="42"/>
        <v>0</v>
      </c>
      <c r="U553" s="372"/>
    </row>
    <row r="554" spans="2:21" s="347" customFormat="1" x14ac:dyDescent="0.45">
      <c r="B554" s="3">
        <v>531</v>
      </c>
      <c r="C554" s="3">
        <v>3.16</v>
      </c>
      <c r="D554" s="121" t="s">
        <v>448</v>
      </c>
      <c r="E554" s="150" t="s">
        <v>26</v>
      </c>
      <c r="F554" s="188">
        <v>2.5</v>
      </c>
      <c r="G554" s="186">
        <v>8000</v>
      </c>
      <c r="H554" s="186">
        <v>4100</v>
      </c>
      <c r="I554" s="189">
        <v>10250</v>
      </c>
      <c r="J554" s="295">
        <v>2.5</v>
      </c>
      <c r="K554" s="296">
        <v>0.4</v>
      </c>
      <c r="L554" s="307">
        <f t="shared" si="43"/>
        <v>4100</v>
      </c>
      <c r="M554" s="293"/>
      <c r="N554" s="187"/>
      <c r="O554" s="295">
        <f t="shared" si="41"/>
        <v>0</v>
      </c>
      <c r="P554" s="295">
        <f t="shared" si="44"/>
        <v>-4100</v>
      </c>
      <c r="Q554" s="293"/>
      <c r="R554" s="296"/>
      <c r="S554" s="295">
        <f t="shared" si="40"/>
        <v>0</v>
      </c>
      <c r="T554" s="295">
        <f t="shared" si="42"/>
        <v>0</v>
      </c>
      <c r="U554" s="372"/>
    </row>
    <row r="555" spans="2:21" s="347" customFormat="1" ht="33.75" x14ac:dyDescent="0.45">
      <c r="B555" s="3">
        <v>532</v>
      </c>
      <c r="C555" s="3" t="s">
        <v>14</v>
      </c>
      <c r="D555" s="121" t="s">
        <v>449</v>
      </c>
      <c r="E555" s="150" t="s">
        <v>14</v>
      </c>
      <c r="F555" s="188" t="s">
        <v>14</v>
      </c>
      <c r="G555" s="186"/>
      <c r="H555" s="186"/>
      <c r="I555" s="189"/>
      <c r="J555" s="295" t="s">
        <v>14</v>
      </c>
      <c r="K555" s="296"/>
      <c r="L555" s="307"/>
      <c r="M555" s="293"/>
      <c r="N555" s="187"/>
      <c r="O555" s="295">
        <f t="shared" si="41"/>
        <v>0</v>
      </c>
      <c r="P555" s="295">
        <f t="shared" si="44"/>
        <v>0</v>
      </c>
      <c r="Q555" s="293"/>
      <c r="R555" s="296"/>
      <c r="S555" s="295">
        <f t="shared" si="40"/>
        <v>0</v>
      </c>
      <c r="T555" s="295">
        <f t="shared" si="42"/>
        <v>0</v>
      </c>
      <c r="U555" s="372"/>
    </row>
    <row r="556" spans="2:21" s="347" customFormat="1" x14ac:dyDescent="0.45">
      <c r="B556" s="3">
        <v>533</v>
      </c>
      <c r="C556" s="3" t="s">
        <v>14</v>
      </c>
      <c r="D556" s="121" t="s">
        <v>331</v>
      </c>
      <c r="E556" s="150" t="s">
        <v>14</v>
      </c>
      <c r="F556" s="188" t="s">
        <v>14</v>
      </c>
      <c r="G556" s="186"/>
      <c r="H556" s="186"/>
      <c r="I556" s="189"/>
      <c r="J556" s="295" t="s">
        <v>14</v>
      </c>
      <c r="K556" s="296"/>
      <c r="L556" s="307"/>
      <c r="M556" s="293"/>
      <c r="N556" s="187"/>
      <c r="O556" s="295">
        <f t="shared" si="41"/>
        <v>0</v>
      </c>
      <c r="P556" s="295">
        <f t="shared" si="44"/>
        <v>0</v>
      </c>
      <c r="Q556" s="293"/>
      <c r="R556" s="296"/>
      <c r="S556" s="295">
        <f t="shared" si="40"/>
        <v>0</v>
      </c>
      <c r="T556" s="295">
        <f t="shared" si="42"/>
        <v>0</v>
      </c>
      <c r="U556" s="372"/>
    </row>
    <row r="557" spans="2:21" s="347" customFormat="1" x14ac:dyDescent="0.45">
      <c r="B557" s="3">
        <v>534</v>
      </c>
      <c r="C557" s="3">
        <v>3.17</v>
      </c>
      <c r="D557" s="121" t="s">
        <v>450</v>
      </c>
      <c r="E557" s="150" t="s">
        <v>92</v>
      </c>
      <c r="F557" s="188">
        <v>5</v>
      </c>
      <c r="G557" s="186">
        <v>30000</v>
      </c>
      <c r="H557" s="186">
        <v>21750</v>
      </c>
      <c r="I557" s="189">
        <v>108750</v>
      </c>
      <c r="J557" s="295">
        <v>5</v>
      </c>
      <c r="K557" s="296">
        <v>0.4</v>
      </c>
      <c r="L557" s="307">
        <f t="shared" si="43"/>
        <v>43500</v>
      </c>
      <c r="M557" s="298">
        <v>4</v>
      </c>
      <c r="N557" s="187">
        <v>0.6</v>
      </c>
      <c r="O557" s="295">
        <f t="shared" si="41"/>
        <v>52200</v>
      </c>
      <c r="P557" s="295">
        <f t="shared" si="44"/>
        <v>8700</v>
      </c>
      <c r="Q557" s="297">
        <v>5</v>
      </c>
      <c r="R557" s="294">
        <v>0.8</v>
      </c>
      <c r="S557" s="295">
        <f t="shared" si="40"/>
        <v>87000</v>
      </c>
      <c r="T557" s="295">
        <f t="shared" si="42"/>
        <v>34800</v>
      </c>
      <c r="U557" s="372"/>
    </row>
    <row r="558" spans="2:21" s="347" customFormat="1" ht="45" x14ac:dyDescent="0.45">
      <c r="B558" s="3">
        <v>535</v>
      </c>
      <c r="C558" s="3" t="s">
        <v>14</v>
      </c>
      <c r="D558" s="121" t="s">
        <v>451</v>
      </c>
      <c r="E558" s="150" t="s">
        <v>14</v>
      </c>
      <c r="F558" s="188" t="s">
        <v>14</v>
      </c>
      <c r="G558" s="186"/>
      <c r="H558" s="186"/>
      <c r="I558" s="189"/>
      <c r="J558" s="295" t="s">
        <v>14</v>
      </c>
      <c r="K558" s="296"/>
      <c r="L558" s="307"/>
      <c r="M558" s="293"/>
      <c r="N558" s="187"/>
      <c r="O558" s="295">
        <f t="shared" si="41"/>
        <v>0</v>
      </c>
      <c r="P558" s="295">
        <f t="shared" si="44"/>
        <v>0</v>
      </c>
      <c r="Q558" s="293"/>
      <c r="R558" s="296"/>
      <c r="S558" s="295">
        <f t="shared" si="40"/>
        <v>0</v>
      </c>
      <c r="T558" s="295">
        <f t="shared" si="42"/>
        <v>0</v>
      </c>
      <c r="U558" s="372"/>
    </row>
    <row r="559" spans="2:21" s="347" customFormat="1" x14ac:dyDescent="0.45">
      <c r="B559" s="3">
        <v>536</v>
      </c>
      <c r="C559" s="3">
        <v>3.16</v>
      </c>
      <c r="D559" s="121" t="s">
        <v>452</v>
      </c>
      <c r="E559" s="150" t="s">
        <v>26</v>
      </c>
      <c r="F559" s="188">
        <v>4</v>
      </c>
      <c r="G559" s="186">
        <v>11200</v>
      </c>
      <c r="H559" s="186">
        <v>4500</v>
      </c>
      <c r="I559" s="189">
        <v>18000</v>
      </c>
      <c r="J559" s="295">
        <v>4</v>
      </c>
      <c r="K559" s="296">
        <v>0.4</v>
      </c>
      <c r="L559" s="307">
        <f t="shared" si="43"/>
        <v>7200</v>
      </c>
      <c r="M559" s="293"/>
      <c r="N559" s="187"/>
      <c r="O559" s="295">
        <f t="shared" si="41"/>
        <v>0</v>
      </c>
      <c r="P559" s="295">
        <f t="shared" si="44"/>
        <v>-7200</v>
      </c>
      <c r="Q559" s="293"/>
      <c r="R559" s="296"/>
      <c r="S559" s="295">
        <f t="shared" si="40"/>
        <v>0</v>
      </c>
      <c r="T559" s="295">
        <f t="shared" si="42"/>
        <v>0</v>
      </c>
      <c r="U559" s="372"/>
    </row>
    <row r="560" spans="2:21" s="347" customFormat="1" ht="33.75" x14ac:dyDescent="0.45">
      <c r="B560" s="3">
        <v>537</v>
      </c>
      <c r="C560" s="3" t="s">
        <v>14</v>
      </c>
      <c r="D560" s="121" t="s">
        <v>449</v>
      </c>
      <c r="E560" s="150" t="s">
        <v>14</v>
      </c>
      <c r="F560" s="188" t="s">
        <v>14</v>
      </c>
      <c r="G560" s="186"/>
      <c r="H560" s="186"/>
      <c r="I560" s="189"/>
      <c r="J560" s="295" t="s">
        <v>14</v>
      </c>
      <c r="K560" s="296"/>
      <c r="L560" s="307"/>
      <c r="M560" s="293"/>
      <c r="N560" s="187"/>
      <c r="O560" s="295">
        <f t="shared" si="41"/>
        <v>0</v>
      </c>
      <c r="P560" s="295">
        <f t="shared" si="44"/>
        <v>0</v>
      </c>
      <c r="Q560" s="293"/>
      <c r="R560" s="296"/>
      <c r="S560" s="295">
        <f t="shared" si="40"/>
        <v>0</v>
      </c>
      <c r="T560" s="295">
        <f t="shared" si="42"/>
        <v>0</v>
      </c>
      <c r="U560" s="372"/>
    </row>
    <row r="561" spans="2:21" s="347" customFormat="1" x14ac:dyDescent="0.45">
      <c r="B561" s="3">
        <v>538</v>
      </c>
      <c r="C561" s="3" t="s">
        <v>14</v>
      </c>
      <c r="D561" s="121" t="s">
        <v>453</v>
      </c>
      <c r="E561" s="150" t="s">
        <v>14</v>
      </c>
      <c r="F561" s="188" t="s">
        <v>14</v>
      </c>
      <c r="G561" s="186"/>
      <c r="H561" s="186"/>
      <c r="I561" s="189"/>
      <c r="J561" s="295" t="s">
        <v>14</v>
      </c>
      <c r="K561" s="296"/>
      <c r="L561" s="307"/>
      <c r="M561" s="293"/>
      <c r="N561" s="187"/>
      <c r="O561" s="295">
        <f t="shared" si="41"/>
        <v>0</v>
      </c>
      <c r="P561" s="295">
        <f t="shared" si="44"/>
        <v>0</v>
      </c>
      <c r="Q561" s="293"/>
      <c r="R561" s="296"/>
      <c r="S561" s="295">
        <f t="shared" si="40"/>
        <v>0</v>
      </c>
      <c r="T561" s="295">
        <f t="shared" si="42"/>
        <v>0</v>
      </c>
      <c r="U561" s="372"/>
    </row>
    <row r="562" spans="2:21" s="347" customFormat="1" x14ac:dyDescent="0.45">
      <c r="B562" s="3">
        <v>539</v>
      </c>
      <c r="C562" s="3" t="s">
        <v>53</v>
      </c>
      <c r="D562" s="121" t="s">
        <v>31</v>
      </c>
      <c r="E562" s="150" t="s">
        <v>14</v>
      </c>
      <c r="F562" s="188" t="s">
        <v>14</v>
      </c>
      <c r="G562" s="186"/>
      <c r="H562" s="186"/>
      <c r="I562" s="189"/>
      <c r="J562" s="295" t="s">
        <v>14</v>
      </c>
      <c r="K562" s="296"/>
      <c r="L562" s="307"/>
      <c r="M562" s="293"/>
      <c r="N562" s="187"/>
      <c r="O562" s="295">
        <f t="shared" si="41"/>
        <v>0</v>
      </c>
      <c r="P562" s="295">
        <f t="shared" si="44"/>
        <v>0</v>
      </c>
      <c r="Q562" s="293"/>
      <c r="R562" s="296"/>
      <c r="S562" s="295">
        <f t="shared" si="40"/>
        <v>0</v>
      </c>
      <c r="T562" s="295">
        <f t="shared" si="42"/>
        <v>0</v>
      </c>
      <c r="U562" s="372"/>
    </row>
    <row r="563" spans="2:21" s="347" customFormat="1" x14ac:dyDescent="0.45">
      <c r="B563" s="3">
        <v>540</v>
      </c>
      <c r="C563" s="3">
        <v>4.0999999999999996</v>
      </c>
      <c r="D563" s="121" t="s">
        <v>32</v>
      </c>
      <c r="E563" s="150" t="s">
        <v>69</v>
      </c>
      <c r="F563" s="188">
        <v>200</v>
      </c>
      <c r="G563" s="186">
        <v>406800</v>
      </c>
      <c r="H563" s="186">
        <v>2034</v>
      </c>
      <c r="I563" s="190">
        <v>406800</v>
      </c>
      <c r="J563" s="295">
        <v>200</v>
      </c>
      <c r="K563" s="296"/>
      <c r="L563" s="307">
        <f t="shared" si="43"/>
        <v>0</v>
      </c>
      <c r="M563" s="293">
        <v>77.391249999999999</v>
      </c>
      <c r="N563" s="187">
        <v>0.6</v>
      </c>
      <c r="O563" s="295">
        <f t="shared" si="41"/>
        <v>94448.281499999997</v>
      </c>
      <c r="P563" s="295">
        <f t="shared" si="44"/>
        <v>94448.281499999997</v>
      </c>
      <c r="Q563" s="293">
        <f>'RA3 ms'!F1484</f>
        <v>96.102170000000001</v>
      </c>
      <c r="R563" s="294">
        <v>0.95</v>
      </c>
      <c r="S563" s="295">
        <f t="shared" si="40"/>
        <v>185698.22309099999</v>
      </c>
      <c r="T563" s="295">
        <f t="shared" si="42"/>
        <v>91249.941590999995</v>
      </c>
      <c r="U563" s="372"/>
    </row>
    <row r="564" spans="2:21" s="347" customFormat="1" ht="90" x14ac:dyDescent="0.45">
      <c r="B564" s="3">
        <v>541</v>
      </c>
      <c r="C564" s="3" t="s">
        <v>14</v>
      </c>
      <c r="D564" s="121" t="s">
        <v>454</v>
      </c>
      <c r="E564" s="150" t="s">
        <v>14</v>
      </c>
      <c r="F564" s="188" t="s">
        <v>14</v>
      </c>
      <c r="G564" s="186"/>
      <c r="H564" s="186"/>
      <c r="I564" s="189"/>
      <c r="J564" s="295" t="s">
        <v>14</v>
      </c>
      <c r="K564" s="296"/>
      <c r="L564" s="307"/>
      <c r="M564" s="293"/>
      <c r="N564" s="187"/>
      <c r="O564" s="295">
        <f t="shared" si="41"/>
        <v>0</v>
      </c>
      <c r="P564" s="295">
        <f t="shared" si="44"/>
        <v>0</v>
      </c>
      <c r="Q564" s="293"/>
      <c r="R564" s="296"/>
      <c r="S564" s="295">
        <f t="shared" si="40"/>
        <v>0</v>
      </c>
      <c r="T564" s="295">
        <f t="shared" si="42"/>
        <v>0</v>
      </c>
      <c r="U564" s="372"/>
    </row>
    <row r="565" spans="2:21" s="347" customFormat="1" x14ac:dyDescent="0.45">
      <c r="B565" s="3">
        <v>542</v>
      </c>
      <c r="C565" s="3">
        <v>4.2</v>
      </c>
      <c r="D565" s="121" t="s">
        <v>455</v>
      </c>
      <c r="E565" s="150" t="s">
        <v>26</v>
      </c>
      <c r="F565" s="188">
        <v>40</v>
      </c>
      <c r="G565" s="186">
        <v>14400</v>
      </c>
      <c r="H565" s="186">
        <v>630</v>
      </c>
      <c r="I565" s="189">
        <v>25200</v>
      </c>
      <c r="J565" s="295">
        <v>40</v>
      </c>
      <c r="K565" s="296"/>
      <c r="L565" s="307">
        <f t="shared" si="43"/>
        <v>0</v>
      </c>
      <c r="M565" s="293"/>
      <c r="N565" s="187"/>
      <c r="O565" s="295">
        <f t="shared" si="41"/>
        <v>0</v>
      </c>
      <c r="P565" s="295">
        <f t="shared" si="44"/>
        <v>0</v>
      </c>
      <c r="Q565" s="293">
        <f>'RA3 ms'!F1490</f>
        <v>38.03</v>
      </c>
      <c r="R565" s="296">
        <v>0.95</v>
      </c>
      <c r="S565" s="295">
        <f t="shared" si="40"/>
        <v>22760.955000000002</v>
      </c>
      <c r="T565" s="295">
        <f t="shared" si="42"/>
        <v>22760.955000000002</v>
      </c>
      <c r="U565" s="372"/>
    </row>
    <row r="566" spans="2:21" s="347" customFormat="1" ht="67.5" x14ac:dyDescent="0.45">
      <c r="B566" s="3">
        <v>543</v>
      </c>
      <c r="C566" s="3" t="s">
        <v>14</v>
      </c>
      <c r="D566" s="121" t="s">
        <v>456</v>
      </c>
      <c r="E566" s="150" t="s">
        <v>14</v>
      </c>
      <c r="F566" s="188" t="s">
        <v>14</v>
      </c>
      <c r="G566" s="186"/>
      <c r="H566" s="186"/>
      <c r="I566" s="189"/>
      <c r="J566" s="295" t="s">
        <v>14</v>
      </c>
      <c r="K566" s="296"/>
      <c r="L566" s="307"/>
      <c r="M566" s="293"/>
      <c r="N566" s="187"/>
      <c r="O566" s="295">
        <f t="shared" si="41"/>
        <v>0</v>
      </c>
      <c r="P566" s="295">
        <f t="shared" si="44"/>
        <v>0</v>
      </c>
      <c r="Q566" s="293"/>
      <c r="R566" s="296"/>
      <c r="S566" s="295">
        <f t="shared" si="40"/>
        <v>0</v>
      </c>
      <c r="T566" s="295">
        <f t="shared" si="42"/>
        <v>0</v>
      </c>
      <c r="U566" s="372"/>
    </row>
    <row r="567" spans="2:21" s="347" customFormat="1" x14ac:dyDescent="0.45">
      <c r="B567" s="3">
        <v>544</v>
      </c>
      <c r="C567" s="3">
        <v>4.3</v>
      </c>
      <c r="D567" s="121" t="s">
        <v>335</v>
      </c>
      <c r="E567" s="150" t="s">
        <v>26</v>
      </c>
      <c r="F567" s="188">
        <v>40</v>
      </c>
      <c r="G567" s="186">
        <v>16000</v>
      </c>
      <c r="H567" s="186">
        <v>800</v>
      </c>
      <c r="I567" s="189">
        <v>32000</v>
      </c>
      <c r="J567" s="295">
        <v>40</v>
      </c>
      <c r="K567" s="296"/>
      <c r="L567" s="307">
        <f t="shared" si="43"/>
        <v>0</v>
      </c>
      <c r="M567" s="293"/>
      <c r="N567" s="187"/>
      <c r="O567" s="295">
        <f t="shared" si="41"/>
        <v>0</v>
      </c>
      <c r="P567" s="295">
        <f t="shared" si="44"/>
        <v>0</v>
      </c>
      <c r="Q567" s="293">
        <f>'RA3 ms'!F1495</f>
        <v>44.19</v>
      </c>
      <c r="R567" s="296">
        <v>0.95</v>
      </c>
      <c r="S567" s="295">
        <f t="shared" si="40"/>
        <v>33584.400000000001</v>
      </c>
      <c r="T567" s="295">
        <f t="shared" si="42"/>
        <v>33584.400000000001</v>
      </c>
      <c r="U567" s="372"/>
    </row>
    <row r="568" spans="2:21" s="347" customFormat="1" ht="78.75" x14ac:dyDescent="0.45">
      <c r="B568" s="3">
        <v>545</v>
      </c>
      <c r="C568" s="3" t="s">
        <v>14</v>
      </c>
      <c r="D568" s="121" t="s">
        <v>457</v>
      </c>
      <c r="E568" s="150" t="s">
        <v>14</v>
      </c>
      <c r="F568" s="188" t="s">
        <v>14</v>
      </c>
      <c r="G568" s="186"/>
      <c r="H568" s="186"/>
      <c r="I568" s="189"/>
      <c r="J568" s="295" t="s">
        <v>14</v>
      </c>
      <c r="K568" s="296"/>
      <c r="L568" s="307"/>
      <c r="M568" s="293"/>
      <c r="N568" s="187"/>
      <c r="O568" s="295">
        <f t="shared" si="41"/>
        <v>0</v>
      </c>
      <c r="P568" s="295">
        <f t="shared" si="44"/>
        <v>0</v>
      </c>
      <c r="Q568" s="293"/>
      <c r="R568" s="296"/>
      <c r="S568" s="295">
        <f t="shared" si="40"/>
        <v>0</v>
      </c>
      <c r="T568" s="295">
        <f t="shared" si="42"/>
        <v>0</v>
      </c>
      <c r="U568" s="372"/>
    </row>
    <row r="569" spans="2:21" s="347" customFormat="1" x14ac:dyDescent="0.45">
      <c r="B569" s="3">
        <v>546</v>
      </c>
      <c r="C569" s="3">
        <v>4.4000000000000004</v>
      </c>
      <c r="D569" s="121" t="s">
        <v>458</v>
      </c>
      <c r="E569" s="150" t="s">
        <v>26</v>
      </c>
      <c r="F569" s="188">
        <v>54</v>
      </c>
      <c r="G569" s="186">
        <v>12150</v>
      </c>
      <c r="H569" s="186">
        <v>875</v>
      </c>
      <c r="I569" s="189">
        <v>47250</v>
      </c>
      <c r="J569" s="295">
        <v>54</v>
      </c>
      <c r="K569" s="296"/>
      <c r="L569" s="307">
        <f t="shared" si="43"/>
        <v>0</v>
      </c>
      <c r="M569" s="293"/>
      <c r="N569" s="187"/>
      <c r="O569" s="295">
        <f t="shared" si="41"/>
        <v>0</v>
      </c>
      <c r="P569" s="295">
        <f t="shared" si="44"/>
        <v>0</v>
      </c>
      <c r="Q569" s="293"/>
      <c r="R569" s="296"/>
      <c r="S569" s="295">
        <f t="shared" si="40"/>
        <v>0</v>
      </c>
      <c r="T569" s="295">
        <f t="shared" si="42"/>
        <v>0</v>
      </c>
      <c r="U569" s="372"/>
    </row>
    <row r="570" spans="2:21" s="347" customFormat="1" ht="22.5" x14ac:dyDescent="0.45">
      <c r="B570" s="3">
        <v>547</v>
      </c>
      <c r="C570" s="3" t="s">
        <v>14</v>
      </c>
      <c r="D570" s="121" t="s">
        <v>459</v>
      </c>
      <c r="E570" s="150" t="s">
        <v>14</v>
      </c>
      <c r="F570" s="188" t="s">
        <v>14</v>
      </c>
      <c r="G570" s="186"/>
      <c r="H570" s="186"/>
      <c r="I570" s="189"/>
      <c r="J570" s="295" t="s">
        <v>14</v>
      </c>
      <c r="K570" s="296"/>
      <c r="L570" s="307"/>
      <c r="M570" s="293"/>
      <c r="N570" s="187"/>
      <c r="O570" s="295">
        <f t="shared" si="41"/>
        <v>0</v>
      </c>
      <c r="P570" s="295">
        <f t="shared" si="44"/>
        <v>0</v>
      </c>
      <c r="Q570" s="293"/>
      <c r="R570" s="296"/>
      <c r="S570" s="295">
        <f t="shared" si="40"/>
        <v>0</v>
      </c>
      <c r="T570" s="295">
        <f t="shared" si="42"/>
        <v>0</v>
      </c>
      <c r="U570" s="372"/>
    </row>
    <row r="571" spans="2:21" s="347" customFormat="1" x14ac:dyDescent="0.45">
      <c r="B571" s="3">
        <v>548</v>
      </c>
      <c r="C571" s="3">
        <v>4.5</v>
      </c>
      <c r="D571" s="121" t="s">
        <v>339</v>
      </c>
      <c r="E571" s="150" t="s">
        <v>69</v>
      </c>
      <c r="F571" s="188">
        <v>192</v>
      </c>
      <c r="G571" s="186">
        <v>93120</v>
      </c>
      <c r="H571" s="186">
        <v>615</v>
      </c>
      <c r="I571" s="189">
        <v>118080</v>
      </c>
      <c r="J571" s="295">
        <v>192</v>
      </c>
      <c r="K571" s="296"/>
      <c r="L571" s="307">
        <f t="shared" si="43"/>
        <v>0</v>
      </c>
      <c r="M571" s="293">
        <v>104.3853</v>
      </c>
      <c r="N571" s="187">
        <v>0.9</v>
      </c>
      <c r="O571" s="295">
        <f t="shared" si="41"/>
        <v>57777.263550000003</v>
      </c>
      <c r="P571" s="295">
        <f t="shared" si="44"/>
        <v>57777.263550000003</v>
      </c>
      <c r="Q571" s="293">
        <f>'RA3 ms'!F1510</f>
        <v>104.3853</v>
      </c>
      <c r="R571" s="294">
        <v>1</v>
      </c>
      <c r="S571" s="295">
        <f t="shared" si="40"/>
        <v>64196.959499999997</v>
      </c>
      <c r="T571" s="295">
        <f t="shared" si="42"/>
        <v>6419.6959499999939</v>
      </c>
      <c r="U571" s="372"/>
    </row>
    <row r="572" spans="2:21" s="347" customFormat="1" ht="45" x14ac:dyDescent="0.45">
      <c r="B572" s="3">
        <v>549</v>
      </c>
      <c r="C572" s="3" t="s">
        <v>14</v>
      </c>
      <c r="D572" s="121" t="s">
        <v>340</v>
      </c>
      <c r="E572" s="150" t="s">
        <v>14</v>
      </c>
      <c r="F572" s="188" t="s">
        <v>14</v>
      </c>
      <c r="G572" s="186"/>
      <c r="H572" s="186"/>
      <c r="I572" s="189"/>
      <c r="J572" s="295" t="s">
        <v>14</v>
      </c>
      <c r="K572" s="296"/>
      <c r="L572" s="307"/>
      <c r="M572" s="293"/>
      <c r="N572" s="187"/>
      <c r="O572" s="295">
        <f t="shared" si="41"/>
        <v>0</v>
      </c>
      <c r="P572" s="295">
        <f t="shared" si="44"/>
        <v>0</v>
      </c>
      <c r="Q572" s="293"/>
      <c r="R572" s="296"/>
      <c r="S572" s="295">
        <f t="shared" si="40"/>
        <v>0</v>
      </c>
      <c r="T572" s="295">
        <f t="shared" si="42"/>
        <v>0</v>
      </c>
      <c r="U572" s="372"/>
    </row>
    <row r="573" spans="2:21" s="347" customFormat="1" x14ac:dyDescent="0.45">
      <c r="B573" s="3">
        <v>550</v>
      </c>
      <c r="C573" s="3" t="s">
        <v>66</v>
      </c>
      <c r="D573" s="121" t="s">
        <v>38</v>
      </c>
      <c r="E573" s="150" t="s">
        <v>14</v>
      </c>
      <c r="F573" s="188" t="s">
        <v>14</v>
      </c>
      <c r="G573" s="186"/>
      <c r="H573" s="186"/>
      <c r="I573" s="189"/>
      <c r="J573" s="295" t="s">
        <v>14</v>
      </c>
      <c r="K573" s="296"/>
      <c r="L573" s="307"/>
      <c r="M573" s="293"/>
      <c r="N573" s="187"/>
      <c r="O573" s="295">
        <f t="shared" si="41"/>
        <v>0</v>
      </c>
      <c r="P573" s="295">
        <f t="shared" si="44"/>
        <v>0</v>
      </c>
      <c r="Q573" s="293"/>
      <c r="R573" s="296"/>
      <c r="S573" s="295">
        <f t="shared" si="40"/>
        <v>0</v>
      </c>
      <c r="T573" s="295">
        <f t="shared" si="42"/>
        <v>0</v>
      </c>
      <c r="U573" s="372"/>
    </row>
    <row r="574" spans="2:21" s="347" customFormat="1" ht="56.25" x14ac:dyDescent="0.45">
      <c r="B574" s="3">
        <v>551</v>
      </c>
      <c r="C574" s="3">
        <v>5.0999999999999996</v>
      </c>
      <c r="D574" s="121" t="s">
        <v>460</v>
      </c>
      <c r="E574" s="150" t="s">
        <v>26</v>
      </c>
      <c r="F574" s="188">
        <v>14.4</v>
      </c>
      <c r="G574" s="186">
        <v>6912</v>
      </c>
      <c r="H574" s="186">
        <v>1400</v>
      </c>
      <c r="I574" s="189">
        <v>20160</v>
      </c>
      <c r="J574" s="295">
        <v>14.4</v>
      </c>
      <c r="K574" s="296"/>
      <c r="L574" s="307">
        <f t="shared" si="43"/>
        <v>0</v>
      </c>
      <c r="M574" s="293"/>
      <c r="N574" s="187"/>
      <c r="O574" s="295">
        <f t="shared" si="41"/>
        <v>0</v>
      </c>
      <c r="P574" s="295">
        <f t="shared" si="44"/>
        <v>0</v>
      </c>
      <c r="Q574" s="293"/>
      <c r="R574" s="296"/>
      <c r="S574" s="295">
        <f t="shared" si="40"/>
        <v>0</v>
      </c>
      <c r="T574" s="295">
        <f t="shared" si="42"/>
        <v>0</v>
      </c>
      <c r="U574" s="372"/>
    </row>
    <row r="575" spans="2:21" s="347" customFormat="1" x14ac:dyDescent="0.45">
      <c r="B575" s="3">
        <v>552</v>
      </c>
      <c r="C575" s="3">
        <v>5.2</v>
      </c>
      <c r="D575" s="121" t="s">
        <v>461</v>
      </c>
      <c r="E575" s="150" t="s">
        <v>69</v>
      </c>
      <c r="F575" s="188">
        <v>6.98</v>
      </c>
      <c r="G575" s="186">
        <v>63169</v>
      </c>
      <c r="H575" s="186">
        <v>10784</v>
      </c>
      <c r="I575" s="189">
        <v>75272.320000000007</v>
      </c>
      <c r="J575" s="295">
        <v>6.98</v>
      </c>
      <c r="K575" s="296"/>
      <c r="L575" s="307">
        <f t="shared" si="43"/>
        <v>0</v>
      </c>
      <c r="M575" s="293"/>
      <c r="N575" s="187"/>
      <c r="O575" s="295">
        <f t="shared" si="41"/>
        <v>0</v>
      </c>
      <c r="P575" s="295">
        <f t="shared" si="44"/>
        <v>0</v>
      </c>
      <c r="Q575" s="293">
        <f>'RA3 ms'!F1515</f>
        <v>5.0599999999999996</v>
      </c>
      <c r="R575" s="296">
        <v>0.9</v>
      </c>
      <c r="S575" s="295">
        <f t="shared" si="40"/>
        <v>49110.335999999996</v>
      </c>
      <c r="T575" s="295">
        <f t="shared" si="42"/>
        <v>49110.335999999996</v>
      </c>
      <c r="U575" s="372"/>
    </row>
    <row r="576" spans="2:21" s="347" customFormat="1" ht="56.25" x14ac:dyDescent="0.45">
      <c r="B576" s="3">
        <v>553</v>
      </c>
      <c r="C576" s="3" t="s">
        <v>14</v>
      </c>
      <c r="D576" s="121" t="s">
        <v>462</v>
      </c>
      <c r="E576" s="150" t="s">
        <v>14</v>
      </c>
      <c r="F576" s="188" t="s">
        <v>14</v>
      </c>
      <c r="G576" s="186"/>
      <c r="H576" s="186"/>
      <c r="I576" s="189"/>
      <c r="J576" s="295" t="s">
        <v>14</v>
      </c>
      <c r="K576" s="296"/>
      <c r="L576" s="307"/>
      <c r="M576" s="293"/>
      <c r="N576" s="187"/>
      <c r="O576" s="295">
        <f t="shared" si="41"/>
        <v>0</v>
      </c>
      <c r="P576" s="295">
        <f t="shared" si="44"/>
        <v>0</v>
      </c>
      <c r="Q576" s="293"/>
      <c r="R576" s="296"/>
      <c r="S576" s="295">
        <f t="shared" si="40"/>
        <v>0</v>
      </c>
      <c r="T576" s="295">
        <f t="shared" si="42"/>
        <v>0</v>
      </c>
      <c r="U576" s="372"/>
    </row>
    <row r="577" spans="2:21" s="347" customFormat="1" x14ac:dyDescent="0.45">
      <c r="B577" s="3">
        <v>554</v>
      </c>
      <c r="C577" s="3">
        <v>5.3</v>
      </c>
      <c r="D577" s="121" t="s">
        <v>463</v>
      </c>
      <c r="E577" s="150" t="s">
        <v>26</v>
      </c>
      <c r="F577" s="188">
        <v>73</v>
      </c>
      <c r="G577" s="186">
        <v>91250</v>
      </c>
      <c r="H577" s="186">
        <v>4600</v>
      </c>
      <c r="I577" s="189">
        <v>335800</v>
      </c>
      <c r="J577" s="295">
        <v>73</v>
      </c>
      <c r="K577" s="296"/>
      <c r="L577" s="307">
        <f t="shared" si="43"/>
        <v>0</v>
      </c>
      <c r="M577" s="293"/>
      <c r="N577" s="187"/>
      <c r="O577" s="295">
        <f t="shared" si="41"/>
        <v>0</v>
      </c>
      <c r="P577" s="295">
        <f t="shared" si="44"/>
        <v>0</v>
      </c>
      <c r="Q577" s="293">
        <f>'RA3 ms'!F1527</f>
        <v>64.445000000000007</v>
      </c>
      <c r="R577" s="296">
        <v>0.9</v>
      </c>
      <c r="S577" s="295">
        <f t="shared" si="40"/>
        <v>266802.30000000005</v>
      </c>
      <c r="T577" s="295">
        <f t="shared" si="42"/>
        <v>266802.30000000005</v>
      </c>
      <c r="U577" s="372"/>
    </row>
    <row r="578" spans="2:21" s="347" customFormat="1" ht="56.25" x14ac:dyDescent="0.45">
      <c r="B578" s="3">
        <v>555</v>
      </c>
      <c r="C578" s="3" t="s">
        <v>14</v>
      </c>
      <c r="D578" s="121" t="s">
        <v>464</v>
      </c>
      <c r="E578" s="150" t="s">
        <v>14</v>
      </c>
      <c r="F578" s="188" t="s">
        <v>14</v>
      </c>
      <c r="G578" s="186"/>
      <c r="H578" s="186"/>
      <c r="I578" s="189"/>
      <c r="J578" s="295" t="s">
        <v>14</v>
      </c>
      <c r="K578" s="296"/>
      <c r="L578" s="307"/>
      <c r="M578" s="293"/>
      <c r="N578" s="187"/>
      <c r="O578" s="295">
        <f t="shared" si="41"/>
        <v>0</v>
      </c>
      <c r="P578" s="295">
        <f t="shared" si="44"/>
        <v>0</v>
      </c>
      <c r="Q578" s="293"/>
      <c r="R578" s="296"/>
      <c r="S578" s="295">
        <f t="shared" si="40"/>
        <v>0</v>
      </c>
      <c r="T578" s="295">
        <f t="shared" si="42"/>
        <v>0</v>
      </c>
      <c r="U578" s="372"/>
    </row>
    <row r="579" spans="2:21" s="347" customFormat="1" x14ac:dyDescent="0.45">
      <c r="B579" s="3">
        <v>556</v>
      </c>
      <c r="C579" s="3">
        <v>5.4</v>
      </c>
      <c r="D579" s="121" t="s">
        <v>465</v>
      </c>
      <c r="E579" s="150" t="s">
        <v>69</v>
      </c>
      <c r="F579" s="188">
        <v>9</v>
      </c>
      <c r="G579" s="186">
        <v>121500</v>
      </c>
      <c r="H579" s="186">
        <v>23400</v>
      </c>
      <c r="I579" s="189">
        <v>210600</v>
      </c>
      <c r="J579" s="295">
        <v>9</v>
      </c>
      <c r="K579" s="296"/>
      <c r="L579" s="307">
        <f t="shared" si="43"/>
        <v>0</v>
      </c>
      <c r="M579" s="293"/>
      <c r="N579" s="187"/>
      <c r="O579" s="295">
        <f t="shared" si="41"/>
        <v>0</v>
      </c>
      <c r="P579" s="295">
        <f t="shared" si="44"/>
        <v>0</v>
      </c>
      <c r="Q579" s="293">
        <f>'RA3 ms'!F1533</f>
        <v>4.3600000000000003</v>
      </c>
      <c r="R579" s="296">
        <v>0.9</v>
      </c>
      <c r="S579" s="295">
        <f t="shared" si="40"/>
        <v>91821.6</v>
      </c>
      <c r="T579" s="295">
        <f t="shared" si="42"/>
        <v>91821.6</v>
      </c>
      <c r="U579" s="372"/>
    </row>
    <row r="580" spans="2:21" s="347" customFormat="1" ht="78.75" x14ac:dyDescent="0.45">
      <c r="B580" s="3">
        <v>557</v>
      </c>
      <c r="C580" s="3" t="s">
        <v>14</v>
      </c>
      <c r="D580" s="121" t="s">
        <v>466</v>
      </c>
      <c r="E580" s="150" t="s">
        <v>14</v>
      </c>
      <c r="F580" s="188" t="s">
        <v>14</v>
      </c>
      <c r="G580" s="186"/>
      <c r="H580" s="186"/>
      <c r="I580" s="189"/>
      <c r="J580" s="295" t="s">
        <v>14</v>
      </c>
      <c r="K580" s="296"/>
      <c r="L580" s="307"/>
      <c r="M580" s="293"/>
      <c r="N580" s="187"/>
      <c r="O580" s="295">
        <f t="shared" si="41"/>
        <v>0</v>
      </c>
      <c r="P580" s="295">
        <f t="shared" si="44"/>
        <v>0</v>
      </c>
      <c r="Q580" s="293"/>
      <c r="R580" s="296"/>
      <c r="S580" s="295">
        <f t="shared" si="40"/>
        <v>0</v>
      </c>
      <c r="T580" s="295">
        <f t="shared" si="42"/>
        <v>0</v>
      </c>
      <c r="U580" s="372"/>
    </row>
    <row r="581" spans="2:21" s="347" customFormat="1" x14ac:dyDescent="0.45">
      <c r="B581" s="3">
        <v>558</v>
      </c>
      <c r="C581" s="3">
        <v>5.5</v>
      </c>
      <c r="D581" s="121" t="s">
        <v>467</v>
      </c>
      <c r="E581" s="150" t="s">
        <v>69</v>
      </c>
      <c r="F581" s="188">
        <v>5</v>
      </c>
      <c r="G581" s="186">
        <v>37500</v>
      </c>
      <c r="H581" s="186">
        <v>13250</v>
      </c>
      <c r="I581" s="189">
        <v>66250</v>
      </c>
      <c r="J581" s="295">
        <v>5</v>
      </c>
      <c r="K581" s="296"/>
      <c r="L581" s="307">
        <f t="shared" si="43"/>
        <v>0</v>
      </c>
      <c r="M581" s="293"/>
      <c r="N581" s="187"/>
      <c r="O581" s="295">
        <f t="shared" si="41"/>
        <v>0</v>
      </c>
      <c r="P581" s="295">
        <f t="shared" si="44"/>
        <v>0</v>
      </c>
      <c r="Q581" s="293">
        <f>'RA3 ms'!F1538</f>
        <v>1.7000000000000002</v>
      </c>
      <c r="R581" s="296">
        <v>0.9</v>
      </c>
      <c r="S581" s="295">
        <f t="shared" si="40"/>
        <v>20272.500000000004</v>
      </c>
      <c r="T581" s="295">
        <f t="shared" si="42"/>
        <v>20272.500000000004</v>
      </c>
      <c r="U581" s="372"/>
    </row>
    <row r="582" spans="2:21" s="347" customFormat="1" ht="78.75" x14ac:dyDescent="0.45">
      <c r="B582" s="3">
        <v>559</v>
      </c>
      <c r="C582" s="3" t="s">
        <v>14</v>
      </c>
      <c r="D582" s="121" t="s">
        <v>468</v>
      </c>
      <c r="E582" s="150" t="s">
        <v>14</v>
      </c>
      <c r="F582" s="188" t="s">
        <v>14</v>
      </c>
      <c r="G582" s="186"/>
      <c r="H582" s="186"/>
      <c r="I582" s="189"/>
      <c r="J582" s="295" t="s">
        <v>14</v>
      </c>
      <c r="K582" s="296"/>
      <c r="L582" s="307"/>
      <c r="M582" s="293"/>
      <c r="N582" s="187"/>
      <c r="O582" s="295">
        <f t="shared" si="41"/>
        <v>0</v>
      </c>
      <c r="P582" s="295">
        <f t="shared" si="44"/>
        <v>0</v>
      </c>
      <c r="Q582" s="293"/>
      <c r="R582" s="296"/>
      <c r="S582" s="295">
        <f t="shared" si="40"/>
        <v>0</v>
      </c>
      <c r="T582" s="295">
        <f t="shared" si="42"/>
        <v>0</v>
      </c>
      <c r="U582" s="372"/>
    </row>
    <row r="583" spans="2:21" s="347" customFormat="1" x14ac:dyDescent="0.45">
      <c r="B583" s="3">
        <v>560</v>
      </c>
      <c r="C583" s="3" t="s">
        <v>14</v>
      </c>
      <c r="D583" s="121" t="s">
        <v>379</v>
      </c>
      <c r="E583" s="150" t="s">
        <v>14</v>
      </c>
      <c r="F583" s="188" t="s">
        <v>14</v>
      </c>
      <c r="G583" s="186"/>
      <c r="H583" s="186"/>
      <c r="I583" s="189"/>
      <c r="J583" s="295" t="s">
        <v>14</v>
      </c>
      <c r="K583" s="296"/>
      <c r="L583" s="307"/>
      <c r="M583" s="293"/>
      <c r="N583" s="187"/>
      <c r="O583" s="295">
        <f t="shared" si="41"/>
        <v>0</v>
      </c>
      <c r="P583" s="295">
        <f t="shared" si="44"/>
        <v>0</v>
      </c>
      <c r="Q583" s="293"/>
      <c r="R583" s="296"/>
      <c r="S583" s="295">
        <f t="shared" si="40"/>
        <v>0</v>
      </c>
      <c r="T583" s="295">
        <f t="shared" si="42"/>
        <v>0</v>
      </c>
      <c r="U583" s="372"/>
    </row>
    <row r="584" spans="2:21" s="347" customFormat="1" x14ac:dyDescent="0.45">
      <c r="B584" s="3">
        <v>561</v>
      </c>
      <c r="C584" s="3">
        <v>5.6</v>
      </c>
      <c r="D584" s="121" t="s">
        <v>469</v>
      </c>
      <c r="E584" s="150" t="s">
        <v>92</v>
      </c>
      <c r="F584" s="188">
        <v>2</v>
      </c>
      <c r="G584" s="186">
        <v>120000</v>
      </c>
      <c r="H584" s="186">
        <v>77500</v>
      </c>
      <c r="I584" s="189">
        <v>155000</v>
      </c>
      <c r="J584" s="295">
        <v>2</v>
      </c>
      <c r="K584" s="296">
        <v>0.5</v>
      </c>
      <c r="L584" s="307">
        <f t="shared" si="43"/>
        <v>77500</v>
      </c>
      <c r="M584" s="293">
        <v>2</v>
      </c>
      <c r="N584" s="187">
        <v>0.8</v>
      </c>
      <c r="O584" s="295">
        <f t="shared" si="41"/>
        <v>124000</v>
      </c>
      <c r="P584" s="295">
        <f t="shared" si="44"/>
        <v>46500</v>
      </c>
      <c r="Q584" s="293">
        <f>'RA3 ms'!F1550</f>
        <v>2</v>
      </c>
      <c r="R584" s="294">
        <v>1</v>
      </c>
      <c r="S584" s="295">
        <f t="shared" si="40"/>
        <v>155000</v>
      </c>
      <c r="T584" s="295">
        <f t="shared" si="42"/>
        <v>31000</v>
      </c>
      <c r="U584" s="372"/>
    </row>
    <row r="585" spans="2:21" s="347" customFormat="1" x14ac:dyDescent="0.45">
      <c r="B585" s="3">
        <v>562</v>
      </c>
      <c r="C585" s="3" t="s">
        <v>14</v>
      </c>
      <c r="D585" s="121" t="s">
        <v>470</v>
      </c>
      <c r="E585" s="150" t="s">
        <v>14</v>
      </c>
      <c r="F585" s="188" t="s">
        <v>14</v>
      </c>
      <c r="G585" s="186"/>
      <c r="H585" s="186"/>
      <c r="I585" s="189"/>
      <c r="J585" s="295" t="s">
        <v>14</v>
      </c>
      <c r="K585" s="296"/>
      <c r="L585" s="307"/>
      <c r="M585" s="293"/>
      <c r="N585" s="187"/>
      <c r="O585" s="295">
        <f t="shared" si="41"/>
        <v>0</v>
      </c>
      <c r="P585" s="295">
        <f t="shared" si="44"/>
        <v>0</v>
      </c>
      <c r="Q585" s="293"/>
      <c r="R585" s="296"/>
      <c r="S585" s="295">
        <f t="shared" si="40"/>
        <v>0</v>
      </c>
      <c r="T585" s="295">
        <f t="shared" si="42"/>
        <v>0</v>
      </c>
      <c r="U585" s="372"/>
    </row>
    <row r="586" spans="2:21" s="347" customFormat="1" x14ac:dyDescent="0.45">
      <c r="B586" s="3">
        <v>563</v>
      </c>
      <c r="C586" s="3" t="s">
        <v>14</v>
      </c>
      <c r="D586" s="121" t="s">
        <v>471</v>
      </c>
      <c r="E586" s="150" t="s">
        <v>14</v>
      </c>
      <c r="F586" s="188" t="s">
        <v>14</v>
      </c>
      <c r="G586" s="186"/>
      <c r="H586" s="186"/>
      <c r="I586" s="189"/>
      <c r="J586" s="295" t="s">
        <v>14</v>
      </c>
      <c r="K586" s="296"/>
      <c r="L586" s="307"/>
      <c r="M586" s="293"/>
      <c r="N586" s="187"/>
      <c r="O586" s="295">
        <f t="shared" si="41"/>
        <v>0</v>
      </c>
      <c r="P586" s="295">
        <f t="shared" si="44"/>
        <v>0</v>
      </c>
      <c r="Q586" s="293"/>
      <c r="R586" s="296"/>
      <c r="S586" s="295">
        <f t="shared" ref="S586:S649" si="45">R586*Q586*H586</f>
        <v>0</v>
      </c>
      <c r="T586" s="295">
        <f t="shared" si="42"/>
        <v>0</v>
      </c>
      <c r="U586" s="372"/>
    </row>
    <row r="587" spans="2:21" s="347" customFormat="1" ht="56.25" x14ac:dyDescent="0.45">
      <c r="B587" s="3">
        <v>564</v>
      </c>
      <c r="C587" s="3" t="s">
        <v>14</v>
      </c>
      <c r="D587" s="121" t="s">
        <v>472</v>
      </c>
      <c r="E587" s="150" t="s">
        <v>14</v>
      </c>
      <c r="F587" s="188" t="s">
        <v>14</v>
      </c>
      <c r="G587" s="186"/>
      <c r="H587" s="186"/>
      <c r="I587" s="189"/>
      <c r="J587" s="295" t="s">
        <v>14</v>
      </c>
      <c r="K587" s="296"/>
      <c r="L587" s="307"/>
      <c r="M587" s="293"/>
      <c r="N587" s="187"/>
      <c r="O587" s="295">
        <f t="shared" ref="O587:O650" si="46">N587*M587*H587</f>
        <v>0</v>
      </c>
      <c r="P587" s="295">
        <f t="shared" si="44"/>
        <v>0</v>
      </c>
      <c r="Q587" s="293"/>
      <c r="R587" s="296"/>
      <c r="S587" s="295">
        <f t="shared" si="45"/>
        <v>0</v>
      </c>
      <c r="T587" s="295">
        <f t="shared" ref="T587:T650" si="47">S587-O587</f>
        <v>0</v>
      </c>
      <c r="U587" s="372"/>
    </row>
    <row r="588" spans="2:21" s="347" customFormat="1" x14ac:dyDescent="0.45">
      <c r="B588" s="3">
        <v>565</v>
      </c>
      <c r="C588" s="3" t="s">
        <v>14</v>
      </c>
      <c r="D588" s="121" t="s">
        <v>135</v>
      </c>
      <c r="E588" s="150" t="s">
        <v>14</v>
      </c>
      <c r="F588" s="188" t="s">
        <v>14</v>
      </c>
      <c r="G588" s="186"/>
      <c r="H588" s="186"/>
      <c r="I588" s="189"/>
      <c r="J588" s="295" t="s">
        <v>14</v>
      </c>
      <c r="K588" s="296"/>
      <c r="L588" s="307"/>
      <c r="M588" s="293"/>
      <c r="N588" s="187"/>
      <c r="O588" s="295">
        <f t="shared" si="46"/>
        <v>0</v>
      </c>
      <c r="P588" s="295">
        <f t="shared" si="44"/>
        <v>0</v>
      </c>
      <c r="Q588" s="293"/>
      <c r="R588" s="296"/>
      <c r="S588" s="295">
        <f t="shared" si="45"/>
        <v>0</v>
      </c>
      <c r="T588" s="295">
        <f t="shared" si="47"/>
        <v>0</v>
      </c>
      <c r="U588" s="372"/>
    </row>
    <row r="589" spans="2:21" s="347" customFormat="1" ht="45" x14ac:dyDescent="0.45">
      <c r="B589" s="3">
        <v>566</v>
      </c>
      <c r="C589" s="3" t="s">
        <v>14</v>
      </c>
      <c r="D589" s="121" t="s">
        <v>473</v>
      </c>
      <c r="E589" s="150" t="s">
        <v>14</v>
      </c>
      <c r="F589" s="188" t="s">
        <v>14</v>
      </c>
      <c r="G589" s="186"/>
      <c r="H589" s="186"/>
      <c r="I589" s="189"/>
      <c r="J589" s="295" t="s">
        <v>14</v>
      </c>
      <c r="K589" s="296"/>
      <c r="L589" s="307"/>
      <c r="M589" s="293"/>
      <c r="N589" s="187"/>
      <c r="O589" s="295">
        <f t="shared" si="46"/>
        <v>0</v>
      </c>
      <c r="P589" s="295">
        <f t="shared" si="44"/>
        <v>0</v>
      </c>
      <c r="Q589" s="293"/>
      <c r="R589" s="296"/>
      <c r="S589" s="295">
        <f t="shared" si="45"/>
        <v>0</v>
      </c>
      <c r="T589" s="295">
        <f t="shared" si="47"/>
        <v>0</v>
      </c>
      <c r="U589" s="372"/>
    </row>
    <row r="590" spans="2:21" s="347" customFormat="1" x14ac:dyDescent="0.45">
      <c r="B590" s="3">
        <v>567</v>
      </c>
      <c r="C590" s="3" t="s">
        <v>14</v>
      </c>
      <c r="D590" s="121" t="s">
        <v>209</v>
      </c>
      <c r="E590" s="150" t="s">
        <v>14</v>
      </c>
      <c r="F590" s="188" t="s">
        <v>14</v>
      </c>
      <c r="G590" s="186"/>
      <c r="H590" s="186"/>
      <c r="I590" s="189"/>
      <c r="J590" s="295" t="s">
        <v>14</v>
      </c>
      <c r="K590" s="296"/>
      <c r="L590" s="307"/>
      <c r="M590" s="293"/>
      <c r="N590" s="187"/>
      <c r="O590" s="295">
        <f t="shared" si="46"/>
        <v>0</v>
      </c>
      <c r="P590" s="295">
        <f t="shared" si="44"/>
        <v>0</v>
      </c>
      <c r="Q590" s="293"/>
      <c r="R590" s="296"/>
      <c r="S590" s="295">
        <f t="shared" si="45"/>
        <v>0</v>
      </c>
      <c r="T590" s="295">
        <f t="shared" si="47"/>
        <v>0</v>
      </c>
      <c r="U590" s="372"/>
    </row>
    <row r="591" spans="2:21" s="347" customFormat="1" x14ac:dyDescent="0.45">
      <c r="B591" s="3">
        <v>568</v>
      </c>
      <c r="C591" s="3" t="s">
        <v>14</v>
      </c>
      <c r="D591" s="121" t="s">
        <v>474</v>
      </c>
      <c r="E591" s="150" t="s">
        <v>14</v>
      </c>
      <c r="F591" s="188" t="s">
        <v>14</v>
      </c>
      <c r="G591" s="186"/>
      <c r="H591" s="186"/>
      <c r="I591" s="189"/>
      <c r="J591" s="295" t="s">
        <v>14</v>
      </c>
      <c r="K591" s="296"/>
      <c r="L591" s="307"/>
      <c r="M591" s="293"/>
      <c r="N591" s="187"/>
      <c r="O591" s="295">
        <f t="shared" si="46"/>
        <v>0</v>
      </c>
      <c r="P591" s="295">
        <f t="shared" si="44"/>
        <v>0</v>
      </c>
      <c r="Q591" s="293"/>
      <c r="R591" s="296"/>
      <c r="S591" s="295">
        <f t="shared" si="45"/>
        <v>0</v>
      </c>
      <c r="T591" s="295">
        <f t="shared" si="47"/>
        <v>0</v>
      </c>
      <c r="U591" s="372"/>
    </row>
    <row r="592" spans="2:21" s="347" customFormat="1" x14ac:dyDescent="0.45">
      <c r="B592" s="3">
        <v>569</v>
      </c>
      <c r="C592" s="3" t="s">
        <v>14</v>
      </c>
      <c r="D592" s="121" t="s">
        <v>475</v>
      </c>
      <c r="E592" s="150" t="s">
        <v>14</v>
      </c>
      <c r="F592" s="188" t="s">
        <v>14</v>
      </c>
      <c r="G592" s="186"/>
      <c r="H592" s="186"/>
      <c r="I592" s="189"/>
      <c r="J592" s="295" t="s">
        <v>14</v>
      </c>
      <c r="K592" s="296"/>
      <c r="L592" s="307"/>
      <c r="M592" s="293"/>
      <c r="N592" s="187"/>
      <c r="O592" s="295">
        <f t="shared" si="46"/>
        <v>0</v>
      </c>
      <c r="P592" s="295">
        <f t="shared" si="44"/>
        <v>0</v>
      </c>
      <c r="Q592" s="293"/>
      <c r="R592" s="296"/>
      <c r="S592" s="295">
        <f t="shared" si="45"/>
        <v>0</v>
      </c>
      <c r="T592" s="295">
        <f t="shared" si="47"/>
        <v>0</v>
      </c>
      <c r="U592" s="372"/>
    </row>
    <row r="593" spans="2:21" s="347" customFormat="1" ht="45" x14ac:dyDescent="0.45">
      <c r="B593" s="3">
        <v>570</v>
      </c>
      <c r="C593" s="3" t="s">
        <v>14</v>
      </c>
      <c r="D593" s="121" t="s">
        <v>476</v>
      </c>
      <c r="E593" s="150" t="s">
        <v>14</v>
      </c>
      <c r="F593" s="188" t="s">
        <v>14</v>
      </c>
      <c r="G593" s="186"/>
      <c r="H593" s="186"/>
      <c r="I593" s="189"/>
      <c r="J593" s="295" t="s">
        <v>14</v>
      </c>
      <c r="K593" s="296"/>
      <c r="L593" s="307"/>
      <c r="M593" s="293"/>
      <c r="N593" s="187"/>
      <c r="O593" s="295">
        <f t="shared" si="46"/>
        <v>0</v>
      </c>
      <c r="P593" s="295">
        <f t="shared" si="44"/>
        <v>0</v>
      </c>
      <c r="Q593" s="293"/>
      <c r="R593" s="296"/>
      <c r="S593" s="295">
        <f t="shared" si="45"/>
        <v>0</v>
      </c>
      <c r="T593" s="295">
        <f t="shared" si="47"/>
        <v>0</v>
      </c>
      <c r="U593" s="372"/>
    </row>
    <row r="594" spans="2:21" s="347" customFormat="1" x14ac:dyDescent="0.45">
      <c r="B594" s="3">
        <v>571</v>
      </c>
      <c r="C594" s="3">
        <v>5.7</v>
      </c>
      <c r="D594" s="121" t="s">
        <v>477</v>
      </c>
      <c r="E594" s="150" t="s">
        <v>92</v>
      </c>
      <c r="F594" s="188">
        <v>1</v>
      </c>
      <c r="G594" s="186">
        <v>64750</v>
      </c>
      <c r="H594" s="186">
        <v>64750</v>
      </c>
      <c r="I594" s="190">
        <v>64750</v>
      </c>
      <c r="J594" s="295">
        <v>1</v>
      </c>
      <c r="K594" s="296">
        <v>0.5</v>
      </c>
      <c r="L594" s="307">
        <f t="shared" ref="L594:L657" si="48">K594*J594*H594</f>
        <v>32375</v>
      </c>
      <c r="M594" s="293">
        <v>1</v>
      </c>
      <c r="N594" s="187">
        <v>0.8</v>
      </c>
      <c r="O594" s="295">
        <f t="shared" si="46"/>
        <v>51800</v>
      </c>
      <c r="P594" s="295">
        <f t="shared" si="44"/>
        <v>19425</v>
      </c>
      <c r="Q594" s="293">
        <f>'RA3 ms'!F1564</f>
        <v>1</v>
      </c>
      <c r="R594" s="294">
        <v>1</v>
      </c>
      <c r="S594" s="295">
        <f t="shared" si="45"/>
        <v>64750</v>
      </c>
      <c r="T594" s="295">
        <f t="shared" si="47"/>
        <v>12950</v>
      </c>
      <c r="U594" s="372"/>
    </row>
    <row r="595" spans="2:21" s="347" customFormat="1" x14ac:dyDescent="0.45">
      <c r="B595" s="3">
        <v>572</v>
      </c>
      <c r="C595" s="3" t="s">
        <v>14</v>
      </c>
      <c r="D595" s="121" t="s">
        <v>478</v>
      </c>
      <c r="E595" s="150" t="s">
        <v>14</v>
      </c>
      <c r="F595" s="188" t="s">
        <v>14</v>
      </c>
      <c r="G595" s="186"/>
      <c r="H595" s="186"/>
      <c r="I595" s="189"/>
      <c r="J595" s="295" t="s">
        <v>14</v>
      </c>
      <c r="K595" s="296"/>
      <c r="L595" s="307"/>
      <c r="M595" s="293"/>
      <c r="N595" s="187"/>
      <c r="O595" s="295">
        <f t="shared" si="46"/>
        <v>0</v>
      </c>
      <c r="P595" s="295">
        <f t="shared" si="44"/>
        <v>0</v>
      </c>
      <c r="Q595" s="293"/>
      <c r="R595" s="296"/>
      <c r="S595" s="295">
        <f t="shared" si="45"/>
        <v>0</v>
      </c>
      <c r="T595" s="295">
        <f t="shared" si="47"/>
        <v>0</v>
      </c>
      <c r="U595" s="372"/>
    </row>
    <row r="596" spans="2:21" s="347" customFormat="1" x14ac:dyDescent="0.45">
      <c r="B596" s="3">
        <v>573</v>
      </c>
      <c r="C596" s="3" t="s">
        <v>14</v>
      </c>
      <c r="D596" s="121" t="s">
        <v>471</v>
      </c>
      <c r="E596" s="150" t="s">
        <v>14</v>
      </c>
      <c r="F596" s="188" t="s">
        <v>14</v>
      </c>
      <c r="G596" s="186"/>
      <c r="H596" s="186"/>
      <c r="I596" s="189"/>
      <c r="J596" s="295" t="s">
        <v>14</v>
      </c>
      <c r="K596" s="296"/>
      <c r="L596" s="307"/>
      <c r="M596" s="293"/>
      <c r="N596" s="187"/>
      <c r="O596" s="295">
        <f t="shared" si="46"/>
        <v>0</v>
      </c>
      <c r="P596" s="295">
        <f t="shared" si="44"/>
        <v>0</v>
      </c>
      <c r="Q596" s="293"/>
      <c r="R596" s="296"/>
      <c r="S596" s="295">
        <f t="shared" si="45"/>
        <v>0</v>
      </c>
      <c r="T596" s="295">
        <f t="shared" si="47"/>
        <v>0</v>
      </c>
      <c r="U596" s="372"/>
    </row>
    <row r="597" spans="2:21" s="347" customFormat="1" ht="56.25" x14ac:dyDescent="0.45">
      <c r="B597" s="3">
        <v>574</v>
      </c>
      <c r="C597" s="3" t="s">
        <v>14</v>
      </c>
      <c r="D597" s="121" t="s">
        <v>479</v>
      </c>
      <c r="E597" s="150" t="s">
        <v>14</v>
      </c>
      <c r="F597" s="188" t="s">
        <v>14</v>
      </c>
      <c r="G597" s="186"/>
      <c r="H597" s="186"/>
      <c r="I597" s="189"/>
      <c r="J597" s="295" t="s">
        <v>14</v>
      </c>
      <c r="K597" s="296"/>
      <c r="L597" s="307"/>
      <c r="M597" s="293"/>
      <c r="N597" s="187"/>
      <c r="O597" s="295">
        <f t="shared" si="46"/>
        <v>0</v>
      </c>
      <c r="P597" s="295">
        <f t="shared" si="44"/>
        <v>0</v>
      </c>
      <c r="Q597" s="293"/>
      <c r="R597" s="296"/>
      <c r="S597" s="295">
        <f t="shared" si="45"/>
        <v>0</v>
      </c>
      <c r="T597" s="295">
        <f t="shared" si="47"/>
        <v>0</v>
      </c>
      <c r="U597" s="372"/>
    </row>
    <row r="598" spans="2:21" s="347" customFormat="1" x14ac:dyDescent="0.45">
      <c r="B598" s="3">
        <v>575</v>
      </c>
      <c r="C598" s="3" t="s">
        <v>14</v>
      </c>
      <c r="D598" s="121" t="s">
        <v>480</v>
      </c>
      <c r="E598" s="150" t="s">
        <v>14</v>
      </c>
      <c r="F598" s="188" t="s">
        <v>14</v>
      </c>
      <c r="G598" s="186"/>
      <c r="H598" s="186"/>
      <c r="I598" s="189"/>
      <c r="J598" s="295" t="s">
        <v>14</v>
      </c>
      <c r="K598" s="296"/>
      <c r="L598" s="307"/>
      <c r="M598" s="293"/>
      <c r="N598" s="187"/>
      <c r="O598" s="295">
        <f t="shared" si="46"/>
        <v>0</v>
      </c>
      <c r="P598" s="295">
        <f t="shared" si="44"/>
        <v>0</v>
      </c>
      <c r="Q598" s="293"/>
      <c r="R598" s="296"/>
      <c r="S598" s="295">
        <f t="shared" si="45"/>
        <v>0</v>
      </c>
      <c r="T598" s="295">
        <f t="shared" si="47"/>
        <v>0</v>
      </c>
      <c r="U598" s="372"/>
    </row>
    <row r="599" spans="2:21" s="347" customFormat="1" ht="33.75" x14ac:dyDescent="0.45">
      <c r="B599" s="3">
        <v>576</v>
      </c>
      <c r="C599" s="3" t="s">
        <v>14</v>
      </c>
      <c r="D599" s="121" t="s">
        <v>481</v>
      </c>
      <c r="E599" s="150" t="s">
        <v>14</v>
      </c>
      <c r="F599" s="188" t="s">
        <v>14</v>
      </c>
      <c r="G599" s="186"/>
      <c r="H599" s="186"/>
      <c r="I599" s="189"/>
      <c r="J599" s="295" t="s">
        <v>14</v>
      </c>
      <c r="K599" s="296"/>
      <c r="L599" s="307"/>
      <c r="M599" s="293"/>
      <c r="N599" s="187"/>
      <c r="O599" s="295">
        <f t="shared" si="46"/>
        <v>0</v>
      </c>
      <c r="P599" s="295">
        <f t="shared" si="44"/>
        <v>0</v>
      </c>
      <c r="Q599" s="293"/>
      <c r="R599" s="296"/>
      <c r="S599" s="295">
        <f t="shared" si="45"/>
        <v>0</v>
      </c>
      <c r="T599" s="295">
        <f t="shared" si="47"/>
        <v>0</v>
      </c>
      <c r="U599" s="372"/>
    </row>
    <row r="600" spans="2:21" s="347" customFormat="1" x14ac:dyDescent="0.45">
      <c r="B600" s="3">
        <v>577</v>
      </c>
      <c r="C600" s="3" t="s">
        <v>14</v>
      </c>
      <c r="D600" s="121" t="s">
        <v>135</v>
      </c>
      <c r="E600" s="150" t="s">
        <v>14</v>
      </c>
      <c r="F600" s="188" t="s">
        <v>14</v>
      </c>
      <c r="G600" s="186"/>
      <c r="H600" s="186"/>
      <c r="I600" s="189"/>
      <c r="J600" s="295" t="s">
        <v>14</v>
      </c>
      <c r="K600" s="296"/>
      <c r="L600" s="307"/>
      <c r="M600" s="293"/>
      <c r="N600" s="187"/>
      <c r="O600" s="295">
        <f t="shared" si="46"/>
        <v>0</v>
      </c>
      <c r="P600" s="295">
        <f t="shared" si="44"/>
        <v>0</v>
      </c>
      <c r="Q600" s="293"/>
      <c r="R600" s="296"/>
      <c r="S600" s="295">
        <f t="shared" si="45"/>
        <v>0</v>
      </c>
      <c r="T600" s="295">
        <f t="shared" si="47"/>
        <v>0</v>
      </c>
      <c r="U600" s="372"/>
    </row>
    <row r="601" spans="2:21" s="347" customFormat="1" ht="45" x14ac:dyDescent="0.45">
      <c r="B601" s="3">
        <v>578</v>
      </c>
      <c r="C601" s="3" t="s">
        <v>14</v>
      </c>
      <c r="D601" s="121" t="s">
        <v>482</v>
      </c>
      <c r="E601" s="150" t="s">
        <v>14</v>
      </c>
      <c r="F601" s="188" t="s">
        <v>14</v>
      </c>
      <c r="G601" s="186"/>
      <c r="H601" s="186"/>
      <c r="I601" s="189"/>
      <c r="J601" s="295" t="s">
        <v>14</v>
      </c>
      <c r="K601" s="296"/>
      <c r="L601" s="307"/>
      <c r="M601" s="293"/>
      <c r="N601" s="187"/>
      <c r="O601" s="295">
        <f t="shared" si="46"/>
        <v>0</v>
      </c>
      <c r="P601" s="295">
        <f t="shared" si="44"/>
        <v>0</v>
      </c>
      <c r="Q601" s="293"/>
      <c r="R601" s="296"/>
      <c r="S601" s="295">
        <f t="shared" si="45"/>
        <v>0</v>
      </c>
      <c r="T601" s="295">
        <f t="shared" si="47"/>
        <v>0</v>
      </c>
      <c r="U601" s="372"/>
    </row>
    <row r="602" spans="2:21" s="347" customFormat="1" x14ac:dyDescent="0.45">
      <c r="B602" s="3">
        <v>579</v>
      </c>
      <c r="C602" s="3" t="s">
        <v>14</v>
      </c>
      <c r="D602" s="121" t="s">
        <v>209</v>
      </c>
      <c r="E602" s="150" t="s">
        <v>14</v>
      </c>
      <c r="F602" s="188" t="s">
        <v>14</v>
      </c>
      <c r="G602" s="186"/>
      <c r="H602" s="186"/>
      <c r="I602" s="189"/>
      <c r="J602" s="295" t="s">
        <v>14</v>
      </c>
      <c r="K602" s="296"/>
      <c r="L602" s="307"/>
      <c r="M602" s="293"/>
      <c r="N602" s="187"/>
      <c r="O602" s="295">
        <f t="shared" si="46"/>
        <v>0</v>
      </c>
      <c r="P602" s="295">
        <f t="shared" si="44"/>
        <v>0</v>
      </c>
      <c r="Q602" s="293"/>
      <c r="R602" s="296"/>
      <c r="S602" s="295">
        <f t="shared" si="45"/>
        <v>0</v>
      </c>
      <c r="T602" s="295">
        <f t="shared" si="47"/>
        <v>0</v>
      </c>
      <c r="U602" s="372"/>
    </row>
    <row r="603" spans="2:21" s="347" customFormat="1" x14ac:dyDescent="0.45">
      <c r="B603" s="3">
        <v>580</v>
      </c>
      <c r="C603" s="3" t="s">
        <v>14</v>
      </c>
      <c r="D603" s="121" t="s">
        <v>483</v>
      </c>
      <c r="E603" s="150" t="s">
        <v>14</v>
      </c>
      <c r="F603" s="188" t="s">
        <v>14</v>
      </c>
      <c r="G603" s="186"/>
      <c r="H603" s="186"/>
      <c r="I603" s="189"/>
      <c r="J603" s="295" t="s">
        <v>14</v>
      </c>
      <c r="K603" s="296"/>
      <c r="L603" s="307"/>
      <c r="M603" s="293"/>
      <c r="N603" s="187"/>
      <c r="O603" s="295">
        <f t="shared" si="46"/>
        <v>0</v>
      </c>
      <c r="P603" s="295">
        <f t="shared" ref="P603:P666" si="49">O603-L603</f>
        <v>0</v>
      </c>
      <c r="Q603" s="293"/>
      <c r="R603" s="296"/>
      <c r="S603" s="295">
        <f t="shared" si="45"/>
        <v>0</v>
      </c>
      <c r="T603" s="295">
        <f t="shared" si="47"/>
        <v>0</v>
      </c>
      <c r="U603" s="372"/>
    </row>
    <row r="604" spans="2:21" s="347" customFormat="1" x14ac:dyDescent="0.45">
      <c r="B604" s="3">
        <v>581</v>
      </c>
      <c r="C604" s="3" t="s">
        <v>14</v>
      </c>
      <c r="D604" s="121" t="s">
        <v>475</v>
      </c>
      <c r="E604" s="150" t="s">
        <v>14</v>
      </c>
      <c r="F604" s="188" t="s">
        <v>14</v>
      </c>
      <c r="G604" s="186"/>
      <c r="H604" s="186"/>
      <c r="I604" s="189"/>
      <c r="J604" s="295" t="s">
        <v>14</v>
      </c>
      <c r="K604" s="296"/>
      <c r="L604" s="307"/>
      <c r="M604" s="293"/>
      <c r="N604" s="187"/>
      <c r="O604" s="295">
        <f t="shared" si="46"/>
        <v>0</v>
      </c>
      <c r="P604" s="295">
        <f t="shared" si="49"/>
        <v>0</v>
      </c>
      <c r="Q604" s="293"/>
      <c r="R604" s="296"/>
      <c r="S604" s="295">
        <f t="shared" si="45"/>
        <v>0</v>
      </c>
      <c r="T604" s="295">
        <f t="shared" si="47"/>
        <v>0</v>
      </c>
      <c r="U604" s="372"/>
    </row>
    <row r="605" spans="2:21" s="347" customFormat="1" ht="45" x14ac:dyDescent="0.45">
      <c r="B605" s="3">
        <v>582</v>
      </c>
      <c r="C605" s="3" t="s">
        <v>14</v>
      </c>
      <c r="D605" s="121" t="s">
        <v>484</v>
      </c>
      <c r="E605" s="150" t="s">
        <v>14</v>
      </c>
      <c r="F605" s="188" t="s">
        <v>14</v>
      </c>
      <c r="G605" s="186"/>
      <c r="H605" s="186"/>
      <c r="I605" s="189"/>
      <c r="J605" s="295" t="s">
        <v>14</v>
      </c>
      <c r="K605" s="296"/>
      <c r="L605" s="307"/>
      <c r="M605" s="293"/>
      <c r="N605" s="187"/>
      <c r="O605" s="295">
        <f t="shared" si="46"/>
        <v>0</v>
      </c>
      <c r="P605" s="295">
        <f t="shared" si="49"/>
        <v>0</v>
      </c>
      <c r="Q605" s="293"/>
      <c r="R605" s="296"/>
      <c r="S605" s="295">
        <f t="shared" si="45"/>
        <v>0</v>
      </c>
      <c r="T605" s="295">
        <f t="shared" si="47"/>
        <v>0</v>
      </c>
      <c r="U605" s="372"/>
    </row>
    <row r="606" spans="2:21" s="347" customFormat="1" x14ac:dyDescent="0.45">
      <c r="B606" s="3">
        <v>583</v>
      </c>
      <c r="C606" s="3">
        <v>5.8</v>
      </c>
      <c r="D606" s="121" t="s">
        <v>485</v>
      </c>
      <c r="E606" s="150" t="s">
        <v>92</v>
      </c>
      <c r="F606" s="188">
        <v>7</v>
      </c>
      <c r="G606" s="186">
        <v>79800</v>
      </c>
      <c r="H606" s="186">
        <v>28750</v>
      </c>
      <c r="I606" s="189">
        <v>201250</v>
      </c>
      <c r="J606" s="295">
        <v>7</v>
      </c>
      <c r="K606" s="296">
        <v>0.5</v>
      </c>
      <c r="L606" s="307">
        <f t="shared" si="48"/>
        <v>100625</v>
      </c>
      <c r="M606" s="293">
        <v>7</v>
      </c>
      <c r="N606" s="187">
        <v>0.8</v>
      </c>
      <c r="O606" s="295">
        <f t="shared" si="46"/>
        <v>161000.00000000003</v>
      </c>
      <c r="P606" s="295">
        <f t="shared" si="49"/>
        <v>60375.000000000029</v>
      </c>
      <c r="Q606" s="293">
        <f>'RA3 ms'!F1572</f>
        <v>7</v>
      </c>
      <c r="R606" s="294">
        <v>0.95</v>
      </c>
      <c r="S606" s="295">
        <f t="shared" si="45"/>
        <v>191187.49999999997</v>
      </c>
      <c r="T606" s="295">
        <f t="shared" si="47"/>
        <v>30187.499999999942</v>
      </c>
      <c r="U606" s="372"/>
    </row>
    <row r="607" spans="2:21" s="347" customFormat="1" x14ac:dyDescent="0.45">
      <c r="B607" s="3">
        <v>584</v>
      </c>
      <c r="C607" s="3" t="s">
        <v>14</v>
      </c>
      <c r="D607" s="121" t="s">
        <v>135</v>
      </c>
      <c r="E607" s="150" t="s">
        <v>14</v>
      </c>
      <c r="F607" s="188" t="s">
        <v>14</v>
      </c>
      <c r="G607" s="186"/>
      <c r="H607" s="186"/>
      <c r="I607" s="189"/>
      <c r="J607" s="295" t="s">
        <v>14</v>
      </c>
      <c r="K607" s="296"/>
      <c r="L607" s="307"/>
      <c r="M607" s="293"/>
      <c r="N607" s="187"/>
      <c r="O607" s="295">
        <f t="shared" si="46"/>
        <v>0</v>
      </c>
      <c r="P607" s="295">
        <f t="shared" si="49"/>
        <v>0</v>
      </c>
      <c r="Q607" s="293"/>
      <c r="R607" s="296"/>
      <c r="S607" s="295">
        <f t="shared" si="45"/>
        <v>0</v>
      </c>
      <c r="T607" s="295">
        <f t="shared" si="47"/>
        <v>0</v>
      </c>
      <c r="U607" s="372"/>
    </row>
    <row r="608" spans="2:21" s="347" customFormat="1" ht="45" x14ac:dyDescent="0.45">
      <c r="B608" s="3">
        <v>585</v>
      </c>
      <c r="C608" s="3" t="s">
        <v>14</v>
      </c>
      <c r="D608" s="121" t="s">
        <v>486</v>
      </c>
      <c r="E608" s="150" t="s">
        <v>14</v>
      </c>
      <c r="F608" s="188" t="s">
        <v>14</v>
      </c>
      <c r="G608" s="186"/>
      <c r="H608" s="186"/>
      <c r="I608" s="189"/>
      <c r="J608" s="295" t="s">
        <v>14</v>
      </c>
      <c r="K608" s="296"/>
      <c r="L608" s="307"/>
      <c r="M608" s="293"/>
      <c r="N608" s="187"/>
      <c r="O608" s="295">
        <f t="shared" si="46"/>
        <v>0</v>
      </c>
      <c r="P608" s="295">
        <f t="shared" si="49"/>
        <v>0</v>
      </c>
      <c r="Q608" s="293"/>
      <c r="R608" s="296"/>
      <c r="S608" s="295">
        <f t="shared" si="45"/>
        <v>0</v>
      </c>
      <c r="T608" s="295">
        <f t="shared" si="47"/>
        <v>0</v>
      </c>
      <c r="U608" s="372"/>
    </row>
    <row r="609" spans="2:21" s="347" customFormat="1" x14ac:dyDescent="0.45">
      <c r="B609" s="3">
        <v>586</v>
      </c>
      <c r="C609" s="3" t="s">
        <v>14</v>
      </c>
      <c r="D609" s="121" t="s">
        <v>475</v>
      </c>
      <c r="E609" s="150" t="s">
        <v>14</v>
      </c>
      <c r="F609" s="188" t="s">
        <v>14</v>
      </c>
      <c r="G609" s="186"/>
      <c r="H609" s="186"/>
      <c r="I609" s="189"/>
      <c r="J609" s="295" t="s">
        <v>14</v>
      </c>
      <c r="K609" s="296"/>
      <c r="L609" s="307"/>
      <c r="M609" s="293"/>
      <c r="N609" s="187"/>
      <c r="O609" s="295">
        <f t="shared" si="46"/>
        <v>0</v>
      </c>
      <c r="P609" s="295">
        <f t="shared" si="49"/>
        <v>0</v>
      </c>
      <c r="Q609" s="293"/>
      <c r="R609" s="296"/>
      <c r="S609" s="295">
        <f t="shared" si="45"/>
        <v>0</v>
      </c>
      <c r="T609" s="295">
        <f t="shared" si="47"/>
        <v>0</v>
      </c>
      <c r="U609" s="372"/>
    </row>
    <row r="610" spans="2:21" s="347" customFormat="1" ht="22.5" x14ac:dyDescent="0.45">
      <c r="B610" s="3">
        <v>587</v>
      </c>
      <c r="C610" s="3" t="s">
        <v>14</v>
      </c>
      <c r="D610" s="121" t="s">
        <v>487</v>
      </c>
      <c r="E610" s="150" t="s">
        <v>14</v>
      </c>
      <c r="F610" s="188" t="s">
        <v>14</v>
      </c>
      <c r="G610" s="186"/>
      <c r="H610" s="186"/>
      <c r="I610" s="189"/>
      <c r="J610" s="295" t="s">
        <v>14</v>
      </c>
      <c r="K610" s="296"/>
      <c r="L610" s="307"/>
      <c r="M610" s="293"/>
      <c r="N610" s="187"/>
      <c r="O610" s="295">
        <f t="shared" si="46"/>
        <v>0</v>
      </c>
      <c r="P610" s="295">
        <f t="shared" si="49"/>
        <v>0</v>
      </c>
      <c r="Q610" s="293"/>
      <c r="R610" s="296"/>
      <c r="S610" s="295">
        <f t="shared" si="45"/>
        <v>0</v>
      </c>
      <c r="T610" s="295">
        <f t="shared" si="47"/>
        <v>0</v>
      </c>
      <c r="U610" s="372"/>
    </row>
    <row r="611" spans="2:21" s="347" customFormat="1" x14ac:dyDescent="0.45">
      <c r="B611" s="3">
        <v>588</v>
      </c>
      <c r="C611" s="3">
        <v>5.9</v>
      </c>
      <c r="D611" s="121" t="s">
        <v>488</v>
      </c>
      <c r="E611" s="150" t="s">
        <v>92</v>
      </c>
      <c r="F611" s="188">
        <v>2</v>
      </c>
      <c r="G611" s="186">
        <v>23940</v>
      </c>
      <c r="H611" s="186">
        <v>28750</v>
      </c>
      <c r="I611" s="189">
        <v>57500</v>
      </c>
      <c r="J611" s="295">
        <v>2</v>
      </c>
      <c r="K611" s="296">
        <v>0.5</v>
      </c>
      <c r="L611" s="307">
        <f t="shared" si="48"/>
        <v>28750</v>
      </c>
      <c r="M611" s="293">
        <v>2</v>
      </c>
      <c r="N611" s="187">
        <v>0.8</v>
      </c>
      <c r="O611" s="295">
        <f t="shared" si="46"/>
        <v>46000</v>
      </c>
      <c r="P611" s="295">
        <f t="shared" si="49"/>
        <v>17250</v>
      </c>
      <c r="Q611" s="293">
        <f>'RA3 ms'!F1579</f>
        <v>2</v>
      </c>
      <c r="R611" s="294">
        <v>1</v>
      </c>
      <c r="S611" s="295">
        <f t="shared" si="45"/>
        <v>57500</v>
      </c>
      <c r="T611" s="295">
        <f t="shared" si="47"/>
        <v>11500</v>
      </c>
      <c r="U611" s="372"/>
    </row>
    <row r="612" spans="2:21" s="347" customFormat="1" x14ac:dyDescent="0.45">
      <c r="B612" s="3">
        <v>589</v>
      </c>
      <c r="C612" s="3" t="s">
        <v>14</v>
      </c>
      <c r="D612" s="121" t="s">
        <v>135</v>
      </c>
      <c r="E612" s="150" t="s">
        <v>14</v>
      </c>
      <c r="F612" s="188" t="s">
        <v>14</v>
      </c>
      <c r="G612" s="186"/>
      <c r="H612" s="186"/>
      <c r="I612" s="189"/>
      <c r="J612" s="295" t="s">
        <v>14</v>
      </c>
      <c r="K612" s="296"/>
      <c r="L612" s="307"/>
      <c r="M612" s="293"/>
      <c r="N612" s="187"/>
      <c r="O612" s="295">
        <f t="shared" si="46"/>
        <v>0</v>
      </c>
      <c r="P612" s="295">
        <f t="shared" si="49"/>
        <v>0</v>
      </c>
      <c r="Q612" s="293"/>
      <c r="R612" s="296"/>
      <c r="S612" s="295">
        <f t="shared" si="45"/>
        <v>0</v>
      </c>
      <c r="T612" s="295">
        <f t="shared" si="47"/>
        <v>0</v>
      </c>
      <c r="U612" s="372"/>
    </row>
    <row r="613" spans="2:21" s="347" customFormat="1" ht="45" x14ac:dyDescent="0.45">
      <c r="B613" s="3">
        <v>590</v>
      </c>
      <c r="C613" s="3" t="s">
        <v>14</v>
      </c>
      <c r="D613" s="121" t="s">
        <v>489</v>
      </c>
      <c r="E613" s="150" t="s">
        <v>14</v>
      </c>
      <c r="F613" s="188" t="s">
        <v>14</v>
      </c>
      <c r="G613" s="186"/>
      <c r="H613" s="186"/>
      <c r="I613" s="189"/>
      <c r="J613" s="295" t="s">
        <v>14</v>
      </c>
      <c r="K613" s="296"/>
      <c r="L613" s="307"/>
      <c r="M613" s="293"/>
      <c r="N613" s="187"/>
      <c r="O613" s="295">
        <f t="shared" si="46"/>
        <v>0</v>
      </c>
      <c r="P613" s="295">
        <f t="shared" si="49"/>
        <v>0</v>
      </c>
      <c r="Q613" s="293"/>
      <c r="R613" s="296"/>
      <c r="S613" s="295">
        <f t="shared" si="45"/>
        <v>0</v>
      </c>
      <c r="T613" s="295">
        <f t="shared" si="47"/>
        <v>0</v>
      </c>
      <c r="U613" s="372"/>
    </row>
    <row r="614" spans="2:21" s="347" customFormat="1" x14ac:dyDescent="0.45">
      <c r="B614" s="3">
        <v>591</v>
      </c>
      <c r="C614" s="3" t="s">
        <v>14</v>
      </c>
      <c r="D614" s="121" t="s">
        <v>475</v>
      </c>
      <c r="E614" s="150" t="s">
        <v>14</v>
      </c>
      <c r="F614" s="188" t="s">
        <v>14</v>
      </c>
      <c r="G614" s="186"/>
      <c r="H614" s="186"/>
      <c r="I614" s="189"/>
      <c r="J614" s="295" t="s">
        <v>14</v>
      </c>
      <c r="K614" s="296"/>
      <c r="L614" s="307"/>
      <c r="M614" s="293"/>
      <c r="N614" s="187"/>
      <c r="O614" s="295">
        <f t="shared" si="46"/>
        <v>0</v>
      </c>
      <c r="P614" s="295">
        <f t="shared" si="49"/>
        <v>0</v>
      </c>
      <c r="Q614" s="293"/>
      <c r="R614" s="296"/>
      <c r="S614" s="295">
        <f t="shared" si="45"/>
        <v>0</v>
      </c>
      <c r="T614" s="295">
        <f t="shared" si="47"/>
        <v>0</v>
      </c>
      <c r="U614" s="372"/>
    </row>
    <row r="615" spans="2:21" s="347" customFormat="1" ht="22.5" x14ac:dyDescent="0.45">
      <c r="B615" s="3">
        <v>592</v>
      </c>
      <c r="C615" s="3" t="s">
        <v>14</v>
      </c>
      <c r="D615" s="121" t="s">
        <v>487</v>
      </c>
      <c r="E615" s="150" t="s">
        <v>14</v>
      </c>
      <c r="F615" s="188" t="s">
        <v>14</v>
      </c>
      <c r="G615" s="186"/>
      <c r="H615" s="186"/>
      <c r="I615" s="189"/>
      <c r="J615" s="295" t="s">
        <v>14</v>
      </c>
      <c r="K615" s="296"/>
      <c r="L615" s="307"/>
      <c r="M615" s="293"/>
      <c r="N615" s="187"/>
      <c r="O615" s="295">
        <f t="shared" si="46"/>
        <v>0</v>
      </c>
      <c r="P615" s="295">
        <f t="shared" si="49"/>
        <v>0</v>
      </c>
      <c r="Q615" s="293"/>
      <c r="R615" s="296"/>
      <c r="S615" s="295">
        <f t="shared" si="45"/>
        <v>0</v>
      </c>
      <c r="T615" s="295">
        <f t="shared" si="47"/>
        <v>0</v>
      </c>
      <c r="U615" s="372"/>
    </row>
    <row r="616" spans="2:21" s="347" customFormat="1" ht="22.5" x14ac:dyDescent="0.45">
      <c r="B616" s="3">
        <v>593</v>
      </c>
      <c r="C616" s="3">
        <v>5.0999999999999996</v>
      </c>
      <c r="D616" s="121" t="s">
        <v>490</v>
      </c>
      <c r="E616" s="150" t="s">
        <v>92</v>
      </c>
      <c r="F616" s="188">
        <v>1</v>
      </c>
      <c r="G616" s="186">
        <v>52750</v>
      </c>
      <c r="H616" s="186">
        <v>65000</v>
      </c>
      <c r="I616" s="189">
        <v>65000</v>
      </c>
      <c r="J616" s="295">
        <v>1</v>
      </c>
      <c r="K616" s="296">
        <v>0.5</v>
      </c>
      <c r="L616" s="307">
        <f t="shared" si="48"/>
        <v>32500</v>
      </c>
      <c r="M616" s="293">
        <v>1</v>
      </c>
      <c r="N616" s="187">
        <v>0.8</v>
      </c>
      <c r="O616" s="295">
        <f t="shared" si="46"/>
        <v>52000</v>
      </c>
      <c r="P616" s="295">
        <f t="shared" si="49"/>
        <v>19500</v>
      </c>
      <c r="Q616" s="293">
        <f>'RA3 ms'!F1588</f>
        <v>1</v>
      </c>
      <c r="R616" s="294">
        <v>1</v>
      </c>
      <c r="S616" s="295">
        <f t="shared" si="45"/>
        <v>65000</v>
      </c>
      <c r="T616" s="295">
        <f t="shared" si="47"/>
        <v>13000</v>
      </c>
      <c r="U616" s="372"/>
    </row>
    <row r="617" spans="2:21" s="347" customFormat="1" x14ac:dyDescent="0.45">
      <c r="B617" s="3">
        <v>594</v>
      </c>
      <c r="C617" s="3" t="s">
        <v>14</v>
      </c>
      <c r="D617" s="121" t="s">
        <v>491</v>
      </c>
      <c r="E617" s="150" t="s">
        <v>14</v>
      </c>
      <c r="F617" s="188" t="s">
        <v>14</v>
      </c>
      <c r="G617" s="186"/>
      <c r="H617" s="186"/>
      <c r="I617" s="189"/>
      <c r="J617" s="295" t="s">
        <v>14</v>
      </c>
      <c r="K617" s="296"/>
      <c r="L617" s="307"/>
      <c r="M617" s="293"/>
      <c r="N617" s="187"/>
      <c r="O617" s="295">
        <f t="shared" si="46"/>
        <v>0</v>
      </c>
      <c r="P617" s="295">
        <f t="shared" si="49"/>
        <v>0</v>
      </c>
      <c r="Q617" s="293"/>
      <c r="R617" s="296"/>
      <c r="S617" s="295">
        <f t="shared" si="45"/>
        <v>0</v>
      </c>
      <c r="T617" s="295">
        <f t="shared" si="47"/>
        <v>0</v>
      </c>
      <c r="U617" s="372"/>
    </row>
    <row r="618" spans="2:21" s="347" customFormat="1" ht="45" x14ac:dyDescent="0.45">
      <c r="B618" s="3">
        <v>595</v>
      </c>
      <c r="C618" s="3" t="s">
        <v>14</v>
      </c>
      <c r="D618" s="121" t="s">
        <v>492</v>
      </c>
      <c r="E618" s="150" t="s">
        <v>14</v>
      </c>
      <c r="F618" s="188" t="s">
        <v>14</v>
      </c>
      <c r="G618" s="186"/>
      <c r="H618" s="186"/>
      <c r="I618" s="189"/>
      <c r="J618" s="295" t="s">
        <v>14</v>
      </c>
      <c r="K618" s="296"/>
      <c r="L618" s="307"/>
      <c r="M618" s="293"/>
      <c r="N618" s="187"/>
      <c r="O618" s="295">
        <f t="shared" si="46"/>
        <v>0</v>
      </c>
      <c r="P618" s="295">
        <f t="shared" si="49"/>
        <v>0</v>
      </c>
      <c r="Q618" s="293"/>
      <c r="R618" s="296"/>
      <c r="S618" s="295">
        <f t="shared" si="45"/>
        <v>0</v>
      </c>
      <c r="T618" s="295">
        <f t="shared" si="47"/>
        <v>0</v>
      </c>
      <c r="U618" s="372"/>
    </row>
    <row r="619" spans="2:21" s="347" customFormat="1" x14ac:dyDescent="0.45">
      <c r="B619" s="3">
        <v>596</v>
      </c>
      <c r="C619" s="3" t="s">
        <v>14</v>
      </c>
      <c r="D619" s="121" t="s">
        <v>493</v>
      </c>
      <c r="E619" s="150" t="s">
        <v>14</v>
      </c>
      <c r="F619" s="188" t="s">
        <v>14</v>
      </c>
      <c r="G619" s="186"/>
      <c r="H619" s="186"/>
      <c r="I619" s="189"/>
      <c r="J619" s="295" t="s">
        <v>14</v>
      </c>
      <c r="K619" s="296"/>
      <c r="L619" s="307"/>
      <c r="M619" s="293"/>
      <c r="N619" s="187"/>
      <c r="O619" s="295">
        <f t="shared" si="46"/>
        <v>0</v>
      </c>
      <c r="P619" s="295">
        <f t="shared" si="49"/>
        <v>0</v>
      </c>
      <c r="Q619" s="293"/>
      <c r="R619" s="296"/>
      <c r="S619" s="295">
        <f t="shared" si="45"/>
        <v>0</v>
      </c>
      <c r="T619" s="295">
        <f t="shared" si="47"/>
        <v>0</v>
      </c>
      <c r="U619" s="372"/>
    </row>
    <row r="620" spans="2:21" s="347" customFormat="1" ht="22.5" x14ac:dyDescent="0.45">
      <c r="B620" s="3">
        <v>597</v>
      </c>
      <c r="C620" s="3" t="s">
        <v>14</v>
      </c>
      <c r="D620" s="121" t="s">
        <v>494</v>
      </c>
      <c r="E620" s="150" t="s">
        <v>14</v>
      </c>
      <c r="F620" s="188" t="s">
        <v>14</v>
      </c>
      <c r="G620" s="186"/>
      <c r="H620" s="186"/>
      <c r="I620" s="189"/>
      <c r="J620" s="295" t="s">
        <v>14</v>
      </c>
      <c r="K620" s="296"/>
      <c r="L620" s="307"/>
      <c r="M620" s="293"/>
      <c r="N620" s="187"/>
      <c r="O620" s="295">
        <f t="shared" si="46"/>
        <v>0</v>
      </c>
      <c r="P620" s="295">
        <f t="shared" si="49"/>
        <v>0</v>
      </c>
      <c r="Q620" s="293"/>
      <c r="R620" s="296"/>
      <c r="S620" s="295">
        <f t="shared" si="45"/>
        <v>0</v>
      </c>
      <c r="T620" s="295">
        <f t="shared" si="47"/>
        <v>0</v>
      </c>
      <c r="U620" s="372"/>
    </row>
    <row r="621" spans="2:21" s="347" customFormat="1" x14ac:dyDescent="0.45">
      <c r="B621" s="3">
        <v>598</v>
      </c>
      <c r="C621" s="3" t="s">
        <v>14</v>
      </c>
      <c r="D621" s="121" t="s">
        <v>137</v>
      </c>
      <c r="E621" s="150" t="s">
        <v>14</v>
      </c>
      <c r="F621" s="188" t="s">
        <v>14</v>
      </c>
      <c r="G621" s="186"/>
      <c r="H621" s="186"/>
      <c r="I621" s="189"/>
      <c r="J621" s="295" t="s">
        <v>14</v>
      </c>
      <c r="K621" s="296"/>
      <c r="L621" s="307"/>
      <c r="M621" s="293"/>
      <c r="N621" s="187"/>
      <c r="O621" s="295">
        <f t="shared" si="46"/>
        <v>0</v>
      </c>
      <c r="P621" s="295">
        <f t="shared" si="49"/>
        <v>0</v>
      </c>
      <c r="Q621" s="293"/>
      <c r="R621" s="296"/>
      <c r="S621" s="295">
        <f t="shared" si="45"/>
        <v>0</v>
      </c>
      <c r="T621" s="295">
        <f t="shared" si="47"/>
        <v>0</v>
      </c>
      <c r="U621" s="372"/>
    </row>
    <row r="622" spans="2:21" s="347" customFormat="1" ht="33.75" x14ac:dyDescent="0.45">
      <c r="B622" s="3">
        <v>599</v>
      </c>
      <c r="C622" s="3" t="s">
        <v>14</v>
      </c>
      <c r="D622" s="121" t="s">
        <v>495</v>
      </c>
      <c r="E622" s="150" t="s">
        <v>14</v>
      </c>
      <c r="F622" s="188" t="s">
        <v>14</v>
      </c>
      <c r="G622" s="186"/>
      <c r="H622" s="186"/>
      <c r="I622" s="189"/>
      <c r="J622" s="295" t="s">
        <v>14</v>
      </c>
      <c r="K622" s="296"/>
      <c r="L622" s="307"/>
      <c r="M622" s="293"/>
      <c r="N622" s="187"/>
      <c r="O622" s="295">
        <f t="shared" si="46"/>
        <v>0</v>
      </c>
      <c r="P622" s="295">
        <f t="shared" si="49"/>
        <v>0</v>
      </c>
      <c r="Q622" s="293"/>
      <c r="R622" s="296"/>
      <c r="S622" s="295">
        <f t="shared" si="45"/>
        <v>0</v>
      </c>
      <c r="T622" s="295">
        <f t="shared" si="47"/>
        <v>0</v>
      </c>
      <c r="U622" s="372"/>
    </row>
    <row r="623" spans="2:21" s="347" customFormat="1" x14ac:dyDescent="0.45">
      <c r="B623" s="3">
        <v>600</v>
      </c>
      <c r="C623" s="3">
        <v>5.1100000000000003</v>
      </c>
      <c r="D623" s="121" t="s">
        <v>496</v>
      </c>
      <c r="E623" s="150" t="s">
        <v>92</v>
      </c>
      <c r="F623" s="188">
        <v>2</v>
      </c>
      <c r="G623" s="186">
        <v>91500</v>
      </c>
      <c r="H623" s="186">
        <v>49750</v>
      </c>
      <c r="I623" s="189">
        <v>99500</v>
      </c>
      <c r="J623" s="295">
        <v>2</v>
      </c>
      <c r="K623" s="296">
        <v>0.5</v>
      </c>
      <c r="L623" s="307">
        <f t="shared" si="48"/>
        <v>49750</v>
      </c>
      <c r="M623" s="293">
        <v>3</v>
      </c>
      <c r="N623" s="187">
        <v>0.8</v>
      </c>
      <c r="O623" s="295">
        <f t="shared" si="46"/>
        <v>119400.00000000001</v>
      </c>
      <c r="P623" s="295">
        <f t="shared" si="49"/>
        <v>69650.000000000015</v>
      </c>
      <c r="Q623" s="293">
        <f>'RA3 ms'!F1597</f>
        <v>3</v>
      </c>
      <c r="R623" s="294">
        <v>1</v>
      </c>
      <c r="S623" s="295">
        <f t="shared" si="45"/>
        <v>149250</v>
      </c>
      <c r="T623" s="295">
        <f t="shared" si="47"/>
        <v>29849.999999999985</v>
      </c>
      <c r="U623" s="372"/>
    </row>
    <row r="624" spans="2:21" s="347" customFormat="1" x14ac:dyDescent="0.45">
      <c r="B624" s="3">
        <v>601</v>
      </c>
      <c r="C624" s="3" t="s">
        <v>14</v>
      </c>
      <c r="D624" s="121" t="s">
        <v>491</v>
      </c>
      <c r="E624" s="150" t="s">
        <v>14</v>
      </c>
      <c r="F624" s="188" t="s">
        <v>14</v>
      </c>
      <c r="G624" s="186"/>
      <c r="H624" s="186"/>
      <c r="I624" s="189"/>
      <c r="J624" s="295" t="s">
        <v>14</v>
      </c>
      <c r="K624" s="296"/>
      <c r="L624" s="307"/>
      <c r="M624" s="293"/>
      <c r="N624" s="187"/>
      <c r="O624" s="295">
        <f t="shared" si="46"/>
        <v>0</v>
      </c>
      <c r="P624" s="295">
        <f t="shared" si="49"/>
        <v>0</v>
      </c>
      <c r="Q624" s="293"/>
      <c r="R624" s="296"/>
      <c r="S624" s="295">
        <f t="shared" si="45"/>
        <v>0</v>
      </c>
      <c r="T624" s="295">
        <f t="shared" si="47"/>
        <v>0</v>
      </c>
      <c r="U624" s="372"/>
    </row>
    <row r="625" spans="2:21" s="347" customFormat="1" ht="45" x14ac:dyDescent="0.45">
      <c r="B625" s="3">
        <v>602</v>
      </c>
      <c r="C625" s="3" t="s">
        <v>14</v>
      </c>
      <c r="D625" s="121" t="s">
        <v>497</v>
      </c>
      <c r="E625" s="150" t="s">
        <v>14</v>
      </c>
      <c r="F625" s="188" t="s">
        <v>14</v>
      </c>
      <c r="G625" s="186"/>
      <c r="H625" s="186"/>
      <c r="I625" s="189"/>
      <c r="J625" s="295" t="s">
        <v>14</v>
      </c>
      <c r="K625" s="296"/>
      <c r="L625" s="307"/>
      <c r="M625" s="293"/>
      <c r="N625" s="187"/>
      <c r="O625" s="295">
        <f t="shared" si="46"/>
        <v>0</v>
      </c>
      <c r="P625" s="295">
        <f t="shared" si="49"/>
        <v>0</v>
      </c>
      <c r="Q625" s="293"/>
      <c r="R625" s="296"/>
      <c r="S625" s="295">
        <f t="shared" si="45"/>
        <v>0</v>
      </c>
      <c r="T625" s="295">
        <f t="shared" si="47"/>
        <v>0</v>
      </c>
      <c r="U625" s="372"/>
    </row>
    <row r="626" spans="2:21" s="347" customFormat="1" x14ac:dyDescent="0.45">
      <c r="B626" s="3">
        <v>603</v>
      </c>
      <c r="C626" s="3" t="s">
        <v>14</v>
      </c>
      <c r="D626" s="121" t="s">
        <v>493</v>
      </c>
      <c r="E626" s="150" t="s">
        <v>14</v>
      </c>
      <c r="F626" s="188" t="s">
        <v>14</v>
      </c>
      <c r="G626" s="186"/>
      <c r="H626" s="186"/>
      <c r="I626" s="189"/>
      <c r="J626" s="295" t="s">
        <v>14</v>
      </c>
      <c r="K626" s="296"/>
      <c r="L626" s="307"/>
      <c r="M626" s="293"/>
      <c r="N626" s="187"/>
      <c r="O626" s="295">
        <f t="shared" si="46"/>
        <v>0</v>
      </c>
      <c r="P626" s="295">
        <f t="shared" si="49"/>
        <v>0</v>
      </c>
      <c r="Q626" s="293"/>
      <c r="R626" s="296"/>
      <c r="S626" s="295">
        <f t="shared" si="45"/>
        <v>0</v>
      </c>
      <c r="T626" s="295">
        <f t="shared" si="47"/>
        <v>0</v>
      </c>
      <c r="U626" s="372"/>
    </row>
    <row r="627" spans="2:21" s="347" customFormat="1" ht="22.5" x14ac:dyDescent="0.45">
      <c r="B627" s="3">
        <v>604</v>
      </c>
      <c r="C627" s="3" t="s">
        <v>14</v>
      </c>
      <c r="D627" s="121" t="s">
        <v>494</v>
      </c>
      <c r="E627" s="150" t="s">
        <v>14</v>
      </c>
      <c r="F627" s="188" t="s">
        <v>14</v>
      </c>
      <c r="G627" s="186"/>
      <c r="H627" s="186"/>
      <c r="I627" s="189"/>
      <c r="J627" s="295" t="s">
        <v>14</v>
      </c>
      <c r="K627" s="296"/>
      <c r="L627" s="307"/>
      <c r="M627" s="293"/>
      <c r="N627" s="187"/>
      <c r="O627" s="295">
        <f t="shared" si="46"/>
        <v>0</v>
      </c>
      <c r="P627" s="295">
        <f t="shared" si="49"/>
        <v>0</v>
      </c>
      <c r="Q627" s="293"/>
      <c r="R627" s="296"/>
      <c r="S627" s="295">
        <f t="shared" si="45"/>
        <v>0</v>
      </c>
      <c r="T627" s="295">
        <f t="shared" si="47"/>
        <v>0</v>
      </c>
      <c r="U627" s="372"/>
    </row>
    <row r="628" spans="2:21" s="347" customFormat="1" x14ac:dyDescent="0.45">
      <c r="B628" s="3">
        <v>605</v>
      </c>
      <c r="C628" s="3" t="s">
        <v>14</v>
      </c>
      <c r="D628" s="121" t="s">
        <v>137</v>
      </c>
      <c r="E628" s="150" t="s">
        <v>14</v>
      </c>
      <c r="F628" s="188" t="s">
        <v>14</v>
      </c>
      <c r="G628" s="186"/>
      <c r="H628" s="186"/>
      <c r="I628" s="189"/>
      <c r="J628" s="295" t="s">
        <v>14</v>
      </c>
      <c r="K628" s="296"/>
      <c r="L628" s="307"/>
      <c r="M628" s="293"/>
      <c r="N628" s="187"/>
      <c r="O628" s="295">
        <f t="shared" si="46"/>
        <v>0</v>
      </c>
      <c r="P628" s="295">
        <f t="shared" si="49"/>
        <v>0</v>
      </c>
      <c r="Q628" s="293"/>
      <c r="R628" s="296"/>
      <c r="S628" s="295">
        <f t="shared" si="45"/>
        <v>0</v>
      </c>
      <c r="T628" s="295">
        <f t="shared" si="47"/>
        <v>0</v>
      </c>
      <c r="U628" s="372"/>
    </row>
    <row r="629" spans="2:21" s="347" customFormat="1" ht="33.75" x14ac:dyDescent="0.45">
      <c r="B629" s="3">
        <v>606</v>
      </c>
      <c r="C629" s="3" t="s">
        <v>14</v>
      </c>
      <c r="D629" s="121" t="s">
        <v>495</v>
      </c>
      <c r="E629" s="150" t="s">
        <v>14</v>
      </c>
      <c r="F629" s="188" t="s">
        <v>14</v>
      </c>
      <c r="G629" s="186"/>
      <c r="H629" s="186"/>
      <c r="I629" s="189"/>
      <c r="J629" s="295" t="s">
        <v>14</v>
      </c>
      <c r="K629" s="296"/>
      <c r="L629" s="307"/>
      <c r="M629" s="293"/>
      <c r="N629" s="187"/>
      <c r="O629" s="295">
        <f t="shared" si="46"/>
        <v>0</v>
      </c>
      <c r="P629" s="295">
        <f t="shared" si="49"/>
        <v>0</v>
      </c>
      <c r="Q629" s="293"/>
      <c r="R629" s="296"/>
      <c r="S629" s="295">
        <f t="shared" si="45"/>
        <v>0</v>
      </c>
      <c r="T629" s="295">
        <f t="shared" si="47"/>
        <v>0</v>
      </c>
      <c r="U629" s="372"/>
    </row>
    <row r="630" spans="2:21" s="347" customFormat="1" x14ac:dyDescent="0.45">
      <c r="B630" s="3">
        <v>607</v>
      </c>
      <c r="C630" s="3">
        <v>5.12</v>
      </c>
      <c r="D630" s="121" t="s">
        <v>498</v>
      </c>
      <c r="E630" s="150" t="s">
        <v>52</v>
      </c>
      <c r="F630" s="188">
        <v>7.2</v>
      </c>
      <c r="G630" s="186">
        <v>75600</v>
      </c>
      <c r="H630" s="186">
        <v>26750</v>
      </c>
      <c r="I630" s="189">
        <v>192600</v>
      </c>
      <c r="J630" s="295">
        <v>7.2</v>
      </c>
      <c r="K630" s="296"/>
      <c r="L630" s="307">
        <f t="shared" si="48"/>
        <v>0</v>
      </c>
      <c r="M630" s="293"/>
      <c r="N630" s="187"/>
      <c r="O630" s="295">
        <f t="shared" si="46"/>
        <v>0</v>
      </c>
      <c r="P630" s="295">
        <f t="shared" si="49"/>
        <v>0</v>
      </c>
      <c r="Q630" s="293"/>
      <c r="R630" s="296"/>
      <c r="S630" s="295">
        <f t="shared" si="45"/>
        <v>0</v>
      </c>
      <c r="T630" s="295">
        <f t="shared" si="47"/>
        <v>0</v>
      </c>
      <c r="U630" s="372"/>
    </row>
    <row r="631" spans="2:21" s="347" customFormat="1" x14ac:dyDescent="0.45">
      <c r="B631" s="3">
        <v>608</v>
      </c>
      <c r="C631" s="3" t="s">
        <v>14</v>
      </c>
      <c r="D631" s="121" t="s">
        <v>499</v>
      </c>
      <c r="E631" s="150" t="s">
        <v>14</v>
      </c>
      <c r="F631" s="188" t="s">
        <v>14</v>
      </c>
      <c r="G631" s="186"/>
      <c r="H631" s="186"/>
      <c r="I631" s="189"/>
      <c r="J631" s="295" t="s">
        <v>14</v>
      </c>
      <c r="K631" s="296"/>
      <c r="L631" s="307"/>
      <c r="M631" s="293"/>
      <c r="N631" s="187"/>
      <c r="O631" s="295">
        <f t="shared" si="46"/>
        <v>0</v>
      </c>
      <c r="P631" s="295">
        <f t="shared" si="49"/>
        <v>0</v>
      </c>
      <c r="Q631" s="293"/>
      <c r="R631" s="296"/>
      <c r="S631" s="295">
        <f t="shared" si="45"/>
        <v>0</v>
      </c>
      <c r="T631" s="295">
        <f t="shared" si="47"/>
        <v>0</v>
      </c>
      <c r="U631" s="372"/>
    </row>
    <row r="632" spans="2:21" s="347" customFormat="1" ht="33.75" x14ac:dyDescent="0.45">
      <c r="B632" s="3">
        <v>609</v>
      </c>
      <c r="C632" s="3" t="s">
        <v>14</v>
      </c>
      <c r="D632" s="121" t="s">
        <v>500</v>
      </c>
      <c r="E632" s="150" t="s">
        <v>14</v>
      </c>
      <c r="F632" s="188" t="s">
        <v>14</v>
      </c>
      <c r="G632" s="186"/>
      <c r="H632" s="186"/>
      <c r="I632" s="189"/>
      <c r="J632" s="295" t="s">
        <v>14</v>
      </c>
      <c r="K632" s="296"/>
      <c r="L632" s="307"/>
      <c r="M632" s="293"/>
      <c r="N632" s="187"/>
      <c r="O632" s="295">
        <f t="shared" si="46"/>
        <v>0</v>
      </c>
      <c r="P632" s="295">
        <f t="shared" si="49"/>
        <v>0</v>
      </c>
      <c r="Q632" s="293"/>
      <c r="R632" s="296"/>
      <c r="S632" s="295">
        <f t="shared" si="45"/>
        <v>0</v>
      </c>
      <c r="T632" s="295">
        <f t="shared" si="47"/>
        <v>0</v>
      </c>
      <c r="U632" s="372"/>
    </row>
    <row r="633" spans="2:21" s="347" customFormat="1" x14ac:dyDescent="0.45">
      <c r="B633" s="3">
        <v>610</v>
      </c>
      <c r="C633" s="3">
        <v>5.13</v>
      </c>
      <c r="D633" s="121" t="s">
        <v>501</v>
      </c>
      <c r="E633" s="150" t="s">
        <v>92</v>
      </c>
      <c r="F633" s="188">
        <v>3</v>
      </c>
      <c r="G633" s="186">
        <v>32385</v>
      </c>
      <c r="H633" s="186">
        <v>24000</v>
      </c>
      <c r="I633" s="189">
        <v>72000</v>
      </c>
      <c r="J633" s="295">
        <v>3</v>
      </c>
      <c r="K633" s="296"/>
      <c r="L633" s="307">
        <f t="shared" si="48"/>
        <v>0</v>
      </c>
      <c r="M633" s="293"/>
      <c r="N633" s="187"/>
      <c r="O633" s="295">
        <f t="shared" si="46"/>
        <v>0</v>
      </c>
      <c r="P633" s="295">
        <f t="shared" si="49"/>
        <v>0</v>
      </c>
      <c r="Q633" s="293"/>
      <c r="R633" s="296"/>
      <c r="S633" s="295">
        <f t="shared" si="45"/>
        <v>0</v>
      </c>
      <c r="T633" s="295">
        <f t="shared" si="47"/>
        <v>0</v>
      </c>
      <c r="U633" s="372"/>
    </row>
    <row r="634" spans="2:21" s="347" customFormat="1" x14ac:dyDescent="0.45">
      <c r="B634" s="3">
        <v>611</v>
      </c>
      <c r="C634" s="3" t="s">
        <v>14</v>
      </c>
      <c r="D634" s="121" t="s">
        <v>135</v>
      </c>
      <c r="E634" s="150" t="s">
        <v>14</v>
      </c>
      <c r="F634" s="188" t="s">
        <v>14</v>
      </c>
      <c r="G634" s="186"/>
      <c r="H634" s="186"/>
      <c r="I634" s="189"/>
      <c r="J634" s="295" t="s">
        <v>14</v>
      </c>
      <c r="K634" s="296"/>
      <c r="L634" s="307"/>
      <c r="M634" s="293"/>
      <c r="N634" s="187"/>
      <c r="O634" s="295">
        <f t="shared" si="46"/>
        <v>0</v>
      </c>
      <c r="P634" s="295">
        <f t="shared" si="49"/>
        <v>0</v>
      </c>
      <c r="Q634" s="293"/>
      <c r="R634" s="296"/>
      <c r="S634" s="295">
        <f t="shared" si="45"/>
        <v>0</v>
      </c>
      <c r="T634" s="295">
        <f t="shared" si="47"/>
        <v>0</v>
      </c>
      <c r="U634" s="372"/>
    </row>
    <row r="635" spans="2:21" s="347" customFormat="1" ht="45" x14ac:dyDescent="0.45">
      <c r="B635" s="3">
        <v>612</v>
      </c>
      <c r="C635" s="3" t="s">
        <v>14</v>
      </c>
      <c r="D635" s="121" t="s">
        <v>502</v>
      </c>
      <c r="E635" s="150" t="s">
        <v>14</v>
      </c>
      <c r="F635" s="188" t="s">
        <v>14</v>
      </c>
      <c r="G635" s="186"/>
      <c r="H635" s="186"/>
      <c r="I635" s="189"/>
      <c r="J635" s="295" t="s">
        <v>14</v>
      </c>
      <c r="K635" s="296"/>
      <c r="L635" s="307"/>
      <c r="M635" s="293"/>
      <c r="N635" s="187"/>
      <c r="O635" s="295">
        <f t="shared" si="46"/>
        <v>0</v>
      </c>
      <c r="P635" s="295">
        <f t="shared" si="49"/>
        <v>0</v>
      </c>
      <c r="Q635" s="293"/>
      <c r="R635" s="296"/>
      <c r="S635" s="295">
        <f t="shared" si="45"/>
        <v>0</v>
      </c>
      <c r="T635" s="295">
        <f t="shared" si="47"/>
        <v>0</v>
      </c>
      <c r="U635" s="372"/>
    </row>
    <row r="636" spans="2:21" s="347" customFormat="1" x14ac:dyDescent="0.45">
      <c r="B636" s="3">
        <v>613</v>
      </c>
      <c r="C636" s="3" t="s">
        <v>14</v>
      </c>
      <c r="D636" s="121" t="s">
        <v>475</v>
      </c>
      <c r="E636" s="150" t="s">
        <v>14</v>
      </c>
      <c r="F636" s="188" t="s">
        <v>14</v>
      </c>
      <c r="G636" s="186"/>
      <c r="H636" s="186"/>
      <c r="I636" s="189"/>
      <c r="J636" s="295" t="s">
        <v>14</v>
      </c>
      <c r="K636" s="296"/>
      <c r="L636" s="307"/>
      <c r="M636" s="293"/>
      <c r="N636" s="187"/>
      <c r="O636" s="295">
        <f t="shared" si="46"/>
        <v>0</v>
      </c>
      <c r="P636" s="295">
        <f t="shared" si="49"/>
        <v>0</v>
      </c>
      <c r="Q636" s="293"/>
      <c r="R636" s="296"/>
      <c r="S636" s="295">
        <f t="shared" si="45"/>
        <v>0</v>
      </c>
      <c r="T636" s="295">
        <f t="shared" si="47"/>
        <v>0</v>
      </c>
      <c r="U636" s="372"/>
    </row>
    <row r="637" spans="2:21" s="347" customFormat="1" x14ac:dyDescent="0.45">
      <c r="B637" s="3">
        <v>614</v>
      </c>
      <c r="C637" s="3" t="s">
        <v>14</v>
      </c>
      <c r="D637" s="121" t="s">
        <v>503</v>
      </c>
      <c r="E637" s="150" t="s">
        <v>14</v>
      </c>
      <c r="F637" s="188" t="s">
        <v>14</v>
      </c>
      <c r="G637" s="186"/>
      <c r="H637" s="186"/>
      <c r="I637" s="189"/>
      <c r="J637" s="295" t="s">
        <v>14</v>
      </c>
      <c r="K637" s="296"/>
      <c r="L637" s="307"/>
      <c r="M637" s="293"/>
      <c r="N637" s="187"/>
      <c r="O637" s="295">
        <f t="shared" si="46"/>
        <v>0</v>
      </c>
      <c r="P637" s="295">
        <f t="shared" si="49"/>
        <v>0</v>
      </c>
      <c r="Q637" s="293"/>
      <c r="R637" s="296"/>
      <c r="S637" s="295">
        <f t="shared" si="45"/>
        <v>0</v>
      </c>
      <c r="T637" s="295">
        <f t="shared" si="47"/>
        <v>0</v>
      </c>
      <c r="U637" s="372"/>
    </row>
    <row r="638" spans="2:21" s="347" customFormat="1" x14ac:dyDescent="0.45">
      <c r="B638" s="3">
        <v>615</v>
      </c>
      <c r="C638" s="149" t="s">
        <v>392</v>
      </c>
      <c r="D638" s="352" t="s">
        <v>393</v>
      </c>
      <c r="E638" s="150" t="s">
        <v>14</v>
      </c>
      <c r="F638" s="188" t="s">
        <v>14</v>
      </c>
      <c r="G638" s="186"/>
      <c r="H638" s="186"/>
      <c r="I638" s="189"/>
      <c r="J638" s="295" t="s">
        <v>14</v>
      </c>
      <c r="K638" s="296"/>
      <c r="L638" s="307"/>
      <c r="M638" s="293"/>
      <c r="N638" s="187"/>
      <c r="O638" s="295">
        <f t="shared" si="46"/>
        <v>0</v>
      </c>
      <c r="P638" s="295">
        <f t="shared" si="49"/>
        <v>0</v>
      </c>
      <c r="Q638" s="293"/>
      <c r="R638" s="296"/>
      <c r="S638" s="295">
        <f t="shared" si="45"/>
        <v>0</v>
      </c>
      <c r="T638" s="295">
        <f t="shared" si="47"/>
        <v>0</v>
      </c>
      <c r="U638" s="372"/>
    </row>
    <row r="639" spans="2:21" s="347" customFormat="1" x14ac:dyDescent="0.45">
      <c r="B639" s="3">
        <v>616</v>
      </c>
      <c r="C639" s="3" t="s">
        <v>14</v>
      </c>
      <c r="D639" s="121" t="s">
        <v>394</v>
      </c>
      <c r="E639" s="150" t="s">
        <v>14</v>
      </c>
      <c r="F639" s="188" t="s">
        <v>14</v>
      </c>
      <c r="G639" s="186"/>
      <c r="H639" s="186"/>
      <c r="I639" s="189"/>
      <c r="J639" s="295" t="s">
        <v>14</v>
      </c>
      <c r="K639" s="296"/>
      <c r="L639" s="307"/>
      <c r="M639" s="293"/>
      <c r="N639" s="187"/>
      <c r="O639" s="295">
        <f t="shared" si="46"/>
        <v>0</v>
      </c>
      <c r="P639" s="295">
        <f t="shared" si="49"/>
        <v>0</v>
      </c>
      <c r="Q639" s="293"/>
      <c r="R639" s="296"/>
      <c r="S639" s="295">
        <f t="shared" si="45"/>
        <v>0</v>
      </c>
      <c r="T639" s="295">
        <f t="shared" si="47"/>
        <v>0</v>
      </c>
      <c r="U639" s="372"/>
    </row>
    <row r="640" spans="2:21" s="347" customFormat="1" x14ac:dyDescent="0.45">
      <c r="B640" s="3">
        <v>617</v>
      </c>
      <c r="C640" s="3">
        <v>6.1</v>
      </c>
      <c r="D640" s="121" t="s">
        <v>504</v>
      </c>
      <c r="E640" s="150" t="s">
        <v>92</v>
      </c>
      <c r="F640" s="188">
        <v>8</v>
      </c>
      <c r="G640" s="186">
        <v>0</v>
      </c>
      <c r="H640" s="186">
        <v>5000</v>
      </c>
      <c r="I640" s="189">
        <v>40000</v>
      </c>
      <c r="J640" s="295">
        <v>8</v>
      </c>
      <c r="K640" s="296"/>
      <c r="L640" s="307">
        <f t="shared" si="48"/>
        <v>0</v>
      </c>
      <c r="M640" s="293"/>
      <c r="N640" s="187"/>
      <c r="O640" s="295">
        <f t="shared" si="46"/>
        <v>0</v>
      </c>
      <c r="P640" s="295">
        <f t="shared" si="49"/>
        <v>0</v>
      </c>
      <c r="Q640" s="293"/>
      <c r="R640" s="296"/>
      <c r="S640" s="295">
        <f t="shared" si="45"/>
        <v>0</v>
      </c>
      <c r="T640" s="295">
        <f t="shared" si="47"/>
        <v>0</v>
      </c>
      <c r="U640" s="372"/>
    </row>
    <row r="641" spans="2:21" s="347" customFormat="1" x14ac:dyDescent="0.45">
      <c r="B641" s="3">
        <v>618</v>
      </c>
      <c r="C641" s="3">
        <v>6.2</v>
      </c>
      <c r="D641" s="121" t="s">
        <v>396</v>
      </c>
      <c r="E641" s="150" t="s">
        <v>92</v>
      </c>
      <c r="F641" s="188">
        <v>8</v>
      </c>
      <c r="G641" s="186">
        <v>0</v>
      </c>
      <c r="H641" s="186">
        <v>3125</v>
      </c>
      <c r="I641" s="189">
        <v>25000</v>
      </c>
      <c r="J641" s="295">
        <v>8</v>
      </c>
      <c r="K641" s="296"/>
      <c r="L641" s="307">
        <f t="shared" si="48"/>
        <v>0</v>
      </c>
      <c r="M641" s="293"/>
      <c r="N641" s="187"/>
      <c r="O641" s="295">
        <f t="shared" si="46"/>
        <v>0</v>
      </c>
      <c r="P641" s="295">
        <f t="shared" si="49"/>
        <v>0</v>
      </c>
      <c r="Q641" s="293"/>
      <c r="R641" s="296"/>
      <c r="S641" s="295">
        <f t="shared" si="45"/>
        <v>0</v>
      </c>
      <c r="T641" s="295">
        <f t="shared" si="47"/>
        <v>0</v>
      </c>
      <c r="U641" s="372"/>
    </row>
    <row r="642" spans="2:21" s="347" customFormat="1" x14ac:dyDescent="0.45">
      <c r="B642" s="3">
        <v>619</v>
      </c>
      <c r="C642" s="3">
        <v>6.3</v>
      </c>
      <c r="D642" s="121" t="s">
        <v>397</v>
      </c>
      <c r="E642" s="150" t="s">
        <v>92</v>
      </c>
      <c r="F642" s="188">
        <v>8</v>
      </c>
      <c r="G642" s="186">
        <v>0</v>
      </c>
      <c r="H642" s="186">
        <v>1562.5</v>
      </c>
      <c r="I642" s="189">
        <v>12500</v>
      </c>
      <c r="J642" s="295">
        <v>8</v>
      </c>
      <c r="K642" s="296"/>
      <c r="L642" s="307">
        <f t="shared" si="48"/>
        <v>0</v>
      </c>
      <c r="M642" s="293"/>
      <c r="N642" s="187"/>
      <c r="O642" s="295">
        <f t="shared" si="46"/>
        <v>0</v>
      </c>
      <c r="P642" s="295">
        <f t="shared" si="49"/>
        <v>0</v>
      </c>
      <c r="Q642" s="293"/>
      <c r="R642" s="296"/>
      <c r="S642" s="295">
        <f t="shared" si="45"/>
        <v>0</v>
      </c>
      <c r="T642" s="295">
        <f t="shared" si="47"/>
        <v>0</v>
      </c>
      <c r="U642" s="372"/>
    </row>
    <row r="643" spans="2:21" s="347" customFormat="1" x14ac:dyDescent="0.45">
      <c r="B643" s="3">
        <v>620</v>
      </c>
      <c r="C643" s="3">
        <v>6.4</v>
      </c>
      <c r="D643" s="121" t="s">
        <v>505</v>
      </c>
      <c r="E643" s="150" t="s">
        <v>92</v>
      </c>
      <c r="F643" s="188">
        <v>4</v>
      </c>
      <c r="G643" s="186">
        <v>0</v>
      </c>
      <c r="H643" s="186">
        <v>3125</v>
      </c>
      <c r="I643" s="189">
        <v>12500</v>
      </c>
      <c r="J643" s="295">
        <v>4</v>
      </c>
      <c r="K643" s="296"/>
      <c r="L643" s="307">
        <f t="shared" si="48"/>
        <v>0</v>
      </c>
      <c r="M643" s="293"/>
      <c r="N643" s="187"/>
      <c r="O643" s="295">
        <f t="shared" si="46"/>
        <v>0</v>
      </c>
      <c r="P643" s="295">
        <f t="shared" si="49"/>
        <v>0</v>
      </c>
      <c r="Q643" s="293"/>
      <c r="R643" s="296"/>
      <c r="S643" s="295">
        <f t="shared" si="45"/>
        <v>0</v>
      </c>
      <c r="T643" s="295">
        <f t="shared" si="47"/>
        <v>0</v>
      </c>
      <c r="U643" s="372"/>
    </row>
    <row r="644" spans="2:21" s="347" customFormat="1" x14ac:dyDescent="0.45">
      <c r="B644" s="3">
        <v>621</v>
      </c>
      <c r="C644" s="3">
        <v>6.5</v>
      </c>
      <c r="D644" s="121" t="s">
        <v>506</v>
      </c>
      <c r="E644" s="150" t="s">
        <v>92</v>
      </c>
      <c r="F644" s="188">
        <v>4</v>
      </c>
      <c r="G644" s="186">
        <v>0</v>
      </c>
      <c r="H644" s="186">
        <v>3125</v>
      </c>
      <c r="I644" s="189">
        <v>12500</v>
      </c>
      <c r="J644" s="295">
        <v>4</v>
      </c>
      <c r="K644" s="296"/>
      <c r="L644" s="307">
        <f t="shared" si="48"/>
        <v>0</v>
      </c>
      <c r="M644" s="293"/>
      <c r="N644" s="187"/>
      <c r="O644" s="295">
        <f t="shared" si="46"/>
        <v>0</v>
      </c>
      <c r="P644" s="295">
        <f t="shared" si="49"/>
        <v>0</v>
      </c>
      <c r="Q644" s="293"/>
      <c r="R644" s="296"/>
      <c r="S644" s="295">
        <f t="shared" si="45"/>
        <v>0</v>
      </c>
      <c r="T644" s="295">
        <f t="shared" si="47"/>
        <v>0</v>
      </c>
      <c r="U644" s="372"/>
    </row>
    <row r="645" spans="2:21" s="347" customFormat="1" x14ac:dyDescent="0.45">
      <c r="B645" s="3">
        <v>622</v>
      </c>
      <c r="C645" s="3">
        <v>6.6</v>
      </c>
      <c r="D645" s="121" t="s">
        <v>399</v>
      </c>
      <c r="E645" s="150" t="s">
        <v>92</v>
      </c>
      <c r="F645" s="188">
        <v>8</v>
      </c>
      <c r="G645" s="186">
        <v>0</v>
      </c>
      <c r="H645" s="186">
        <v>1562.5</v>
      </c>
      <c r="I645" s="189">
        <v>12500</v>
      </c>
      <c r="J645" s="295">
        <v>8</v>
      </c>
      <c r="K645" s="296"/>
      <c r="L645" s="307">
        <f t="shared" si="48"/>
        <v>0</v>
      </c>
      <c r="M645" s="293"/>
      <c r="N645" s="187"/>
      <c r="O645" s="295">
        <f t="shared" si="46"/>
        <v>0</v>
      </c>
      <c r="P645" s="295">
        <f t="shared" si="49"/>
        <v>0</v>
      </c>
      <c r="Q645" s="293"/>
      <c r="R645" s="296"/>
      <c r="S645" s="295">
        <f t="shared" si="45"/>
        <v>0</v>
      </c>
      <c r="T645" s="295">
        <f t="shared" si="47"/>
        <v>0</v>
      </c>
      <c r="U645" s="372"/>
    </row>
    <row r="646" spans="2:21" s="347" customFormat="1" x14ac:dyDescent="0.45">
      <c r="B646" s="3">
        <v>623</v>
      </c>
      <c r="C646" s="3">
        <v>6.7</v>
      </c>
      <c r="D646" s="121" t="s">
        <v>400</v>
      </c>
      <c r="E646" s="150" t="s">
        <v>92</v>
      </c>
      <c r="F646" s="188">
        <v>8</v>
      </c>
      <c r="G646" s="186">
        <v>0</v>
      </c>
      <c r="H646" s="186">
        <v>1562.5</v>
      </c>
      <c r="I646" s="189">
        <v>12500</v>
      </c>
      <c r="J646" s="295">
        <v>8</v>
      </c>
      <c r="K646" s="296"/>
      <c r="L646" s="307">
        <f t="shared" si="48"/>
        <v>0</v>
      </c>
      <c r="M646" s="293"/>
      <c r="N646" s="187"/>
      <c r="O646" s="295">
        <f t="shared" si="46"/>
        <v>0</v>
      </c>
      <c r="P646" s="295">
        <f t="shared" si="49"/>
        <v>0</v>
      </c>
      <c r="Q646" s="293"/>
      <c r="R646" s="296"/>
      <c r="S646" s="295">
        <f t="shared" si="45"/>
        <v>0</v>
      </c>
      <c r="T646" s="295">
        <f t="shared" si="47"/>
        <v>0</v>
      </c>
      <c r="U646" s="372"/>
    </row>
    <row r="647" spans="2:21" s="347" customFormat="1" x14ac:dyDescent="0.45">
      <c r="B647" s="3">
        <v>624</v>
      </c>
      <c r="C647" s="3">
        <v>6.8</v>
      </c>
      <c r="D647" s="121" t="s">
        <v>401</v>
      </c>
      <c r="E647" s="150" t="s">
        <v>92</v>
      </c>
      <c r="F647" s="188">
        <v>8</v>
      </c>
      <c r="G647" s="186">
        <v>0</v>
      </c>
      <c r="H647" s="186">
        <v>312.5</v>
      </c>
      <c r="I647" s="189">
        <v>2500</v>
      </c>
      <c r="J647" s="295">
        <v>8</v>
      </c>
      <c r="K647" s="296"/>
      <c r="L647" s="307">
        <f t="shared" si="48"/>
        <v>0</v>
      </c>
      <c r="M647" s="293"/>
      <c r="N647" s="187"/>
      <c r="O647" s="295">
        <f t="shared" si="46"/>
        <v>0</v>
      </c>
      <c r="P647" s="295">
        <f t="shared" si="49"/>
        <v>0</v>
      </c>
      <c r="Q647" s="293"/>
      <c r="R647" s="296"/>
      <c r="S647" s="295">
        <f t="shared" si="45"/>
        <v>0</v>
      </c>
      <c r="T647" s="295">
        <f t="shared" si="47"/>
        <v>0</v>
      </c>
      <c r="U647" s="372"/>
    </row>
    <row r="648" spans="2:21" s="347" customFormat="1" x14ac:dyDescent="0.45">
      <c r="B648" s="3">
        <v>625</v>
      </c>
      <c r="C648" s="3">
        <v>6.9</v>
      </c>
      <c r="D648" s="121" t="s">
        <v>402</v>
      </c>
      <c r="E648" s="150" t="s">
        <v>92</v>
      </c>
      <c r="F648" s="188">
        <v>2</v>
      </c>
      <c r="G648" s="186">
        <v>0</v>
      </c>
      <c r="H648" s="186">
        <v>312.5</v>
      </c>
      <c r="I648" s="189">
        <v>625</v>
      </c>
      <c r="J648" s="295">
        <v>2</v>
      </c>
      <c r="K648" s="296"/>
      <c r="L648" s="307">
        <f t="shared" si="48"/>
        <v>0</v>
      </c>
      <c r="M648" s="293"/>
      <c r="N648" s="187"/>
      <c r="O648" s="295">
        <f t="shared" si="46"/>
        <v>0</v>
      </c>
      <c r="P648" s="295">
        <f t="shared" si="49"/>
        <v>0</v>
      </c>
      <c r="Q648" s="293"/>
      <c r="R648" s="296"/>
      <c r="S648" s="295">
        <f t="shared" si="45"/>
        <v>0</v>
      </c>
      <c r="T648" s="295">
        <f t="shared" si="47"/>
        <v>0</v>
      </c>
      <c r="U648" s="372"/>
    </row>
    <row r="649" spans="2:21" s="347" customFormat="1" x14ac:dyDescent="0.45">
      <c r="B649" s="3">
        <v>626</v>
      </c>
      <c r="C649" s="3">
        <v>6.1</v>
      </c>
      <c r="D649" s="121" t="s">
        <v>403</v>
      </c>
      <c r="E649" s="150" t="s">
        <v>92</v>
      </c>
      <c r="F649" s="188">
        <v>2</v>
      </c>
      <c r="G649" s="186">
        <v>0</v>
      </c>
      <c r="H649" s="186">
        <v>312.5</v>
      </c>
      <c r="I649" s="189">
        <v>625</v>
      </c>
      <c r="J649" s="295">
        <v>2</v>
      </c>
      <c r="K649" s="296"/>
      <c r="L649" s="307">
        <f t="shared" si="48"/>
        <v>0</v>
      </c>
      <c r="M649" s="293"/>
      <c r="N649" s="187"/>
      <c r="O649" s="295">
        <f t="shared" si="46"/>
        <v>0</v>
      </c>
      <c r="P649" s="295">
        <f t="shared" si="49"/>
        <v>0</v>
      </c>
      <c r="Q649" s="293"/>
      <c r="R649" s="296"/>
      <c r="S649" s="295">
        <f t="shared" si="45"/>
        <v>0</v>
      </c>
      <c r="T649" s="295">
        <f t="shared" si="47"/>
        <v>0</v>
      </c>
      <c r="U649" s="372"/>
    </row>
    <row r="650" spans="2:21" s="347" customFormat="1" x14ac:dyDescent="0.45">
      <c r="B650" s="3">
        <v>627</v>
      </c>
      <c r="C650" s="3">
        <v>6.11</v>
      </c>
      <c r="D650" s="121" t="s">
        <v>507</v>
      </c>
      <c r="E650" s="150" t="s">
        <v>92</v>
      </c>
      <c r="F650" s="188">
        <v>2</v>
      </c>
      <c r="G650" s="186">
        <v>0</v>
      </c>
      <c r="H650" s="186">
        <v>312.5</v>
      </c>
      <c r="I650" s="189">
        <v>625</v>
      </c>
      <c r="J650" s="295">
        <v>2</v>
      </c>
      <c r="K650" s="296"/>
      <c r="L650" s="307">
        <f t="shared" si="48"/>
        <v>0</v>
      </c>
      <c r="M650" s="293"/>
      <c r="N650" s="187"/>
      <c r="O650" s="295">
        <f t="shared" si="46"/>
        <v>0</v>
      </c>
      <c r="P650" s="295">
        <f t="shared" si="49"/>
        <v>0</v>
      </c>
      <c r="Q650" s="293"/>
      <c r="R650" s="296"/>
      <c r="S650" s="295">
        <f t="shared" ref="S650:S713" si="50">R650*Q650*H650</f>
        <v>0</v>
      </c>
      <c r="T650" s="295">
        <f t="shared" si="47"/>
        <v>0</v>
      </c>
      <c r="U650" s="372"/>
    </row>
    <row r="651" spans="2:21" s="347" customFormat="1" x14ac:dyDescent="0.45">
      <c r="B651" s="3">
        <v>628</v>
      </c>
      <c r="C651" s="3">
        <v>6.12</v>
      </c>
      <c r="D651" s="121" t="s">
        <v>508</v>
      </c>
      <c r="E651" s="150" t="s">
        <v>92</v>
      </c>
      <c r="F651" s="188">
        <v>5</v>
      </c>
      <c r="G651" s="186">
        <v>0</v>
      </c>
      <c r="H651" s="186">
        <v>3125</v>
      </c>
      <c r="I651" s="189">
        <v>15625</v>
      </c>
      <c r="J651" s="295">
        <v>5</v>
      </c>
      <c r="K651" s="296"/>
      <c r="L651" s="307">
        <f t="shared" si="48"/>
        <v>0</v>
      </c>
      <c r="M651" s="293"/>
      <c r="N651" s="187"/>
      <c r="O651" s="295">
        <f t="shared" ref="O651:O714" si="51">N651*M651*H651</f>
        <v>0</v>
      </c>
      <c r="P651" s="295">
        <f t="shared" si="49"/>
        <v>0</v>
      </c>
      <c r="Q651" s="293">
        <v>5</v>
      </c>
      <c r="R651" s="296">
        <v>0.9</v>
      </c>
      <c r="S651" s="295">
        <f t="shared" si="50"/>
        <v>14062.5</v>
      </c>
      <c r="T651" s="295">
        <f t="shared" ref="T651:T714" si="52">S651-O651</f>
        <v>14062.5</v>
      </c>
      <c r="U651" s="372"/>
    </row>
    <row r="652" spans="2:21" s="347" customFormat="1" x14ac:dyDescent="0.45">
      <c r="B652" s="3">
        <v>629</v>
      </c>
      <c r="C652" s="3">
        <v>6.13</v>
      </c>
      <c r="D652" s="121" t="s">
        <v>509</v>
      </c>
      <c r="E652" s="150" t="s">
        <v>92</v>
      </c>
      <c r="F652" s="188">
        <v>5</v>
      </c>
      <c r="G652" s="186">
        <v>0</v>
      </c>
      <c r="H652" s="186">
        <v>3125</v>
      </c>
      <c r="I652" s="189">
        <v>15625</v>
      </c>
      <c r="J652" s="295">
        <v>5</v>
      </c>
      <c r="K652" s="296"/>
      <c r="L652" s="307">
        <f t="shared" si="48"/>
        <v>0</v>
      </c>
      <c r="M652" s="293"/>
      <c r="N652" s="187"/>
      <c r="O652" s="295">
        <f t="shared" si="51"/>
        <v>0</v>
      </c>
      <c r="P652" s="295">
        <f t="shared" si="49"/>
        <v>0</v>
      </c>
      <c r="Q652" s="293"/>
      <c r="R652" s="296"/>
      <c r="S652" s="295">
        <f t="shared" si="50"/>
        <v>0</v>
      </c>
      <c r="T652" s="295">
        <f t="shared" si="52"/>
        <v>0</v>
      </c>
      <c r="U652" s="372"/>
    </row>
    <row r="653" spans="2:21" s="347" customFormat="1" x14ac:dyDescent="0.45">
      <c r="B653" s="3">
        <v>630</v>
      </c>
      <c r="C653" s="3">
        <v>6.14</v>
      </c>
      <c r="D653" s="121" t="s">
        <v>404</v>
      </c>
      <c r="E653" s="150" t="s">
        <v>92</v>
      </c>
      <c r="F653" s="188">
        <v>8</v>
      </c>
      <c r="G653" s="186">
        <v>0</v>
      </c>
      <c r="H653" s="186">
        <v>312.5</v>
      </c>
      <c r="I653" s="189">
        <v>2500</v>
      </c>
      <c r="J653" s="295">
        <v>8</v>
      </c>
      <c r="K653" s="296"/>
      <c r="L653" s="307">
        <f t="shared" si="48"/>
        <v>0</v>
      </c>
      <c r="M653" s="293"/>
      <c r="N653" s="187"/>
      <c r="O653" s="295">
        <f t="shared" si="51"/>
        <v>0</v>
      </c>
      <c r="P653" s="295">
        <f t="shared" si="49"/>
        <v>0</v>
      </c>
      <c r="Q653" s="293"/>
      <c r="R653" s="296"/>
      <c r="S653" s="295">
        <f t="shared" si="50"/>
        <v>0</v>
      </c>
      <c r="T653" s="295">
        <f t="shared" si="52"/>
        <v>0</v>
      </c>
      <c r="U653" s="372"/>
    </row>
    <row r="654" spans="2:21" s="347" customFormat="1" x14ac:dyDescent="0.45">
      <c r="B654" s="3">
        <v>631</v>
      </c>
      <c r="C654" s="3">
        <v>6.15</v>
      </c>
      <c r="D654" s="121" t="s">
        <v>405</v>
      </c>
      <c r="E654" s="150" t="s">
        <v>92</v>
      </c>
      <c r="F654" s="188">
        <v>8</v>
      </c>
      <c r="G654" s="186">
        <v>0</v>
      </c>
      <c r="H654" s="186">
        <v>312.5</v>
      </c>
      <c r="I654" s="189">
        <v>2500</v>
      </c>
      <c r="J654" s="295">
        <v>8</v>
      </c>
      <c r="K654" s="296"/>
      <c r="L654" s="307">
        <f t="shared" si="48"/>
        <v>0</v>
      </c>
      <c r="M654" s="293"/>
      <c r="N654" s="187"/>
      <c r="O654" s="295">
        <f t="shared" si="51"/>
        <v>0</v>
      </c>
      <c r="P654" s="295">
        <f t="shared" si="49"/>
        <v>0</v>
      </c>
      <c r="Q654" s="293"/>
      <c r="R654" s="296"/>
      <c r="S654" s="295">
        <f t="shared" si="50"/>
        <v>0</v>
      </c>
      <c r="T654" s="295">
        <f t="shared" si="52"/>
        <v>0</v>
      </c>
      <c r="U654" s="372"/>
    </row>
    <row r="655" spans="2:21" s="347" customFormat="1" x14ac:dyDescent="0.45">
      <c r="B655" s="3">
        <v>632</v>
      </c>
      <c r="C655" s="3">
        <v>6.16</v>
      </c>
      <c r="D655" s="121" t="s">
        <v>406</v>
      </c>
      <c r="E655" s="150" t="s">
        <v>92</v>
      </c>
      <c r="F655" s="188">
        <v>13</v>
      </c>
      <c r="G655" s="186">
        <v>0</v>
      </c>
      <c r="H655" s="186">
        <v>312.5</v>
      </c>
      <c r="I655" s="189">
        <v>4062.5</v>
      </c>
      <c r="J655" s="295">
        <v>13</v>
      </c>
      <c r="K655" s="296"/>
      <c r="L655" s="307">
        <f t="shared" si="48"/>
        <v>0</v>
      </c>
      <c r="M655" s="293"/>
      <c r="N655" s="187"/>
      <c r="O655" s="295">
        <f t="shared" si="51"/>
        <v>0</v>
      </c>
      <c r="P655" s="295">
        <f t="shared" si="49"/>
        <v>0</v>
      </c>
      <c r="Q655" s="293"/>
      <c r="R655" s="296"/>
      <c r="S655" s="295">
        <f t="shared" si="50"/>
        <v>0</v>
      </c>
      <c r="T655" s="295">
        <f t="shared" si="52"/>
        <v>0</v>
      </c>
      <c r="U655" s="372"/>
    </row>
    <row r="656" spans="2:21" s="347" customFormat="1" x14ac:dyDescent="0.45">
      <c r="B656" s="3">
        <v>633</v>
      </c>
      <c r="C656" s="3">
        <v>6.17</v>
      </c>
      <c r="D656" s="121" t="s">
        <v>396</v>
      </c>
      <c r="E656" s="150" t="s">
        <v>92</v>
      </c>
      <c r="F656" s="188">
        <v>1</v>
      </c>
      <c r="G656" s="186">
        <v>0</v>
      </c>
      <c r="H656" s="186">
        <v>3125</v>
      </c>
      <c r="I656" s="189">
        <v>3125</v>
      </c>
      <c r="J656" s="295">
        <v>1</v>
      </c>
      <c r="K656" s="296"/>
      <c r="L656" s="307">
        <f t="shared" si="48"/>
        <v>0</v>
      </c>
      <c r="M656" s="293"/>
      <c r="N656" s="187"/>
      <c r="O656" s="295">
        <f t="shared" si="51"/>
        <v>0</v>
      </c>
      <c r="P656" s="295">
        <f t="shared" si="49"/>
        <v>0</v>
      </c>
      <c r="Q656" s="293"/>
      <c r="R656" s="296"/>
      <c r="S656" s="295">
        <f t="shared" si="50"/>
        <v>0</v>
      </c>
      <c r="T656" s="295">
        <f t="shared" si="52"/>
        <v>0</v>
      </c>
      <c r="U656" s="372"/>
    </row>
    <row r="657" spans="2:21" s="347" customFormat="1" x14ac:dyDescent="0.45">
      <c r="B657" s="3">
        <v>634</v>
      </c>
      <c r="C657" s="3">
        <v>6.18</v>
      </c>
      <c r="D657" s="121" t="s">
        <v>397</v>
      </c>
      <c r="E657" s="150" t="s">
        <v>92</v>
      </c>
      <c r="F657" s="188">
        <v>1</v>
      </c>
      <c r="G657" s="186">
        <v>0</v>
      </c>
      <c r="H657" s="186">
        <v>1562.5</v>
      </c>
      <c r="I657" s="189">
        <v>1562.5</v>
      </c>
      <c r="J657" s="295">
        <v>1</v>
      </c>
      <c r="K657" s="296"/>
      <c r="L657" s="307">
        <f t="shared" si="48"/>
        <v>0</v>
      </c>
      <c r="M657" s="293"/>
      <c r="N657" s="187"/>
      <c r="O657" s="295">
        <f t="shared" si="51"/>
        <v>0</v>
      </c>
      <c r="P657" s="295">
        <f t="shared" si="49"/>
        <v>0</v>
      </c>
      <c r="Q657" s="293"/>
      <c r="R657" s="296"/>
      <c r="S657" s="295">
        <f t="shared" si="50"/>
        <v>0</v>
      </c>
      <c r="T657" s="295">
        <f t="shared" si="52"/>
        <v>0</v>
      </c>
      <c r="U657" s="372"/>
    </row>
    <row r="658" spans="2:21" s="347" customFormat="1" x14ac:dyDescent="0.45">
      <c r="B658" s="3">
        <v>635</v>
      </c>
      <c r="C658" s="3">
        <v>6.19</v>
      </c>
      <c r="D658" s="121" t="s">
        <v>510</v>
      </c>
      <c r="E658" s="150" t="s">
        <v>92</v>
      </c>
      <c r="F658" s="188">
        <v>1</v>
      </c>
      <c r="G658" s="186">
        <v>0</v>
      </c>
      <c r="H658" s="186">
        <v>4375</v>
      </c>
      <c r="I658" s="189">
        <v>4375</v>
      </c>
      <c r="J658" s="295">
        <v>1</v>
      </c>
      <c r="K658" s="296"/>
      <c r="L658" s="307">
        <f t="shared" ref="L658:L717" si="53">K658*J658*H658</f>
        <v>0</v>
      </c>
      <c r="M658" s="293"/>
      <c r="N658" s="187"/>
      <c r="O658" s="295">
        <f t="shared" si="51"/>
        <v>0</v>
      </c>
      <c r="P658" s="295">
        <f t="shared" si="49"/>
        <v>0</v>
      </c>
      <c r="Q658" s="293"/>
      <c r="R658" s="296"/>
      <c r="S658" s="295">
        <f t="shared" si="50"/>
        <v>0</v>
      </c>
      <c r="T658" s="295">
        <f t="shared" si="52"/>
        <v>0</v>
      </c>
      <c r="U658" s="372"/>
    </row>
    <row r="659" spans="2:21" s="347" customFormat="1" x14ac:dyDescent="0.45">
      <c r="B659" s="3">
        <v>636</v>
      </c>
      <c r="C659" s="3">
        <v>6.2</v>
      </c>
      <c r="D659" s="121" t="s">
        <v>511</v>
      </c>
      <c r="E659" s="150" t="s">
        <v>92</v>
      </c>
      <c r="F659" s="188">
        <v>1</v>
      </c>
      <c r="G659" s="186">
        <v>0</v>
      </c>
      <c r="H659" s="186">
        <v>3125</v>
      </c>
      <c r="I659" s="189">
        <v>3125</v>
      </c>
      <c r="J659" s="295">
        <v>1</v>
      </c>
      <c r="K659" s="296"/>
      <c r="L659" s="307">
        <f t="shared" si="53"/>
        <v>0</v>
      </c>
      <c r="M659" s="293"/>
      <c r="N659" s="187"/>
      <c r="O659" s="295">
        <f t="shared" si="51"/>
        <v>0</v>
      </c>
      <c r="P659" s="295">
        <f t="shared" si="49"/>
        <v>0</v>
      </c>
      <c r="Q659" s="293"/>
      <c r="R659" s="296"/>
      <c r="S659" s="295">
        <f t="shared" si="50"/>
        <v>0</v>
      </c>
      <c r="T659" s="295">
        <f t="shared" si="52"/>
        <v>0</v>
      </c>
      <c r="U659" s="372"/>
    </row>
    <row r="660" spans="2:21" s="347" customFormat="1" x14ac:dyDescent="0.45">
      <c r="B660" s="3">
        <v>637</v>
      </c>
      <c r="C660" s="3">
        <v>6.21</v>
      </c>
      <c r="D660" s="121" t="s">
        <v>512</v>
      </c>
      <c r="E660" s="150" t="s">
        <v>92</v>
      </c>
      <c r="F660" s="188">
        <v>1</v>
      </c>
      <c r="G660" s="186">
        <v>0</v>
      </c>
      <c r="H660" s="186">
        <v>1562.5</v>
      </c>
      <c r="I660" s="189">
        <v>1562.5</v>
      </c>
      <c r="J660" s="295">
        <v>1</v>
      </c>
      <c r="K660" s="296"/>
      <c r="L660" s="307">
        <f t="shared" si="53"/>
        <v>0</v>
      </c>
      <c r="M660" s="293"/>
      <c r="N660" s="187"/>
      <c r="O660" s="295">
        <f t="shared" si="51"/>
        <v>0</v>
      </c>
      <c r="P660" s="295">
        <f t="shared" si="49"/>
        <v>0</v>
      </c>
      <c r="Q660" s="293"/>
      <c r="R660" s="296"/>
      <c r="S660" s="295">
        <f t="shared" si="50"/>
        <v>0</v>
      </c>
      <c r="T660" s="295">
        <f t="shared" si="52"/>
        <v>0</v>
      </c>
      <c r="U660" s="372"/>
    </row>
    <row r="661" spans="2:21" s="347" customFormat="1" x14ac:dyDescent="0.45">
      <c r="B661" s="3">
        <v>638</v>
      </c>
      <c r="C661" s="3">
        <v>6.22</v>
      </c>
      <c r="D661" s="121" t="s">
        <v>401</v>
      </c>
      <c r="E661" s="150" t="s">
        <v>92</v>
      </c>
      <c r="F661" s="188">
        <v>1</v>
      </c>
      <c r="G661" s="186">
        <v>0</v>
      </c>
      <c r="H661" s="186">
        <v>312.5</v>
      </c>
      <c r="I661" s="189">
        <v>312.5</v>
      </c>
      <c r="J661" s="295">
        <v>1</v>
      </c>
      <c r="K661" s="296"/>
      <c r="L661" s="307">
        <f t="shared" si="53"/>
        <v>0</v>
      </c>
      <c r="M661" s="293"/>
      <c r="N661" s="187"/>
      <c r="O661" s="295">
        <f t="shared" si="51"/>
        <v>0</v>
      </c>
      <c r="P661" s="295">
        <f t="shared" si="49"/>
        <v>0</v>
      </c>
      <c r="Q661" s="293"/>
      <c r="R661" s="296"/>
      <c r="S661" s="295">
        <f t="shared" si="50"/>
        <v>0</v>
      </c>
      <c r="T661" s="295">
        <f t="shared" si="52"/>
        <v>0</v>
      </c>
      <c r="U661" s="372"/>
    </row>
    <row r="662" spans="2:21" s="347" customFormat="1" x14ac:dyDescent="0.45">
      <c r="B662" s="3">
        <v>639</v>
      </c>
      <c r="C662" s="3">
        <v>6.23</v>
      </c>
      <c r="D662" s="121" t="s">
        <v>402</v>
      </c>
      <c r="E662" s="150" t="s">
        <v>92</v>
      </c>
      <c r="F662" s="188">
        <v>1</v>
      </c>
      <c r="G662" s="186">
        <v>0</v>
      </c>
      <c r="H662" s="186">
        <v>312.5</v>
      </c>
      <c r="I662" s="189">
        <v>312.5</v>
      </c>
      <c r="J662" s="295">
        <v>1</v>
      </c>
      <c r="K662" s="296"/>
      <c r="L662" s="307">
        <f t="shared" si="53"/>
        <v>0</v>
      </c>
      <c r="M662" s="293"/>
      <c r="N662" s="187"/>
      <c r="O662" s="295">
        <f t="shared" si="51"/>
        <v>0</v>
      </c>
      <c r="P662" s="295">
        <f t="shared" si="49"/>
        <v>0</v>
      </c>
      <c r="Q662" s="293"/>
      <c r="R662" s="296"/>
      <c r="S662" s="295">
        <f t="shared" si="50"/>
        <v>0</v>
      </c>
      <c r="T662" s="295">
        <f t="shared" si="52"/>
        <v>0</v>
      </c>
      <c r="U662" s="372"/>
    </row>
    <row r="663" spans="2:21" s="347" customFormat="1" x14ac:dyDescent="0.45">
      <c r="B663" s="3">
        <v>640</v>
      </c>
      <c r="C663" s="3">
        <v>6.24</v>
      </c>
      <c r="D663" s="121" t="s">
        <v>403</v>
      </c>
      <c r="E663" s="150" t="s">
        <v>92</v>
      </c>
      <c r="F663" s="188">
        <v>1</v>
      </c>
      <c r="G663" s="186">
        <v>0</v>
      </c>
      <c r="H663" s="186">
        <v>312.5</v>
      </c>
      <c r="I663" s="189">
        <v>312.5</v>
      </c>
      <c r="J663" s="295">
        <v>1</v>
      </c>
      <c r="K663" s="296"/>
      <c r="L663" s="307">
        <f t="shared" si="53"/>
        <v>0</v>
      </c>
      <c r="M663" s="293"/>
      <c r="N663" s="187"/>
      <c r="O663" s="295">
        <f t="shared" si="51"/>
        <v>0</v>
      </c>
      <c r="P663" s="295">
        <f t="shared" si="49"/>
        <v>0</v>
      </c>
      <c r="Q663" s="293"/>
      <c r="R663" s="296"/>
      <c r="S663" s="295">
        <f t="shared" si="50"/>
        <v>0</v>
      </c>
      <c r="T663" s="295">
        <f t="shared" si="52"/>
        <v>0</v>
      </c>
      <c r="U663" s="372"/>
    </row>
    <row r="664" spans="2:21" s="347" customFormat="1" x14ac:dyDescent="0.45">
      <c r="B664" s="3">
        <v>641</v>
      </c>
      <c r="C664" s="3">
        <v>6.25</v>
      </c>
      <c r="D664" s="121" t="s">
        <v>513</v>
      </c>
      <c r="E664" s="150" t="s">
        <v>92</v>
      </c>
      <c r="F664" s="188">
        <v>4</v>
      </c>
      <c r="G664" s="186">
        <v>0</v>
      </c>
      <c r="H664" s="186">
        <v>312.5</v>
      </c>
      <c r="I664" s="189">
        <v>1250</v>
      </c>
      <c r="J664" s="295">
        <v>4</v>
      </c>
      <c r="K664" s="296"/>
      <c r="L664" s="307">
        <f t="shared" si="53"/>
        <v>0</v>
      </c>
      <c r="M664" s="293"/>
      <c r="N664" s="187"/>
      <c r="O664" s="295">
        <f t="shared" si="51"/>
        <v>0</v>
      </c>
      <c r="P664" s="295">
        <f t="shared" si="49"/>
        <v>0</v>
      </c>
      <c r="Q664" s="293"/>
      <c r="R664" s="296"/>
      <c r="S664" s="295">
        <f t="shared" si="50"/>
        <v>0</v>
      </c>
      <c r="T664" s="295">
        <f t="shared" si="52"/>
        <v>0</v>
      </c>
      <c r="U664" s="372"/>
    </row>
    <row r="665" spans="2:21" s="347" customFormat="1" x14ac:dyDescent="0.45">
      <c r="B665" s="3">
        <v>642</v>
      </c>
      <c r="C665" s="3">
        <v>6.26</v>
      </c>
      <c r="D665" s="121" t="s">
        <v>404</v>
      </c>
      <c r="E665" s="150" t="s">
        <v>92</v>
      </c>
      <c r="F665" s="188">
        <v>1</v>
      </c>
      <c r="G665" s="186">
        <v>0</v>
      </c>
      <c r="H665" s="186">
        <v>312.5</v>
      </c>
      <c r="I665" s="189">
        <v>312.5</v>
      </c>
      <c r="J665" s="295">
        <v>1</v>
      </c>
      <c r="K665" s="296"/>
      <c r="L665" s="307">
        <f t="shared" si="53"/>
        <v>0</v>
      </c>
      <c r="M665" s="293"/>
      <c r="N665" s="187"/>
      <c r="O665" s="295">
        <f t="shared" si="51"/>
        <v>0</v>
      </c>
      <c r="P665" s="295">
        <f t="shared" si="49"/>
        <v>0</v>
      </c>
      <c r="Q665" s="293"/>
      <c r="R665" s="296"/>
      <c r="S665" s="295">
        <f t="shared" si="50"/>
        <v>0</v>
      </c>
      <c r="T665" s="295">
        <f t="shared" si="52"/>
        <v>0</v>
      </c>
      <c r="U665" s="372"/>
    </row>
    <row r="666" spans="2:21" s="347" customFormat="1" x14ac:dyDescent="0.45">
      <c r="B666" s="3">
        <v>643</v>
      </c>
      <c r="C666" s="3">
        <v>6.27</v>
      </c>
      <c r="D666" s="121" t="s">
        <v>405</v>
      </c>
      <c r="E666" s="150" t="s">
        <v>92</v>
      </c>
      <c r="F666" s="188">
        <v>1</v>
      </c>
      <c r="G666" s="186">
        <v>0</v>
      </c>
      <c r="H666" s="186">
        <v>312.5</v>
      </c>
      <c r="I666" s="189">
        <v>312.5</v>
      </c>
      <c r="J666" s="295">
        <v>1</v>
      </c>
      <c r="K666" s="296"/>
      <c r="L666" s="307">
        <f t="shared" si="53"/>
        <v>0</v>
      </c>
      <c r="M666" s="293"/>
      <c r="N666" s="187"/>
      <c r="O666" s="295">
        <f t="shared" si="51"/>
        <v>0</v>
      </c>
      <c r="P666" s="295">
        <f t="shared" si="49"/>
        <v>0</v>
      </c>
      <c r="Q666" s="293"/>
      <c r="R666" s="296"/>
      <c r="S666" s="295">
        <f t="shared" si="50"/>
        <v>0</v>
      </c>
      <c r="T666" s="295">
        <f t="shared" si="52"/>
        <v>0</v>
      </c>
      <c r="U666" s="372"/>
    </row>
    <row r="667" spans="2:21" s="347" customFormat="1" x14ac:dyDescent="0.45">
      <c r="B667" s="3">
        <v>644</v>
      </c>
      <c r="C667" s="3">
        <v>6.28</v>
      </c>
      <c r="D667" s="121" t="s">
        <v>406</v>
      </c>
      <c r="E667" s="150" t="s">
        <v>92</v>
      </c>
      <c r="F667" s="188">
        <v>1</v>
      </c>
      <c r="G667" s="186">
        <v>0</v>
      </c>
      <c r="H667" s="186">
        <v>312.5</v>
      </c>
      <c r="I667" s="189">
        <v>312.5</v>
      </c>
      <c r="J667" s="295">
        <v>1</v>
      </c>
      <c r="K667" s="296"/>
      <c r="L667" s="307">
        <f t="shared" si="53"/>
        <v>0</v>
      </c>
      <c r="M667" s="293"/>
      <c r="N667" s="187"/>
      <c r="O667" s="295">
        <f t="shared" si="51"/>
        <v>0</v>
      </c>
      <c r="P667" s="295">
        <f t="shared" ref="P667:P730" si="54">O667-L667</f>
        <v>0</v>
      </c>
      <c r="Q667" s="293"/>
      <c r="R667" s="296"/>
      <c r="S667" s="295">
        <f t="shared" si="50"/>
        <v>0</v>
      </c>
      <c r="T667" s="295">
        <f t="shared" si="52"/>
        <v>0</v>
      </c>
      <c r="U667" s="372"/>
    </row>
    <row r="668" spans="2:21" s="347" customFormat="1" x14ac:dyDescent="0.45">
      <c r="B668" s="3">
        <v>645</v>
      </c>
      <c r="C668" s="3" t="s">
        <v>407</v>
      </c>
      <c r="D668" s="121" t="s">
        <v>408</v>
      </c>
      <c r="E668" s="150" t="s">
        <v>14</v>
      </c>
      <c r="F668" s="188" t="s">
        <v>14</v>
      </c>
      <c r="G668" s="186"/>
      <c r="H668" s="186"/>
      <c r="I668" s="189"/>
      <c r="J668" s="295" t="s">
        <v>14</v>
      </c>
      <c r="K668" s="296"/>
      <c r="L668" s="307"/>
      <c r="M668" s="293"/>
      <c r="N668" s="187"/>
      <c r="O668" s="295">
        <f t="shared" si="51"/>
        <v>0</v>
      </c>
      <c r="P668" s="295">
        <f t="shared" si="54"/>
        <v>0</v>
      </c>
      <c r="Q668" s="293"/>
      <c r="R668" s="296"/>
      <c r="S668" s="295">
        <f t="shared" si="50"/>
        <v>0</v>
      </c>
      <c r="T668" s="295">
        <f t="shared" si="52"/>
        <v>0</v>
      </c>
      <c r="U668" s="372"/>
    </row>
    <row r="669" spans="2:21" s="347" customFormat="1" x14ac:dyDescent="0.45">
      <c r="B669" s="3">
        <v>646</v>
      </c>
      <c r="C669" s="3">
        <v>7.1</v>
      </c>
      <c r="D669" s="121" t="s">
        <v>409</v>
      </c>
      <c r="E669" s="150" t="s">
        <v>69</v>
      </c>
      <c r="F669" s="188">
        <v>80</v>
      </c>
      <c r="G669" s="186">
        <v>39360</v>
      </c>
      <c r="H669" s="186">
        <v>975</v>
      </c>
      <c r="I669" s="189">
        <v>78000</v>
      </c>
      <c r="J669" s="295">
        <v>80</v>
      </c>
      <c r="K669" s="296"/>
      <c r="L669" s="307">
        <f t="shared" si="53"/>
        <v>0</v>
      </c>
      <c r="M669" s="293"/>
      <c r="N669" s="187"/>
      <c r="O669" s="295">
        <f t="shared" si="51"/>
        <v>0</v>
      </c>
      <c r="P669" s="295">
        <f t="shared" si="54"/>
        <v>0</v>
      </c>
      <c r="Q669" s="293"/>
      <c r="R669" s="296"/>
      <c r="S669" s="295">
        <f t="shared" si="50"/>
        <v>0</v>
      </c>
      <c r="T669" s="295">
        <f t="shared" si="52"/>
        <v>0</v>
      </c>
      <c r="U669" s="372"/>
    </row>
    <row r="670" spans="2:21" s="347" customFormat="1" ht="33.75" x14ac:dyDescent="0.45">
      <c r="B670" s="3">
        <v>647</v>
      </c>
      <c r="C670" s="3" t="s">
        <v>14</v>
      </c>
      <c r="D670" s="121" t="s">
        <v>410</v>
      </c>
      <c r="E670" s="150" t="s">
        <v>14</v>
      </c>
      <c r="F670" s="188" t="s">
        <v>14</v>
      </c>
      <c r="G670" s="186"/>
      <c r="H670" s="186"/>
      <c r="I670" s="189"/>
      <c r="J670" s="295" t="s">
        <v>14</v>
      </c>
      <c r="K670" s="296"/>
      <c r="L670" s="307"/>
      <c r="M670" s="293"/>
      <c r="N670" s="187"/>
      <c r="O670" s="295">
        <f t="shared" si="51"/>
        <v>0</v>
      </c>
      <c r="P670" s="295">
        <f t="shared" si="54"/>
        <v>0</v>
      </c>
      <c r="Q670" s="293"/>
      <c r="R670" s="296"/>
      <c r="S670" s="295">
        <f t="shared" si="50"/>
        <v>0</v>
      </c>
      <c r="T670" s="295">
        <f t="shared" si="52"/>
        <v>0</v>
      </c>
      <c r="U670" s="372"/>
    </row>
    <row r="671" spans="2:21" s="347" customFormat="1" x14ac:dyDescent="0.45">
      <c r="B671" s="3">
        <v>648</v>
      </c>
      <c r="C671" s="3">
        <v>7.2</v>
      </c>
      <c r="D671" s="121" t="s">
        <v>72</v>
      </c>
      <c r="E671" s="150" t="s">
        <v>69</v>
      </c>
      <c r="F671" s="188">
        <v>195</v>
      </c>
      <c r="G671" s="186">
        <v>78000</v>
      </c>
      <c r="H671" s="186">
        <v>650</v>
      </c>
      <c r="I671" s="189">
        <v>126750</v>
      </c>
      <c r="J671" s="295">
        <v>195</v>
      </c>
      <c r="K671" s="296"/>
      <c r="L671" s="307">
        <f t="shared" si="53"/>
        <v>0</v>
      </c>
      <c r="M671" s="293"/>
      <c r="N671" s="187"/>
      <c r="O671" s="295">
        <f t="shared" si="51"/>
        <v>0</v>
      </c>
      <c r="P671" s="295">
        <f t="shared" si="54"/>
        <v>0</v>
      </c>
      <c r="Q671" s="293">
        <f>'RA3 ms'!F1650</f>
        <v>68.951099999999997</v>
      </c>
      <c r="R671" s="296">
        <v>0.9</v>
      </c>
      <c r="S671" s="295">
        <f t="shared" si="50"/>
        <v>40336.393499999998</v>
      </c>
      <c r="T671" s="295">
        <f t="shared" si="52"/>
        <v>40336.393499999998</v>
      </c>
      <c r="U671" s="372"/>
    </row>
    <row r="672" spans="2:21" s="347" customFormat="1" ht="33.75" x14ac:dyDescent="0.45">
      <c r="B672" s="3">
        <v>649</v>
      </c>
      <c r="C672" s="3" t="s">
        <v>14</v>
      </c>
      <c r="D672" s="121" t="s">
        <v>411</v>
      </c>
      <c r="E672" s="150" t="s">
        <v>14</v>
      </c>
      <c r="F672" s="188" t="s">
        <v>14</v>
      </c>
      <c r="G672" s="186"/>
      <c r="H672" s="186"/>
      <c r="I672" s="189"/>
      <c r="J672" s="295" t="s">
        <v>14</v>
      </c>
      <c r="K672" s="296"/>
      <c r="L672" s="307"/>
      <c r="M672" s="293"/>
      <c r="N672" s="187"/>
      <c r="O672" s="295">
        <f t="shared" si="51"/>
        <v>0</v>
      </c>
      <c r="P672" s="295">
        <f t="shared" si="54"/>
        <v>0</v>
      </c>
      <c r="Q672" s="293"/>
      <c r="R672" s="296"/>
      <c r="S672" s="295">
        <f t="shared" si="50"/>
        <v>0</v>
      </c>
      <c r="T672" s="295">
        <f t="shared" si="52"/>
        <v>0</v>
      </c>
      <c r="U672" s="372"/>
    </row>
    <row r="673" spans="2:21" s="347" customFormat="1" x14ac:dyDescent="0.45">
      <c r="B673" s="3">
        <v>650</v>
      </c>
      <c r="C673" s="3" t="s">
        <v>14</v>
      </c>
      <c r="D673" s="352" t="s">
        <v>514</v>
      </c>
      <c r="E673" s="150" t="s">
        <v>14</v>
      </c>
      <c r="F673" s="188" t="s">
        <v>14</v>
      </c>
      <c r="G673" s="186"/>
      <c r="H673" s="186"/>
      <c r="I673" s="189"/>
      <c r="J673" s="295" t="s">
        <v>14</v>
      </c>
      <c r="K673" s="296"/>
      <c r="L673" s="307"/>
      <c r="M673" s="293"/>
      <c r="N673" s="187"/>
      <c r="O673" s="295">
        <f t="shared" si="51"/>
        <v>0</v>
      </c>
      <c r="P673" s="295">
        <f t="shared" si="54"/>
        <v>0</v>
      </c>
      <c r="Q673" s="293"/>
      <c r="R673" s="296"/>
      <c r="S673" s="295">
        <f t="shared" si="50"/>
        <v>0</v>
      </c>
      <c r="T673" s="295">
        <f t="shared" si="52"/>
        <v>0</v>
      </c>
      <c r="U673" s="372"/>
    </row>
    <row r="674" spans="2:21" s="347" customFormat="1" x14ac:dyDescent="0.45">
      <c r="B674" s="3">
        <v>651</v>
      </c>
      <c r="C674" s="3">
        <v>1.1000000000000001</v>
      </c>
      <c r="D674" s="121" t="s">
        <v>515</v>
      </c>
      <c r="E674" s="150" t="s">
        <v>516</v>
      </c>
      <c r="F674" s="188">
        <v>40.549999999999997</v>
      </c>
      <c r="G674" s="186">
        <v>85155</v>
      </c>
      <c r="H674" s="186">
        <v>3346.79</v>
      </c>
      <c r="I674" s="189">
        <v>135712.32999999999</v>
      </c>
      <c r="J674" s="295">
        <v>40.549999999999997</v>
      </c>
      <c r="K674" s="296">
        <v>0.3</v>
      </c>
      <c r="L674" s="307">
        <f t="shared" si="53"/>
        <v>40713.700349999999</v>
      </c>
      <c r="M674" s="293"/>
      <c r="N674" s="187"/>
      <c r="O674" s="295">
        <f t="shared" si="51"/>
        <v>0</v>
      </c>
      <c r="P674" s="295">
        <f t="shared" si="54"/>
        <v>-40713.700349999999</v>
      </c>
      <c r="Q674" s="293"/>
      <c r="R674" s="296"/>
      <c r="S674" s="295">
        <f t="shared" si="50"/>
        <v>0</v>
      </c>
      <c r="T674" s="295">
        <f t="shared" si="52"/>
        <v>0</v>
      </c>
      <c r="U674" s="372"/>
    </row>
    <row r="675" spans="2:21" s="347" customFormat="1" x14ac:dyDescent="0.45">
      <c r="B675" s="3">
        <v>652</v>
      </c>
      <c r="C675" s="3" t="s">
        <v>14</v>
      </c>
      <c r="D675" s="121" t="s">
        <v>517</v>
      </c>
      <c r="E675" s="150" t="s">
        <v>14</v>
      </c>
      <c r="F675" s="188" t="s">
        <v>14</v>
      </c>
      <c r="G675" s="186"/>
      <c r="H675" s="186"/>
      <c r="I675" s="189"/>
      <c r="J675" s="295" t="s">
        <v>14</v>
      </c>
      <c r="K675" s="296"/>
      <c r="L675" s="307"/>
      <c r="M675" s="293"/>
      <c r="N675" s="187"/>
      <c r="O675" s="295">
        <f t="shared" si="51"/>
        <v>0</v>
      </c>
      <c r="P675" s="295">
        <f t="shared" si="54"/>
        <v>0</v>
      </c>
      <c r="Q675" s="293"/>
      <c r="R675" s="296"/>
      <c r="S675" s="295">
        <f t="shared" si="50"/>
        <v>0</v>
      </c>
      <c r="T675" s="295">
        <f t="shared" si="52"/>
        <v>0</v>
      </c>
      <c r="U675" s="372"/>
    </row>
    <row r="676" spans="2:21" s="347" customFormat="1" ht="33.75" x14ac:dyDescent="0.45">
      <c r="B676" s="3">
        <v>653</v>
      </c>
      <c r="C676" s="3" t="s">
        <v>14</v>
      </c>
      <c r="D676" s="121" t="s">
        <v>518</v>
      </c>
      <c r="E676" s="150" t="s">
        <v>14</v>
      </c>
      <c r="F676" s="188" t="s">
        <v>14</v>
      </c>
      <c r="G676" s="186"/>
      <c r="H676" s="186"/>
      <c r="I676" s="189"/>
      <c r="J676" s="295" t="s">
        <v>14</v>
      </c>
      <c r="K676" s="296"/>
      <c r="L676" s="307"/>
      <c r="M676" s="293"/>
      <c r="N676" s="187"/>
      <c r="O676" s="295">
        <f t="shared" si="51"/>
        <v>0</v>
      </c>
      <c r="P676" s="295">
        <f t="shared" si="54"/>
        <v>0</v>
      </c>
      <c r="Q676" s="293"/>
      <c r="R676" s="296"/>
      <c r="S676" s="295">
        <f t="shared" si="50"/>
        <v>0</v>
      </c>
      <c r="T676" s="295">
        <f t="shared" si="52"/>
        <v>0</v>
      </c>
      <c r="U676" s="372"/>
    </row>
    <row r="677" spans="2:21" s="347" customFormat="1" x14ac:dyDescent="0.45">
      <c r="B677" s="3">
        <v>654</v>
      </c>
      <c r="C677" s="3" t="s">
        <v>14</v>
      </c>
      <c r="D677" s="121" t="s">
        <v>519</v>
      </c>
      <c r="E677" s="150" t="s">
        <v>14</v>
      </c>
      <c r="F677" s="188" t="s">
        <v>14</v>
      </c>
      <c r="G677" s="186"/>
      <c r="H677" s="186"/>
      <c r="I677" s="189"/>
      <c r="J677" s="295" t="s">
        <v>14</v>
      </c>
      <c r="K677" s="296"/>
      <c r="L677" s="307"/>
      <c r="M677" s="293"/>
      <c r="N677" s="187"/>
      <c r="O677" s="295">
        <f t="shared" si="51"/>
        <v>0</v>
      </c>
      <c r="P677" s="295">
        <f t="shared" si="54"/>
        <v>0</v>
      </c>
      <c r="Q677" s="293"/>
      <c r="R677" s="296"/>
      <c r="S677" s="295">
        <f t="shared" si="50"/>
        <v>0</v>
      </c>
      <c r="T677" s="295">
        <f t="shared" si="52"/>
        <v>0</v>
      </c>
      <c r="U677" s="372"/>
    </row>
    <row r="678" spans="2:21" s="347" customFormat="1" x14ac:dyDescent="0.45">
      <c r="B678" s="3">
        <v>655</v>
      </c>
      <c r="C678" s="3" t="s">
        <v>14</v>
      </c>
      <c r="D678" s="121" t="s">
        <v>520</v>
      </c>
      <c r="E678" s="150" t="s">
        <v>14</v>
      </c>
      <c r="F678" s="188" t="s">
        <v>14</v>
      </c>
      <c r="G678" s="186"/>
      <c r="H678" s="186"/>
      <c r="I678" s="189"/>
      <c r="J678" s="295" t="s">
        <v>14</v>
      </c>
      <c r="K678" s="296"/>
      <c r="L678" s="307"/>
      <c r="M678" s="293"/>
      <c r="N678" s="187"/>
      <c r="O678" s="295">
        <f t="shared" si="51"/>
        <v>0</v>
      </c>
      <c r="P678" s="295">
        <f t="shared" si="54"/>
        <v>0</v>
      </c>
      <c r="Q678" s="293"/>
      <c r="R678" s="296"/>
      <c r="S678" s="295">
        <f t="shared" si="50"/>
        <v>0</v>
      </c>
      <c r="T678" s="295">
        <f t="shared" si="52"/>
        <v>0</v>
      </c>
      <c r="U678" s="372"/>
    </row>
    <row r="679" spans="2:21" s="347" customFormat="1" x14ac:dyDescent="0.45">
      <c r="B679" s="3">
        <v>656</v>
      </c>
      <c r="C679" s="3" t="s">
        <v>14</v>
      </c>
      <c r="D679" s="121" t="s">
        <v>521</v>
      </c>
      <c r="E679" s="150" t="s">
        <v>14</v>
      </c>
      <c r="F679" s="188" t="s">
        <v>14</v>
      </c>
      <c r="G679" s="186"/>
      <c r="H679" s="186"/>
      <c r="I679" s="189"/>
      <c r="J679" s="295" t="s">
        <v>14</v>
      </c>
      <c r="K679" s="296"/>
      <c r="L679" s="307"/>
      <c r="M679" s="293"/>
      <c r="N679" s="187"/>
      <c r="O679" s="295">
        <f t="shared" si="51"/>
        <v>0</v>
      </c>
      <c r="P679" s="295">
        <f t="shared" si="54"/>
        <v>0</v>
      </c>
      <c r="Q679" s="293"/>
      <c r="R679" s="296"/>
      <c r="S679" s="295">
        <f t="shared" si="50"/>
        <v>0</v>
      </c>
      <c r="T679" s="295">
        <f t="shared" si="52"/>
        <v>0</v>
      </c>
      <c r="U679" s="372"/>
    </row>
    <row r="680" spans="2:21" s="347" customFormat="1" x14ac:dyDescent="0.45">
      <c r="B680" s="3">
        <v>657</v>
      </c>
      <c r="C680" s="3" t="s">
        <v>14</v>
      </c>
      <c r="D680" s="121" t="s">
        <v>522</v>
      </c>
      <c r="E680" s="150" t="s">
        <v>14</v>
      </c>
      <c r="F680" s="188" t="s">
        <v>14</v>
      </c>
      <c r="G680" s="186"/>
      <c r="H680" s="186"/>
      <c r="I680" s="189"/>
      <c r="J680" s="295" t="s">
        <v>14</v>
      </c>
      <c r="K680" s="296"/>
      <c r="L680" s="307"/>
      <c r="M680" s="293"/>
      <c r="N680" s="187"/>
      <c r="O680" s="295">
        <f t="shared" si="51"/>
        <v>0</v>
      </c>
      <c r="P680" s="295">
        <f t="shared" si="54"/>
        <v>0</v>
      </c>
      <c r="Q680" s="293"/>
      <c r="R680" s="296"/>
      <c r="S680" s="295">
        <f t="shared" si="50"/>
        <v>0</v>
      </c>
      <c r="T680" s="295">
        <f t="shared" si="52"/>
        <v>0</v>
      </c>
      <c r="U680" s="372"/>
    </row>
    <row r="681" spans="2:21" s="347" customFormat="1" x14ac:dyDescent="0.45">
      <c r="B681" s="3">
        <v>658</v>
      </c>
      <c r="C681" s="3" t="s">
        <v>14</v>
      </c>
      <c r="D681" s="121" t="s">
        <v>523</v>
      </c>
      <c r="E681" s="150" t="s">
        <v>14</v>
      </c>
      <c r="F681" s="188" t="s">
        <v>14</v>
      </c>
      <c r="G681" s="186"/>
      <c r="H681" s="186"/>
      <c r="I681" s="189"/>
      <c r="J681" s="295" t="s">
        <v>14</v>
      </c>
      <c r="K681" s="296"/>
      <c r="L681" s="307"/>
      <c r="M681" s="293"/>
      <c r="N681" s="187"/>
      <c r="O681" s="295">
        <f t="shared" si="51"/>
        <v>0</v>
      </c>
      <c r="P681" s="295">
        <f t="shared" si="54"/>
        <v>0</v>
      </c>
      <c r="Q681" s="293"/>
      <c r="R681" s="296"/>
      <c r="S681" s="295">
        <f t="shared" si="50"/>
        <v>0</v>
      </c>
      <c r="T681" s="295">
        <f t="shared" si="52"/>
        <v>0</v>
      </c>
      <c r="U681" s="372"/>
    </row>
    <row r="682" spans="2:21" s="347" customFormat="1" x14ac:dyDescent="0.45">
      <c r="B682" s="3">
        <v>659</v>
      </c>
      <c r="C682" s="3" t="s">
        <v>14</v>
      </c>
      <c r="D682" s="121" t="s">
        <v>524</v>
      </c>
      <c r="E682" s="150" t="s">
        <v>14</v>
      </c>
      <c r="F682" s="188" t="s">
        <v>14</v>
      </c>
      <c r="G682" s="186"/>
      <c r="H682" s="186"/>
      <c r="I682" s="189"/>
      <c r="J682" s="295" t="s">
        <v>14</v>
      </c>
      <c r="K682" s="296"/>
      <c r="L682" s="307"/>
      <c r="M682" s="293"/>
      <c r="N682" s="187"/>
      <c r="O682" s="295">
        <f t="shared" si="51"/>
        <v>0</v>
      </c>
      <c r="P682" s="295">
        <f t="shared" si="54"/>
        <v>0</v>
      </c>
      <c r="Q682" s="293"/>
      <c r="R682" s="296"/>
      <c r="S682" s="295">
        <f t="shared" si="50"/>
        <v>0</v>
      </c>
      <c r="T682" s="295">
        <f t="shared" si="52"/>
        <v>0</v>
      </c>
      <c r="U682" s="372"/>
    </row>
    <row r="683" spans="2:21" s="347" customFormat="1" x14ac:dyDescent="0.45">
      <c r="B683" s="3">
        <v>660</v>
      </c>
      <c r="C683" s="3" t="s">
        <v>14</v>
      </c>
      <c r="D683" s="121" t="s">
        <v>525</v>
      </c>
      <c r="E683" s="150" t="s">
        <v>14</v>
      </c>
      <c r="F683" s="188" t="s">
        <v>14</v>
      </c>
      <c r="G683" s="186"/>
      <c r="H683" s="186"/>
      <c r="I683" s="189"/>
      <c r="J683" s="295" t="s">
        <v>14</v>
      </c>
      <c r="K683" s="296"/>
      <c r="L683" s="307"/>
      <c r="M683" s="293"/>
      <c r="N683" s="187"/>
      <c r="O683" s="295">
        <f t="shared" si="51"/>
        <v>0</v>
      </c>
      <c r="P683" s="295">
        <f t="shared" si="54"/>
        <v>0</v>
      </c>
      <c r="Q683" s="293"/>
      <c r="R683" s="296"/>
      <c r="S683" s="295">
        <f t="shared" si="50"/>
        <v>0</v>
      </c>
      <c r="T683" s="295">
        <f t="shared" si="52"/>
        <v>0</v>
      </c>
      <c r="U683" s="372"/>
    </row>
    <row r="684" spans="2:21" s="347" customFormat="1" x14ac:dyDescent="0.45">
      <c r="B684" s="3">
        <v>661</v>
      </c>
      <c r="C684" s="3" t="s">
        <v>14</v>
      </c>
      <c r="D684" s="121" t="s">
        <v>526</v>
      </c>
      <c r="E684" s="150" t="s">
        <v>14</v>
      </c>
      <c r="F684" s="188" t="s">
        <v>14</v>
      </c>
      <c r="G684" s="186"/>
      <c r="H684" s="186"/>
      <c r="I684" s="189"/>
      <c r="J684" s="295" t="s">
        <v>14</v>
      </c>
      <c r="K684" s="296"/>
      <c r="L684" s="307"/>
      <c r="M684" s="293"/>
      <c r="N684" s="187"/>
      <c r="O684" s="295">
        <f t="shared" si="51"/>
        <v>0</v>
      </c>
      <c r="P684" s="295">
        <f t="shared" si="54"/>
        <v>0</v>
      </c>
      <c r="Q684" s="293"/>
      <c r="R684" s="296"/>
      <c r="S684" s="295">
        <f t="shared" si="50"/>
        <v>0</v>
      </c>
      <c r="T684" s="295">
        <f t="shared" si="52"/>
        <v>0</v>
      </c>
      <c r="U684" s="372"/>
    </row>
    <row r="685" spans="2:21" s="347" customFormat="1" x14ac:dyDescent="0.45">
      <c r="B685" s="3">
        <v>662</v>
      </c>
      <c r="C685" s="3">
        <v>1.2</v>
      </c>
      <c r="D685" s="121" t="s">
        <v>527</v>
      </c>
      <c r="E685" s="150" t="s">
        <v>516</v>
      </c>
      <c r="F685" s="188">
        <v>364.91</v>
      </c>
      <c r="G685" s="186">
        <v>842942.1</v>
      </c>
      <c r="H685" s="186">
        <v>3346.79</v>
      </c>
      <c r="I685" s="189">
        <v>1221277.1399999999</v>
      </c>
      <c r="J685" s="295">
        <v>364.91</v>
      </c>
      <c r="K685" s="296">
        <v>0.2</v>
      </c>
      <c r="L685" s="307">
        <f t="shared" si="53"/>
        <v>244255.42778000006</v>
      </c>
      <c r="M685" s="293"/>
      <c r="N685" s="187"/>
      <c r="O685" s="295">
        <f t="shared" si="51"/>
        <v>0</v>
      </c>
      <c r="P685" s="295">
        <f t="shared" si="54"/>
        <v>-244255.42778000006</v>
      </c>
      <c r="Q685" s="293"/>
      <c r="R685" s="296"/>
      <c r="S685" s="295">
        <f t="shared" si="50"/>
        <v>0</v>
      </c>
      <c r="T685" s="295">
        <f t="shared" si="52"/>
        <v>0</v>
      </c>
      <c r="U685" s="372"/>
    </row>
    <row r="686" spans="2:21" s="347" customFormat="1" x14ac:dyDescent="0.45">
      <c r="B686" s="3">
        <v>663</v>
      </c>
      <c r="C686" s="3" t="s">
        <v>14</v>
      </c>
      <c r="D686" s="121" t="s">
        <v>517</v>
      </c>
      <c r="E686" s="150" t="s">
        <v>14</v>
      </c>
      <c r="F686" s="188" t="s">
        <v>14</v>
      </c>
      <c r="G686" s="186"/>
      <c r="H686" s="186"/>
      <c r="I686" s="189"/>
      <c r="J686" s="295" t="s">
        <v>14</v>
      </c>
      <c r="K686" s="296"/>
      <c r="L686" s="307"/>
      <c r="M686" s="293"/>
      <c r="N686" s="187"/>
      <c r="O686" s="295">
        <f t="shared" si="51"/>
        <v>0</v>
      </c>
      <c r="P686" s="295">
        <f t="shared" si="54"/>
        <v>0</v>
      </c>
      <c r="Q686" s="293"/>
      <c r="R686" s="296"/>
      <c r="S686" s="295">
        <f t="shared" si="50"/>
        <v>0</v>
      </c>
      <c r="T686" s="295">
        <f t="shared" si="52"/>
        <v>0</v>
      </c>
      <c r="U686" s="372"/>
    </row>
    <row r="687" spans="2:21" s="347" customFormat="1" ht="33.75" x14ac:dyDescent="0.45">
      <c r="B687" s="3">
        <v>664</v>
      </c>
      <c r="C687" s="3" t="s">
        <v>14</v>
      </c>
      <c r="D687" s="121" t="s">
        <v>528</v>
      </c>
      <c r="E687" s="150" t="s">
        <v>14</v>
      </c>
      <c r="F687" s="188" t="s">
        <v>14</v>
      </c>
      <c r="G687" s="186"/>
      <c r="H687" s="186"/>
      <c r="I687" s="189"/>
      <c r="J687" s="295" t="s">
        <v>14</v>
      </c>
      <c r="K687" s="296"/>
      <c r="L687" s="307"/>
      <c r="M687" s="293"/>
      <c r="N687" s="187"/>
      <c r="O687" s="295">
        <f t="shared" si="51"/>
        <v>0</v>
      </c>
      <c r="P687" s="295">
        <f t="shared" si="54"/>
        <v>0</v>
      </c>
      <c r="Q687" s="293"/>
      <c r="R687" s="296"/>
      <c r="S687" s="295">
        <f t="shared" si="50"/>
        <v>0</v>
      </c>
      <c r="T687" s="295">
        <f t="shared" si="52"/>
        <v>0</v>
      </c>
      <c r="U687" s="372"/>
    </row>
    <row r="688" spans="2:21" s="347" customFormat="1" x14ac:dyDescent="0.45">
      <c r="B688" s="3">
        <v>665</v>
      </c>
      <c r="C688" s="3" t="s">
        <v>14</v>
      </c>
      <c r="D688" s="121" t="s">
        <v>519</v>
      </c>
      <c r="E688" s="150" t="s">
        <v>14</v>
      </c>
      <c r="F688" s="188" t="s">
        <v>14</v>
      </c>
      <c r="G688" s="186"/>
      <c r="H688" s="186"/>
      <c r="I688" s="189"/>
      <c r="J688" s="295" t="s">
        <v>14</v>
      </c>
      <c r="K688" s="296"/>
      <c r="L688" s="307"/>
      <c r="M688" s="293"/>
      <c r="N688" s="187"/>
      <c r="O688" s="295">
        <f t="shared" si="51"/>
        <v>0</v>
      </c>
      <c r="P688" s="295">
        <f t="shared" si="54"/>
        <v>0</v>
      </c>
      <c r="Q688" s="293"/>
      <c r="R688" s="296"/>
      <c r="S688" s="295">
        <f t="shared" si="50"/>
        <v>0</v>
      </c>
      <c r="T688" s="295">
        <f t="shared" si="52"/>
        <v>0</v>
      </c>
      <c r="U688" s="372"/>
    </row>
    <row r="689" spans="2:21" s="347" customFormat="1" x14ac:dyDescent="0.45">
      <c r="B689" s="3">
        <v>666</v>
      </c>
      <c r="C689" s="3" t="s">
        <v>14</v>
      </c>
      <c r="D689" s="121" t="s">
        <v>529</v>
      </c>
      <c r="E689" s="150" t="s">
        <v>14</v>
      </c>
      <c r="F689" s="188" t="s">
        <v>14</v>
      </c>
      <c r="G689" s="186"/>
      <c r="H689" s="186"/>
      <c r="I689" s="189"/>
      <c r="J689" s="295" t="s">
        <v>14</v>
      </c>
      <c r="K689" s="296"/>
      <c r="L689" s="307"/>
      <c r="M689" s="293"/>
      <c r="N689" s="187"/>
      <c r="O689" s="295">
        <f t="shared" si="51"/>
        <v>0</v>
      </c>
      <c r="P689" s="295">
        <f t="shared" si="54"/>
        <v>0</v>
      </c>
      <c r="Q689" s="293"/>
      <c r="R689" s="296"/>
      <c r="S689" s="295">
        <f t="shared" si="50"/>
        <v>0</v>
      </c>
      <c r="T689" s="295">
        <f t="shared" si="52"/>
        <v>0</v>
      </c>
      <c r="U689" s="372"/>
    </row>
    <row r="690" spans="2:21" s="347" customFormat="1" x14ac:dyDescent="0.45">
      <c r="B690" s="3">
        <v>667</v>
      </c>
      <c r="C690" s="3" t="s">
        <v>14</v>
      </c>
      <c r="D690" s="121" t="s">
        <v>521</v>
      </c>
      <c r="E690" s="150" t="s">
        <v>14</v>
      </c>
      <c r="F690" s="188" t="s">
        <v>14</v>
      </c>
      <c r="G690" s="186"/>
      <c r="H690" s="186"/>
      <c r="I690" s="189"/>
      <c r="J690" s="295" t="s">
        <v>14</v>
      </c>
      <c r="K690" s="296"/>
      <c r="L690" s="307"/>
      <c r="M690" s="293"/>
      <c r="N690" s="187"/>
      <c r="O690" s="295">
        <f t="shared" si="51"/>
        <v>0</v>
      </c>
      <c r="P690" s="295">
        <f t="shared" si="54"/>
        <v>0</v>
      </c>
      <c r="Q690" s="293"/>
      <c r="R690" s="296"/>
      <c r="S690" s="295">
        <f t="shared" si="50"/>
        <v>0</v>
      </c>
      <c r="T690" s="295">
        <f t="shared" si="52"/>
        <v>0</v>
      </c>
      <c r="U690" s="372"/>
    </row>
    <row r="691" spans="2:21" s="347" customFormat="1" x14ac:dyDescent="0.45">
      <c r="B691" s="3">
        <v>668</v>
      </c>
      <c r="C691" s="3" t="s">
        <v>14</v>
      </c>
      <c r="D691" s="121" t="s">
        <v>522</v>
      </c>
      <c r="E691" s="150" t="s">
        <v>14</v>
      </c>
      <c r="F691" s="188" t="s">
        <v>14</v>
      </c>
      <c r="G691" s="186"/>
      <c r="H691" s="186"/>
      <c r="I691" s="189"/>
      <c r="J691" s="295" t="s">
        <v>14</v>
      </c>
      <c r="K691" s="296"/>
      <c r="L691" s="307"/>
      <c r="M691" s="293"/>
      <c r="N691" s="187"/>
      <c r="O691" s="295">
        <f t="shared" si="51"/>
        <v>0</v>
      </c>
      <c r="P691" s="295">
        <f t="shared" si="54"/>
        <v>0</v>
      </c>
      <c r="Q691" s="293"/>
      <c r="R691" s="296"/>
      <c r="S691" s="295">
        <f t="shared" si="50"/>
        <v>0</v>
      </c>
      <c r="T691" s="295">
        <f t="shared" si="52"/>
        <v>0</v>
      </c>
      <c r="U691" s="372"/>
    </row>
    <row r="692" spans="2:21" s="347" customFormat="1" x14ac:dyDescent="0.45">
      <c r="B692" s="3">
        <v>669</v>
      </c>
      <c r="C692" s="3" t="s">
        <v>14</v>
      </c>
      <c r="D692" s="121" t="s">
        <v>523</v>
      </c>
      <c r="E692" s="150" t="s">
        <v>14</v>
      </c>
      <c r="F692" s="188" t="s">
        <v>14</v>
      </c>
      <c r="G692" s="186"/>
      <c r="H692" s="186"/>
      <c r="I692" s="189"/>
      <c r="J692" s="295" t="s">
        <v>14</v>
      </c>
      <c r="K692" s="296"/>
      <c r="L692" s="307"/>
      <c r="M692" s="293"/>
      <c r="N692" s="187"/>
      <c r="O692" s="295">
        <f t="shared" si="51"/>
        <v>0</v>
      </c>
      <c r="P692" s="295">
        <f t="shared" si="54"/>
        <v>0</v>
      </c>
      <c r="Q692" s="293"/>
      <c r="R692" s="296"/>
      <c r="S692" s="295">
        <f t="shared" si="50"/>
        <v>0</v>
      </c>
      <c r="T692" s="295">
        <f t="shared" si="52"/>
        <v>0</v>
      </c>
      <c r="U692" s="372"/>
    </row>
    <row r="693" spans="2:21" s="347" customFormat="1" x14ac:dyDescent="0.45">
      <c r="B693" s="3">
        <v>670</v>
      </c>
      <c r="C693" s="3" t="s">
        <v>14</v>
      </c>
      <c r="D693" s="121" t="s">
        <v>524</v>
      </c>
      <c r="E693" s="150" t="s">
        <v>14</v>
      </c>
      <c r="F693" s="188" t="s">
        <v>14</v>
      </c>
      <c r="G693" s="186"/>
      <c r="H693" s="186"/>
      <c r="I693" s="189"/>
      <c r="J693" s="295" t="s">
        <v>14</v>
      </c>
      <c r="K693" s="296"/>
      <c r="L693" s="307"/>
      <c r="M693" s="293"/>
      <c r="N693" s="187"/>
      <c r="O693" s="295">
        <f t="shared" si="51"/>
        <v>0</v>
      </c>
      <c r="P693" s="295">
        <f t="shared" si="54"/>
        <v>0</v>
      </c>
      <c r="Q693" s="293"/>
      <c r="R693" s="296"/>
      <c r="S693" s="295">
        <f t="shared" si="50"/>
        <v>0</v>
      </c>
      <c r="T693" s="295">
        <f t="shared" si="52"/>
        <v>0</v>
      </c>
      <c r="U693" s="372"/>
    </row>
    <row r="694" spans="2:21" s="347" customFormat="1" x14ac:dyDescent="0.45">
      <c r="B694" s="3">
        <v>671</v>
      </c>
      <c r="C694" s="3" t="s">
        <v>14</v>
      </c>
      <c r="D694" s="121" t="s">
        <v>525</v>
      </c>
      <c r="E694" s="150" t="s">
        <v>14</v>
      </c>
      <c r="F694" s="188" t="s">
        <v>14</v>
      </c>
      <c r="G694" s="186"/>
      <c r="H694" s="186"/>
      <c r="I694" s="189"/>
      <c r="J694" s="295" t="s">
        <v>14</v>
      </c>
      <c r="K694" s="296"/>
      <c r="L694" s="307"/>
      <c r="M694" s="293"/>
      <c r="N694" s="187"/>
      <c r="O694" s="295">
        <f t="shared" si="51"/>
        <v>0</v>
      </c>
      <c r="P694" s="295">
        <f t="shared" si="54"/>
        <v>0</v>
      </c>
      <c r="Q694" s="293"/>
      <c r="R694" s="296"/>
      <c r="S694" s="295">
        <f t="shared" si="50"/>
        <v>0</v>
      </c>
      <c r="T694" s="295">
        <f t="shared" si="52"/>
        <v>0</v>
      </c>
      <c r="U694" s="372"/>
    </row>
    <row r="695" spans="2:21" s="347" customFormat="1" x14ac:dyDescent="0.45">
      <c r="B695" s="3">
        <v>672</v>
      </c>
      <c r="C695" s="3" t="s">
        <v>14</v>
      </c>
      <c r="D695" s="121" t="s">
        <v>526</v>
      </c>
      <c r="E695" s="150" t="s">
        <v>14</v>
      </c>
      <c r="F695" s="188" t="s">
        <v>14</v>
      </c>
      <c r="G695" s="186"/>
      <c r="H695" s="186"/>
      <c r="I695" s="189"/>
      <c r="J695" s="295" t="s">
        <v>14</v>
      </c>
      <c r="K695" s="296"/>
      <c r="L695" s="307"/>
      <c r="M695" s="293"/>
      <c r="N695" s="187"/>
      <c r="O695" s="295">
        <f t="shared" si="51"/>
        <v>0</v>
      </c>
      <c r="P695" s="295">
        <f t="shared" si="54"/>
        <v>0</v>
      </c>
      <c r="Q695" s="293"/>
      <c r="R695" s="296"/>
      <c r="S695" s="295">
        <f t="shared" si="50"/>
        <v>0</v>
      </c>
      <c r="T695" s="295">
        <f t="shared" si="52"/>
        <v>0</v>
      </c>
      <c r="U695" s="372"/>
    </row>
    <row r="696" spans="2:21" s="347" customFormat="1" x14ac:dyDescent="0.45">
      <c r="B696" s="3">
        <v>673</v>
      </c>
      <c r="C696" s="3">
        <v>1.3</v>
      </c>
      <c r="D696" s="121" t="s">
        <v>530</v>
      </c>
      <c r="E696" s="150" t="s">
        <v>516</v>
      </c>
      <c r="F696" s="188">
        <v>13.85</v>
      </c>
      <c r="G696" s="186">
        <v>27700</v>
      </c>
      <c r="H696" s="186">
        <v>2788.99</v>
      </c>
      <c r="I696" s="189">
        <v>38627.51</v>
      </c>
      <c r="J696" s="295">
        <v>13.85</v>
      </c>
      <c r="K696" s="296">
        <v>0.4</v>
      </c>
      <c r="L696" s="307">
        <f t="shared" si="53"/>
        <v>15451.004599999998</v>
      </c>
      <c r="M696" s="293"/>
      <c r="N696" s="187"/>
      <c r="O696" s="295">
        <f t="shared" si="51"/>
        <v>0</v>
      </c>
      <c r="P696" s="295">
        <f t="shared" si="54"/>
        <v>-15451.004599999998</v>
      </c>
      <c r="Q696" s="293"/>
      <c r="R696" s="296"/>
      <c r="S696" s="295">
        <f t="shared" si="50"/>
        <v>0</v>
      </c>
      <c r="T696" s="295">
        <f t="shared" si="52"/>
        <v>0</v>
      </c>
      <c r="U696" s="372"/>
    </row>
    <row r="697" spans="2:21" s="347" customFormat="1" ht="33.75" x14ac:dyDescent="0.45">
      <c r="B697" s="3">
        <v>674</v>
      </c>
      <c r="C697" s="3" t="s">
        <v>14</v>
      </c>
      <c r="D697" s="121" t="s">
        <v>531</v>
      </c>
      <c r="E697" s="150" t="s">
        <v>14</v>
      </c>
      <c r="F697" s="188" t="s">
        <v>14</v>
      </c>
      <c r="G697" s="186"/>
      <c r="H697" s="186"/>
      <c r="I697" s="189"/>
      <c r="J697" s="295" t="s">
        <v>14</v>
      </c>
      <c r="K697" s="296"/>
      <c r="L697" s="307"/>
      <c r="M697" s="293"/>
      <c r="N697" s="187"/>
      <c r="O697" s="295">
        <f t="shared" si="51"/>
        <v>0</v>
      </c>
      <c r="P697" s="295">
        <f t="shared" si="54"/>
        <v>0</v>
      </c>
      <c r="Q697" s="293"/>
      <c r="R697" s="296"/>
      <c r="S697" s="295">
        <f t="shared" si="50"/>
        <v>0</v>
      </c>
      <c r="T697" s="295">
        <f t="shared" si="52"/>
        <v>0</v>
      </c>
      <c r="U697" s="372"/>
    </row>
    <row r="698" spans="2:21" s="347" customFormat="1" x14ac:dyDescent="0.45">
      <c r="B698" s="3">
        <v>675</v>
      </c>
      <c r="C698" s="3" t="s">
        <v>14</v>
      </c>
      <c r="D698" s="121" t="s">
        <v>519</v>
      </c>
      <c r="E698" s="150" t="s">
        <v>14</v>
      </c>
      <c r="F698" s="188" t="s">
        <v>14</v>
      </c>
      <c r="G698" s="186"/>
      <c r="H698" s="186"/>
      <c r="I698" s="189"/>
      <c r="J698" s="295" t="s">
        <v>14</v>
      </c>
      <c r="K698" s="296"/>
      <c r="L698" s="307"/>
      <c r="M698" s="293"/>
      <c r="N698" s="187"/>
      <c r="O698" s="295">
        <f t="shared" si="51"/>
        <v>0</v>
      </c>
      <c r="P698" s="295">
        <f t="shared" si="54"/>
        <v>0</v>
      </c>
      <c r="Q698" s="293"/>
      <c r="R698" s="296"/>
      <c r="S698" s="295">
        <f t="shared" si="50"/>
        <v>0</v>
      </c>
      <c r="T698" s="295">
        <f t="shared" si="52"/>
        <v>0</v>
      </c>
      <c r="U698" s="372"/>
    </row>
    <row r="699" spans="2:21" s="347" customFormat="1" x14ac:dyDescent="0.45">
      <c r="B699" s="3">
        <v>676</v>
      </c>
      <c r="C699" s="3" t="s">
        <v>14</v>
      </c>
      <c r="D699" s="121" t="s">
        <v>520</v>
      </c>
      <c r="E699" s="150" t="s">
        <v>14</v>
      </c>
      <c r="F699" s="188" t="s">
        <v>14</v>
      </c>
      <c r="G699" s="186"/>
      <c r="H699" s="186"/>
      <c r="I699" s="189"/>
      <c r="J699" s="295" t="s">
        <v>14</v>
      </c>
      <c r="K699" s="296"/>
      <c r="L699" s="307"/>
      <c r="M699" s="293"/>
      <c r="N699" s="187"/>
      <c r="O699" s="295">
        <f t="shared" si="51"/>
        <v>0</v>
      </c>
      <c r="P699" s="295">
        <f t="shared" si="54"/>
        <v>0</v>
      </c>
      <c r="Q699" s="293"/>
      <c r="R699" s="296"/>
      <c r="S699" s="295">
        <f t="shared" si="50"/>
        <v>0</v>
      </c>
      <c r="T699" s="295">
        <f t="shared" si="52"/>
        <v>0</v>
      </c>
      <c r="U699" s="372"/>
    </row>
    <row r="700" spans="2:21" s="347" customFormat="1" x14ac:dyDescent="0.45">
      <c r="B700" s="3">
        <v>677</v>
      </c>
      <c r="C700" s="3" t="s">
        <v>14</v>
      </c>
      <c r="D700" s="121" t="s">
        <v>521</v>
      </c>
      <c r="E700" s="150" t="s">
        <v>14</v>
      </c>
      <c r="F700" s="188" t="s">
        <v>14</v>
      </c>
      <c r="G700" s="186"/>
      <c r="H700" s="186"/>
      <c r="I700" s="189"/>
      <c r="J700" s="295" t="s">
        <v>14</v>
      </c>
      <c r="K700" s="296"/>
      <c r="L700" s="307"/>
      <c r="M700" s="293"/>
      <c r="N700" s="187"/>
      <c r="O700" s="295">
        <f t="shared" si="51"/>
        <v>0</v>
      </c>
      <c r="P700" s="295">
        <f t="shared" si="54"/>
        <v>0</v>
      </c>
      <c r="Q700" s="293"/>
      <c r="R700" s="296"/>
      <c r="S700" s="295">
        <f t="shared" si="50"/>
        <v>0</v>
      </c>
      <c r="T700" s="295">
        <f t="shared" si="52"/>
        <v>0</v>
      </c>
      <c r="U700" s="372"/>
    </row>
    <row r="701" spans="2:21" s="347" customFormat="1" x14ac:dyDescent="0.45">
      <c r="B701" s="3">
        <v>678</v>
      </c>
      <c r="C701" s="3" t="s">
        <v>14</v>
      </c>
      <c r="D701" s="121" t="s">
        <v>522</v>
      </c>
      <c r="E701" s="150" t="s">
        <v>14</v>
      </c>
      <c r="F701" s="188" t="s">
        <v>14</v>
      </c>
      <c r="G701" s="186"/>
      <c r="H701" s="186"/>
      <c r="I701" s="189"/>
      <c r="J701" s="295" t="s">
        <v>14</v>
      </c>
      <c r="K701" s="296"/>
      <c r="L701" s="307"/>
      <c r="M701" s="293"/>
      <c r="N701" s="187"/>
      <c r="O701" s="295">
        <f t="shared" si="51"/>
        <v>0</v>
      </c>
      <c r="P701" s="295">
        <f t="shared" si="54"/>
        <v>0</v>
      </c>
      <c r="Q701" s="293"/>
      <c r="R701" s="296"/>
      <c r="S701" s="295">
        <f t="shared" si="50"/>
        <v>0</v>
      </c>
      <c r="T701" s="295">
        <f t="shared" si="52"/>
        <v>0</v>
      </c>
      <c r="U701" s="372"/>
    </row>
    <row r="702" spans="2:21" s="347" customFormat="1" x14ac:dyDescent="0.45">
      <c r="B702" s="3">
        <v>679</v>
      </c>
      <c r="C702" s="3" t="s">
        <v>14</v>
      </c>
      <c r="D702" s="121" t="s">
        <v>523</v>
      </c>
      <c r="E702" s="150" t="s">
        <v>14</v>
      </c>
      <c r="F702" s="188" t="s">
        <v>14</v>
      </c>
      <c r="G702" s="186"/>
      <c r="H702" s="186"/>
      <c r="I702" s="189"/>
      <c r="J702" s="295" t="s">
        <v>14</v>
      </c>
      <c r="K702" s="296"/>
      <c r="L702" s="307"/>
      <c r="M702" s="293"/>
      <c r="N702" s="187"/>
      <c r="O702" s="295">
        <f t="shared" si="51"/>
        <v>0</v>
      </c>
      <c r="P702" s="295">
        <f t="shared" si="54"/>
        <v>0</v>
      </c>
      <c r="Q702" s="293"/>
      <c r="R702" s="296"/>
      <c r="S702" s="295">
        <f t="shared" si="50"/>
        <v>0</v>
      </c>
      <c r="T702" s="295">
        <f t="shared" si="52"/>
        <v>0</v>
      </c>
      <c r="U702" s="372"/>
    </row>
    <row r="703" spans="2:21" s="347" customFormat="1" x14ac:dyDescent="0.45">
      <c r="B703" s="3">
        <v>680</v>
      </c>
      <c r="C703" s="3" t="s">
        <v>14</v>
      </c>
      <c r="D703" s="121" t="s">
        <v>524</v>
      </c>
      <c r="E703" s="150" t="s">
        <v>14</v>
      </c>
      <c r="F703" s="188" t="s">
        <v>14</v>
      </c>
      <c r="G703" s="186"/>
      <c r="H703" s="186"/>
      <c r="I703" s="189"/>
      <c r="J703" s="295" t="s">
        <v>14</v>
      </c>
      <c r="K703" s="296"/>
      <c r="L703" s="307"/>
      <c r="M703" s="293"/>
      <c r="N703" s="187"/>
      <c r="O703" s="295">
        <f t="shared" si="51"/>
        <v>0</v>
      </c>
      <c r="P703" s="295">
        <f t="shared" si="54"/>
        <v>0</v>
      </c>
      <c r="Q703" s="293"/>
      <c r="R703" s="296"/>
      <c r="S703" s="295">
        <f t="shared" si="50"/>
        <v>0</v>
      </c>
      <c r="T703" s="295">
        <f t="shared" si="52"/>
        <v>0</v>
      </c>
      <c r="U703" s="372"/>
    </row>
    <row r="704" spans="2:21" s="347" customFormat="1" x14ac:dyDescent="0.45">
      <c r="B704" s="3">
        <v>681</v>
      </c>
      <c r="C704" s="3" t="s">
        <v>14</v>
      </c>
      <c r="D704" s="121" t="s">
        <v>525</v>
      </c>
      <c r="E704" s="150" t="s">
        <v>14</v>
      </c>
      <c r="F704" s="188" t="s">
        <v>14</v>
      </c>
      <c r="G704" s="186"/>
      <c r="H704" s="186"/>
      <c r="I704" s="189"/>
      <c r="J704" s="295" t="s">
        <v>14</v>
      </c>
      <c r="K704" s="296"/>
      <c r="L704" s="307"/>
      <c r="M704" s="293"/>
      <c r="N704" s="187"/>
      <c r="O704" s="295">
        <f t="shared" si="51"/>
        <v>0</v>
      </c>
      <c r="P704" s="295">
        <f t="shared" si="54"/>
        <v>0</v>
      </c>
      <c r="Q704" s="293"/>
      <c r="R704" s="296"/>
      <c r="S704" s="295">
        <f t="shared" si="50"/>
        <v>0</v>
      </c>
      <c r="T704" s="295">
        <f t="shared" si="52"/>
        <v>0</v>
      </c>
      <c r="U704" s="372"/>
    </row>
    <row r="705" spans="2:21" s="347" customFormat="1" x14ac:dyDescent="0.45">
      <c r="B705" s="3">
        <v>682</v>
      </c>
      <c r="C705" s="3" t="s">
        <v>14</v>
      </c>
      <c r="D705" s="121" t="s">
        <v>526</v>
      </c>
      <c r="E705" s="150" t="s">
        <v>14</v>
      </c>
      <c r="F705" s="188" t="s">
        <v>14</v>
      </c>
      <c r="G705" s="186"/>
      <c r="H705" s="186"/>
      <c r="I705" s="189"/>
      <c r="J705" s="295" t="s">
        <v>14</v>
      </c>
      <c r="K705" s="296"/>
      <c r="L705" s="307"/>
      <c r="M705" s="293"/>
      <c r="N705" s="187"/>
      <c r="O705" s="295">
        <f t="shared" si="51"/>
        <v>0</v>
      </c>
      <c r="P705" s="295">
        <f t="shared" si="54"/>
        <v>0</v>
      </c>
      <c r="Q705" s="293"/>
      <c r="R705" s="296"/>
      <c r="S705" s="295">
        <f t="shared" si="50"/>
        <v>0</v>
      </c>
      <c r="T705" s="295">
        <f t="shared" si="52"/>
        <v>0</v>
      </c>
      <c r="U705" s="372"/>
    </row>
    <row r="706" spans="2:21" s="347" customFormat="1" x14ac:dyDescent="0.45">
      <c r="B706" s="3">
        <v>683</v>
      </c>
      <c r="C706" s="3">
        <v>1.4</v>
      </c>
      <c r="D706" s="121" t="s">
        <v>532</v>
      </c>
      <c r="E706" s="150" t="s">
        <v>14</v>
      </c>
      <c r="F706" s="188">
        <v>124.65</v>
      </c>
      <c r="G706" s="186">
        <v>236835</v>
      </c>
      <c r="H706" s="186">
        <v>2788.99</v>
      </c>
      <c r="I706" s="189">
        <v>347647.6</v>
      </c>
      <c r="J706" s="295">
        <v>124.65</v>
      </c>
      <c r="K706" s="296">
        <v>0.8</v>
      </c>
      <c r="L706" s="307">
        <f t="shared" si="53"/>
        <v>278118.08280000003</v>
      </c>
      <c r="M706" s="293"/>
      <c r="N706" s="187"/>
      <c r="O706" s="295">
        <f t="shared" si="51"/>
        <v>0</v>
      </c>
      <c r="P706" s="295">
        <f t="shared" si="54"/>
        <v>-278118.08280000003</v>
      </c>
      <c r="Q706" s="293"/>
      <c r="R706" s="296"/>
      <c r="S706" s="295">
        <f t="shared" si="50"/>
        <v>0</v>
      </c>
      <c r="T706" s="295">
        <f t="shared" si="52"/>
        <v>0</v>
      </c>
      <c r="U706" s="372"/>
    </row>
    <row r="707" spans="2:21" s="347" customFormat="1" x14ac:dyDescent="0.45">
      <c r="B707" s="3">
        <v>684</v>
      </c>
      <c r="C707" s="3" t="s">
        <v>14</v>
      </c>
      <c r="D707" s="121" t="s">
        <v>517</v>
      </c>
      <c r="E707" s="150" t="s">
        <v>14</v>
      </c>
      <c r="F707" s="188" t="s">
        <v>14</v>
      </c>
      <c r="G707" s="186"/>
      <c r="H707" s="186"/>
      <c r="I707" s="189"/>
      <c r="J707" s="295" t="s">
        <v>14</v>
      </c>
      <c r="K707" s="296"/>
      <c r="L707" s="307"/>
      <c r="M707" s="293"/>
      <c r="N707" s="187"/>
      <c r="O707" s="295">
        <f t="shared" si="51"/>
        <v>0</v>
      </c>
      <c r="P707" s="295">
        <f t="shared" si="54"/>
        <v>0</v>
      </c>
      <c r="Q707" s="293"/>
      <c r="R707" s="296"/>
      <c r="S707" s="295">
        <f t="shared" si="50"/>
        <v>0</v>
      </c>
      <c r="T707" s="295">
        <f t="shared" si="52"/>
        <v>0</v>
      </c>
      <c r="U707" s="372"/>
    </row>
    <row r="708" spans="2:21" s="347" customFormat="1" ht="33.75" x14ac:dyDescent="0.45">
      <c r="B708" s="3">
        <v>685</v>
      </c>
      <c r="C708" s="3" t="s">
        <v>14</v>
      </c>
      <c r="D708" s="121" t="s">
        <v>533</v>
      </c>
      <c r="E708" s="150" t="s">
        <v>14</v>
      </c>
      <c r="F708" s="188" t="s">
        <v>14</v>
      </c>
      <c r="G708" s="186"/>
      <c r="H708" s="186"/>
      <c r="I708" s="189"/>
      <c r="J708" s="295" t="s">
        <v>14</v>
      </c>
      <c r="K708" s="296"/>
      <c r="L708" s="307"/>
      <c r="M708" s="293"/>
      <c r="N708" s="187"/>
      <c r="O708" s="295">
        <f t="shared" si="51"/>
        <v>0</v>
      </c>
      <c r="P708" s="295">
        <f t="shared" si="54"/>
        <v>0</v>
      </c>
      <c r="Q708" s="293"/>
      <c r="R708" s="296"/>
      <c r="S708" s="295">
        <f t="shared" si="50"/>
        <v>0</v>
      </c>
      <c r="T708" s="295">
        <f t="shared" si="52"/>
        <v>0</v>
      </c>
      <c r="U708" s="372"/>
    </row>
    <row r="709" spans="2:21" s="347" customFormat="1" x14ac:dyDescent="0.45">
      <c r="B709" s="3">
        <v>686</v>
      </c>
      <c r="C709" s="3" t="s">
        <v>14</v>
      </c>
      <c r="D709" s="121" t="s">
        <v>519</v>
      </c>
      <c r="E709" s="150" t="s">
        <v>14</v>
      </c>
      <c r="F709" s="188" t="s">
        <v>14</v>
      </c>
      <c r="G709" s="186"/>
      <c r="H709" s="186"/>
      <c r="I709" s="189"/>
      <c r="J709" s="295" t="s">
        <v>14</v>
      </c>
      <c r="K709" s="296"/>
      <c r="L709" s="307"/>
      <c r="M709" s="293"/>
      <c r="N709" s="187"/>
      <c r="O709" s="295">
        <f t="shared" si="51"/>
        <v>0</v>
      </c>
      <c r="P709" s="295">
        <f t="shared" si="54"/>
        <v>0</v>
      </c>
      <c r="Q709" s="293"/>
      <c r="R709" s="296"/>
      <c r="S709" s="295">
        <f t="shared" si="50"/>
        <v>0</v>
      </c>
      <c r="T709" s="295">
        <f t="shared" si="52"/>
        <v>0</v>
      </c>
      <c r="U709" s="372"/>
    </row>
    <row r="710" spans="2:21" s="347" customFormat="1" x14ac:dyDescent="0.45">
      <c r="B710" s="3">
        <v>687</v>
      </c>
      <c r="C710" s="3" t="s">
        <v>14</v>
      </c>
      <c r="D710" s="121" t="s">
        <v>520</v>
      </c>
      <c r="E710" s="150" t="s">
        <v>14</v>
      </c>
      <c r="F710" s="188" t="s">
        <v>14</v>
      </c>
      <c r="G710" s="186"/>
      <c r="H710" s="186"/>
      <c r="I710" s="189"/>
      <c r="J710" s="295" t="s">
        <v>14</v>
      </c>
      <c r="K710" s="296"/>
      <c r="L710" s="307"/>
      <c r="M710" s="293"/>
      <c r="N710" s="187"/>
      <c r="O710" s="295">
        <f t="shared" si="51"/>
        <v>0</v>
      </c>
      <c r="P710" s="295">
        <f t="shared" si="54"/>
        <v>0</v>
      </c>
      <c r="Q710" s="293"/>
      <c r="R710" s="296"/>
      <c r="S710" s="295">
        <f t="shared" si="50"/>
        <v>0</v>
      </c>
      <c r="T710" s="295">
        <f t="shared" si="52"/>
        <v>0</v>
      </c>
      <c r="U710" s="372"/>
    </row>
    <row r="711" spans="2:21" s="347" customFormat="1" x14ac:dyDescent="0.45">
      <c r="B711" s="3">
        <v>688</v>
      </c>
      <c r="C711" s="3" t="s">
        <v>14</v>
      </c>
      <c r="D711" s="121" t="s">
        <v>521</v>
      </c>
      <c r="E711" s="150" t="s">
        <v>14</v>
      </c>
      <c r="F711" s="188" t="s">
        <v>14</v>
      </c>
      <c r="G711" s="186"/>
      <c r="H711" s="186"/>
      <c r="I711" s="189"/>
      <c r="J711" s="295" t="s">
        <v>14</v>
      </c>
      <c r="K711" s="296"/>
      <c r="L711" s="307"/>
      <c r="M711" s="293"/>
      <c r="N711" s="187"/>
      <c r="O711" s="295">
        <f t="shared" si="51"/>
        <v>0</v>
      </c>
      <c r="P711" s="295">
        <f t="shared" si="54"/>
        <v>0</v>
      </c>
      <c r="Q711" s="293"/>
      <c r="R711" s="296"/>
      <c r="S711" s="295">
        <f t="shared" si="50"/>
        <v>0</v>
      </c>
      <c r="T711" s="295">
        <f t="shared" si="52"/>
        <v>0</v>
      </c>
      <c r="U711" s="372"/>
    </row>
    <row r="712" spans="2:21" s="347" customFormat="1" x14ac:dyDescent="0.45">
      <c r="B712" s="3">
        <v>689</v>
      </c>
      <c r="C712" s="3" t="s">
        <v>14</v>
      </c>
      <c r="D712" s="121" t="s">
        <v>522</v>
      </c>
      <c r="E712" s="150" t="s">
        <v>14</v>
      </c>
      <c r="F712" s="188" t="s">
        <v>14</v>
      </c>
      <c r="G712" s="186"/>
      <c r="H712" s="186"/>
      <c r="I712" s="189"/>
      <c r="J712" s="295" t="s">
        <v>14</v>
      </c>
      <c r="K712" s="296"/>
      <c r="L712" s="307"/>
      <c r="M712" s="293"/>
      <c r="N712" s="187"/>
      <c r="O712" s="295">
        <f t="shared" si="51"/>
        <v>0</v>
      </c>
      <c r="P712" s="295">
        <f t="shared" si="54"/>
        <v>0</v>
      </c>
      <c r="Q712" s="293"/>
      <c r="R712" s="296"/>
      <c r="S712" s="295">
        <f t="shared" si="50"/>
        <v>0</v>
      </c>
      <c r="T712" s="295">
        <f t="shared" si="52"/>
        <v>0</v>
      </c>
      <c r="U712" s="372"/>
    </row>
    <row r="713" spans="2:21" s="347" customFormat="1" x14ac:dyDescent="0.45">
      <c r="B713" s="3">
        <v>690</v>
      </c>
      <c r="C713" s="3" t="s">
        <v>14</v>
      </c>
      <c r="D713" s="121" t="s">
        <v>523</v>
      </c>
      <c r="E713" s="150" t="s">
        <v>14</v>
      </c>
      <c r="F713" s="188" t="s">
        <v>14</v>
      </c>
      <c r="G713" s="186"/>
      <c r="H713" s="186"/>
      <c r="I713" s="189"/>
      <c r="J713" s="295" t="s">
        <v>14</v>
      </c>
      <c r="K713" s="296"/>
      <c r="L713" s="307"/>
      <c r="M713" s="293"/>
      <c r="N713" s="187"/>
      <c r="O713" s="295">
        <f t="shared" si="51"/>
        <v>0</v>
      </c>
      <c r="P713" s="295">
        <f t="shared" si="54"/>
        <v>0</v>
      </c>
      <c r="Q713" s="293"/>
      <c r="R713" s="296"/>
      <c r="S713" s="295">
        <f t="shared" si="50"/>
        <v>0</v>
      </c>
      <c r="T713" s="295">
        <f t="shared" si="52"/>
        <v>0</v>
      </c>
      <c r="U713" s="372"/>
    </row>
    <row r="714" spans="2:21" s="347" customFormat="1" x14ac:dyDescent="0.45">
      <c r="B714" s="3">
        <v>691</v>
      </c>
      <c r="C714" s="3" t="s">
        <v>14</v>
      </c>
      <c r="D714" s="121" t="s">
        <v>524</v>
      </c>
      <c r="E714" s="150" t="s">
        <v>14</v>
      </c>
      <c r="F714" s="188" t="s">
        <v>14</v>
      </c>
      <c r="G714" s="186"/>
      <c r="H714" s="186"/>
      <c r="I714" s="189"/>
      <c r="J714" s="295" t="s">
        <v>14</v>
      </c>
      <c r="K714" s="296"/>
      <c r="L714" s="307"/>
      <c r="M714" s="293"/>
      <c r="N714" s="187"/>
      <c r="O714" s="295">
        <f t="shared" si="51"/>
        <v>0</v>
      </c>
      <c r="P714" s="295">
        <f t="shared" si="54"/>
        <v>0</v>
      </c>
      <c r="Q714" s="293"/>
      <c r="R714" s="296"/>
      <c r="S714" s="295">
        <f t="shared" ref="S714:S777" si="55">R714*Q714*H714</f>
        <v>0</v>
      </c>
      <c r="T714" s="295">
        <f t="shared" si="52"/>
        <v>0</v>
      </c>
      <c r="U714" s="372"/>
    </row>
    <row r="715" spans="2:21" s="347" customFormat="1" x14ac:dyDescent="0.45">
      <c r="B715" s="3">
        <v>692</v>
      </c>
      <c r="C715" s="3" t="s">
        <v>14</v>
      </c>
      <c r="D715" s="121" t="s">
        <v>525</v>
      </c>
      <c r="E715" s="150" t="s">
        <v>14</v>
      </c>
      <c r="F715" s="188" t="s">
        <v>14</v>
      </c>
      <c r="G715" s="186"/>
      <c r="H715" s="186"/>
      <c r="I715" s="189"/>
      <c r="J715" s="295" t="s">
        <v>14</v>
      </c>
      <c r="K715" s="296"/>
      <c r="L715" s="307"/>
      <c r="M715" s="293"/>
      <c r="N715" s="187"/>
      <c r="O715" s="295">
        <f t="shared" ref="O715:O778" si="56">N715*M715*H715</f>
        <v>0</v>
      </c>
      <c r="P715" s="295">
        <f t="shared" si="54"/>
        <v>0</v>
      </c>
      <c r="Q715" s="293"/>
      <c r="R715" s="296"/>
      <c r="S715" s="295">
        <f t="shared" si="55"/>
        <v>0</v>
      </c>
      <c r="T715" s="295">
        <f t="shared" ref="T715:T778" si="57">S715-O715</f>
        <v>0</v>
      </c>
      <c r="U715" s="372"/>
    </row>
    <row r="716" spans="2:21" s="347" customFormat="1" x14ac:dyDescent="0.45">
      <c r="B716" s="3">
        <v>693</v>
      </c>
      <c r="C716" s="3" t="s">
        <v>14</v>
      </c>
      <c r="D716" s="121" t="s">
        <v>526</v>
      </c>
      <c r="E716" s="150" t="s">
        <v>14</v>
      </c>
      <c r="F716" s="188" t="s">
        <v>14</v>
      </c>
      <c r="G716" s="186"/>
      <c r="H716" s="186"/>
      <c r="I716" s="189"/>
      <c r="J716" s="295" t="s">
        <v>14</v>
      </c>
      <c r="K716" s="296"/>
      <c r="L716" s="307"/>
      <c r="M716" s="293"/>
      <c r="N716" s="187"/>
      <c r="O716" s="295">
        <f t="shared" si="56"/>
        <v>0</v>
      </c>
      <c r="P716" s="295">
        <f t="shared" si="54"/>
        <v>0</v>
      </c>
      <c r="Q716" s="293"/>
      <c r="R716" s="296"/>
      <c r="S716" s="295">
        <f t="shared" si="55"/>
        <v>0</v>
      </c>
      <c r="T716" s="295">
        <f t="shared" si="57"/>
        <v>0</v>
      </c>
      <c r="U716" s="372"/>
    </row>
    <row r="717" spans="2:21" s="347" customFormat="1" x14ac:dyDescent="0.45">
      <c r="B717" s="3">
        <v>694</v>
      </c>
      <c r="C717" s="3">
        <v>1.5</v>
      </c>
      <c r="D717" s="121" t="s">
        <v>534</v>
      </c>
      <c r="E717" s="150" t="s">
        <v>69</v>
      </c>
      <c r="F717" s="188">
        <v>193.32</v>
      </c>
      <c r="G717" s="186">
        <v>332897.03999999998</v>
      </c>
      <c r="H717" s="186">
        <v>2342.75</v>
      </c>
      <c r="I717" s="189">
        <v>452900.43</v>
      </c>
      <c r="J717" s="295">
        <v>193.32</v>
      </c>
      <c r="K717" s="296">
        <v>0.8</v>
      </c>
      <c r="L717" s="307">
        <f t="shared" si="53"/>
        <v>362320.34400000004</v>
      </c>
      <c r="M717" s="293"/>
      <c r="N717" s="187"/>
      <c r="O717" s="295">
        <f t="shared" si="56"/>
        <v>0</v>
      </c>
      <c r="P717" s="295">
        <f t="shared" si="54"/>
        <v>-362320.34400000004</v>
      </c>
      <c r="Q717" s="293"/>
      <c r="R717" s="296"/>
      <c r="S717" s="295">
        <f t="shared" si="55"/>
        <v>0</v>
      </c>
      <c r="T717" s="295">
        <f t="shared" si="57"/>
        <v>0</v>
      </c>
      <c r="U717" s="372"/>
    </row>
    <row r="718" spans="2:21" s="347" customFormat="1" x14ac:dyDescent="0.45">
      <c r="B718" s="3">
        <v>695</v>
      </c>
      <c r="C718" s="3" t="s">
        <v>14</v>
      </c>
      <c r="D718" s="121" t="s">
        <v>517</v>
      </c>
      <c r="E718" s="150" t="s">
        <v>14</v>
      </c>
      <c r="F718" s="188" t="s">
        <v>14</v>
      </c>
      <c r="G718" s="186"/>
      <c r="H718" s="186"/>
      <c r="I718" s="189"/>
      <c r="J718" s="295" t="s">
        <v>14</v>
      </c>
      <c r="K718" s="296"/>
      <c r="L718" s="307"/>
      <c r="M718" s="293"/>
      <c r="N718" s="187"/>
      <c r="O718" s="295">
        <f t="shared" si="56"/>
        <v>0</v>
      </c>
      <c r="P718" s="295">
        <f t="shared" si="54"/>
        <v>0</v>
      </c>
      <c r="Q718" s="293"/>
      <c r="R718" s="296"/>
      <c r="S718" s="295">
        <f t="shared" si="55"/>
        <v>0</v>
      </c>
      <c r="T718" s="295">
        <f t="shared" si="57"/>
        <v>0</v>
      </c>
      <c r="U718" s="372"/>
    </row>
    <row r="719" spans="2:21" s="347" customFormat="1" ht="33.75" x14ac:dyDescent="0.45">
      <c r="B719" s="3">
        <v>696</v>
      </c>
      <c r="C719" s="3" t="s">
        <v>14</v>
      </c>
      <c r="D719" s="121" t="s">
        <v>535</v>
      </c>
      <c r="E719" s="150" t="s">
        <v>14</v>
      </c>
      <c r="F719" s="188" t="s">
        <v>14</v>
      </c>
      <c r="G719" s="186"/>
      <c r="H719" s="186"/>
      <c r="I719" s="189"/>
      <c r="J719" s="295" t="s">
        <v>14</v>
      </c>
      <c r="K719" s="296"/>
      <c r="L719" s="307"/>
      <c r="M719" s="293"/>
      <c r="N719" s="187"/>
      <c r="O719" s="295">
        <f t="shared" si="56"/>
        <v>0</v>
      </c>
      <c r="P719" s="295">
        <f t="shared" si="54"/>
        <v>0</v>
      </c>
      <c r="Q719" s="293"/>
      <c r="R719" s="296"/>
      <c r="S719" s="295">
        <f t="shared" si="55"/>
        <v>0</v>
      </c>
      <c r="T719" s="295">
        <f t="shared" si="57"/>
        <v>0</v>
      </c>
      <c r="U719" s="372"/>
    </row>
    <row r="720" spans="2:21" s="347" customFormat="1" x14ac:dyDescent="0.45">
      <c r="B720" s="3">
        <v>697</v>
      </c>
      <c r="C720" s="3" t="s">
        <v>14</v>
      </c>
      <c r="D720" s="121" t="s">
        <v>519</v>
      </c>
      <c r="E720" s="150" t="s">
        <v>14</v>
      </c>
      <c r="F720" s="188" t="s">
        <v>14</v>
      </c>
      <c r="G720" s="186"/>
      <c r="H720" s="186"/>
      <c r="I720" s="189"/>
      <c r="J720" s="295" t="s">
        <v>14</v>
      </c>
      <c r="K720" s="296"/>
      <c r="L720" s="307"/>
      <c r="M720" s="293"/>
      <c r="N720" s="187"/>
      <c r="O720" s="295">
        <f t="shared" si="56"/>
        <v>0</v>
      </c>
      <c r="P720" s="295">
        <f t="shared" si="54"/>
        <v>0</v>
      </c>
      <c r="Q720" s="293"/>
      <c r="R720" s="296"/>
      <c r="S720" s="295">
        <f t="shared" si="55"/>
        <v>0</v>
      </c>
      <c r="T720" s="295">
        <f t="shared" si="57"/>
        <v>0</v>
      </c>
      <c r="U720" s="372"/>
    </row>
    <row r="721" spans="2:21" s="347" customFormat="1" x14ac:dyDescent="0.45">
      <c r="B721" s="3">
        <v>698</v>
      </c>
      <c r="C721" s="3" t="s">
        <v>14</v>
      </c>
      <c r="D721" s="121" t="s">
        <v>520</v>
      </c>
      <c r="E721" s="150" t="s">
        <v>14</v>
      </c>
      <c r="F721" s="188" t="s">
        <v>14</v>
      </c>
      <c r="G721" s="186"/>
      <c r="H721" s="186"/>
      <c r="I721" s="189"/>
      <c r="J721" s="295" t="s">
        <v>14</v>
      </c>
      <c r="K721" s="296"/>
      <c r="L721" s="307"/>
      <c r="M721" s="293"/>
      <c r="N721" s="187"/>
      <c r="O721" s="295">
        <f t="shared" si="56"/>
        <v>0</v>
      </c>
      <c r="P721" s="295">
        <f t="shared" si="54"/>
        <v>0</v>
      </c>
      <c r="Q721" s="293"/>
      <c r="R721" s="296"/>
      <c r="S721" s="295">
        <f t="shared" si="55"/>
        <v>0</v>
      </c>
      <c r="T721" s="295">
        <f t="shared" si="57"/>
        <v>0</v>
      </c>
      <c r="U721" s="372"/>
    </row>
    <row r="722" spans="2:21" s="347" customFormat="1" x14ac:dyDescent="0.45">
      <c r="B722" s="3">
        <v>699</v>
      </c>
      <c r="C722" s="3" t="s">
        <v>14</v>
      </c>
      <c r="D722" s="121" t="s">
        <v>521</v>
      </c>
      <c r="E722" s="150" t="s">
        <v>14</v>
      </c>
      <c r="F722" s="188" t="s">
        <v>14</v>
      </c>
      <c r="G722" s="186"/>
      <c r="H722" s="186"/>
      <c r="I722" s="189"/>
      <c r="J722" s="295" t="s">
        <v>14</v>
      </c>
      <c r="K722" s="296"/>
      <c r="L722" s="307"/>
      <c r="M722" s="293"/>
      <c r="N722" s="187"/>
      <c r="O722" s="295">
        <f t="shared" si="56"/>
        <v>0</v>
      </c>
      <c r="P722" s="295">
        <f t="shared" si="54"/>
        <v>0</v>
      </c>
      <c r="Q722" s="293"/>
      <c r="R722" s="296"/>
      <c r="S722" s="295">
        <f t="shared" si="55"/>
        <v>0</v>
      </c>
      <c r="T722" s="295">
        <f t="shared" si="57"/>
        <v>0</v>
      </c>
      <c r="U722" s="372"/>
    </row>
    <row r="723" spans="2:21" s="347" customFormat="1" x14ac:dyDescent="0.45">
      <c r="B723" s="3">
        <v>700</v>
      </c>
      <c r="C723" s="3" t="s">
        <v>14</v>
      </c>
      <c r="D723" s="121" t="s">
        <v>522</v>
      </c>
      <c r="E723" s="150" t="s">
        <v>14</v>
      </c>
      <c r="F723" s="188" t="s">
        <v>14</v>
      </c>
      <c r="G723" s="186"/>
      <c r="H723" s="186"/>
      <c r="I723" s="189"/>
      <c r="J723" s="295" t="s">
        <v>14</v>
      </c>
      <c r="K723" s="296"/>
      <c r="L723" s="307"/>
      <c r="M723" s="293"/>
      <c r="N723" s="187"/>
      <c r="O723" s="295">
        <f t="shared" si="56"/>
        <v>0</v>
      </c>
      <c r="P723" s="295">
        <f t="shared" si="54"/>
        <v>0</v>
      </c>
      <c r="Q723" s="293"/>
      <c r="R723" s="296"/>
      <c r="S723" s="295">
        <f t="shared" si="55"/>
        <v>0</v>
      </c>
      <c r="T723" s="295">
        <f t="shared" si="57"/>
        <v>0</v>
      </c>
      <c r="U723" s="372"/>
    </row>
    <row r="724" spans="2:21" s="347" customFormat="1" x14ac:dyDescent="0.45">
      <c r="B724" s="3">
        <v>701</v>
      </c>
      <c r="C724" s="3" t="s">
        <v>14</v>
      </c>
      <c r="D724" s="121" t="s">
        <v>523</v>
      </c>
      <c r="E724" s="150" t="s">
        <v>14</v>
      </c>
      <c r="F724" s="188" t="s">
        <v>14</v>
      </c>
      <c r="G724" s="186"/>
      <c r="H724" s="186"/>
      <c r="I724" s="189"/>
      <c r="J724" s="295" t="s">
        <v>14</v>
      </c>
      <c r="K724" s="296"/>
      <c r="L724" s="307"/>
      <c r="M724" s="293"/>
      <c r="N724" s="187"/>
      <c r="O724" s="295">
        <f t="shared" si="56"/>
        <v>0</v>
      </c>
      <c r="P724" s="295">
        <f t="shared" si="54"/>
        <v>0</v>
      </c>
      <c r="Q724" s="293"/>
      <c r="R724" s="296"/>
      <c r="S724" s="295">
        <f t="shared" si="55"/>
        <v>0</v>
      </c>
      <c r="T724" s="295">
        <f t="shared" si="57"/>
        <v>0</v>
      </c>
      <c r="U724" s="372"/>
    </row>
    <row r="725" spans="2:21" s="347" customFormat="1" x14ac:dyDescent="0.45">
      <c r="B725" s="3">
        <v>702</v>
      </c>
      <c r="C725" s="3" t="s">
        <v>14</v>
      </c>
      <c r="D725" s="121" t="s">
        <v>524</v>
      </c>
      <c r="E725" s="150" t="s">
        <v>14</v>
      </c>
      <c r="F725" s="188" t="s">
        <v>14</v>
      </c>
      <c r="G725" s="186"/>
      <c r="H725" s="186"/>
      <c r="I725" s="189"/>
      <c r="J725" s="295" t="s">
        <v>14</v>
      </c>
      <c r="K725" s="296"/>
      <c r="L725" s="307"/>
      <c r="M725" s="293"/>
      <c r="N725" s="187"/>
      <c r="O725" s="295">
        <f t="shared" si="56"/>
        <v>0</v>
      </c>
      <c r="P725" s="295">
        <f t="shared" si="54"/>
        <v>0</v>
      </c>
      <c r="Q725" s="293"/>
      <c r="R725" s="296"/>
      <c r="S725" s="295">
        <f t="shared" si="55"/>
        <v>0</v>
      </c>
      <c r="T725" s="295">
        <f t="shared" si="57"/>
        <v>0</v>
      </c>
      <c r="U725" s="372"/>
    </row>
    <row r="726" spans="2:21" s="347" customFormat="1" x14ac:dyDescent="0.45">
      <c r="B726" s="3">
        <v>703</v>
      </c>
      <c r="C726" s="3" t="s">
        <v>14</v>
      </c>
      <c r="D726" s="121" t="s">
        <v>525</v>
      </c>
      <c r="E726" s="150" t="s">
        <v>14</v>
      </c>
      <c r="F726" s="188" t="s">
        <v>14</v>
      </c>
      <c r="G726" s="186"/>
      <c r="H726" s="186"/>
      <c r="I726" s="189"/>
      <c r="J726" s="295" t="s">
        <v>14</v>
      </c>
      <c r="K726" s="296"/>
      <c r="L726" s="307"/>
      <c r="M726" s="293"/>
      <c r="N726" s="187"/>
      <c r="O726" s="295">
        <f t="shared" si="56"/>
        <v>0</v>
      </c>
      <c r="P726" s="295">
        <f t="shared" si="54"/>
        <v>0</v>
      </c>
      <c r="Q726" s="293"/>
      <c r="R726" s="296"/>
      <c r="S726" s="295">
        <f t="shared" si="55"/>
        <v>0</v>
      </c>
      <c r="T726" s="295">
        <f t="shared" si="57"/>
        <v>0</v>
      </c>
      <c r="U726" s="372"/>
    </row>
    <row r="727" spans="2:21" s="347" customFormat="1" x14ac:dyDescent="0.45">
      <c r="B727" s="3">
        <v>704</v>
      </c>
      <c r="C727" s="3" t="s">
        <v>14</v>
      </c>
      <c r="D727" s="121" t="s">
        <v>526</v>
      </c>
      <c r="E727" s="150" t="s">
        <v>14</v>
      </c>
      <c r="F727" s="188" t="s">
        <v>14</v>
      </c>
      <c r="G727" s="186"/>
      <c r="H727" s="186"/>
      <c r="I727" s="189"/>
      <c r="J727" s="295" t="s">
        <v>14</v>
      </c>
      <c r="K727" s="296"/>
      <c r="L727" s="307"/>
      <c r="M727" s="293"/>
      <c r="N727" s="187"/>
      <c r="O727" s="295">
        <f t="shared" si="56"/>
        <v>0</v>
      </c>
      <c r="P727" s="295">
        <f t="shared" si="54"/>
        <v>0</v>
      </c>
      <c r="Q727" s="293"/>
      <c r="R727" s="296"/>
      <c r="S727" s="295">
        <f t="shared" si="55"/>
        <v>0</v>
      </c>
      <c r="T727" s="295">
        <f t="shared" si="57"/>
        <v>0</v>
      </c>
      <c r="U727" s="372"/>
    </row>
    <row r="728" spans="2:21" s="347" customFormat="1" x14ac:dyDescent="0.45">
      <c r="B728" s="3">
        <v>705</v>
      </c>
      <c r="C728" s="3">
        <v>1.6</v>
      </c>
      <c r="D728" s="121" t="s">
        <v>536</v>
      </c>
      <c r="E728" s="150" t="s">
        <v>14</v>
      </c>
      <c r="F728" s="188" t="s">
        <v>14</v>
      </c>
      <c r="G728" s="186"/>
      <c r="H728" s="186"/>
      <c r="I728" s="189"/>
      <c r="J728" s="295" t="s">
        <v>14</v>
      </c>
      <c r="K728" s="296"/>
      <c r="L728" s="307"/>
      <c r="M728" s="293"/>
      <c r="N728" s="187"/>
      <c r="O728" s="295">
        <f t="shared" si="56"/>
        <v>0</v>
      </c>
      <c r="P728" s="295">
        <f t="shared" si="54"/>
        <v>0</v>
      </c>
      <c r="Q728" s="293"/>
      <c r="R728" s="296"/>
      <c r="S728" s="295">
        <f t="shared" si="55"/>
        <v>0</v>
      </c>
      <c r="T728" s="295">
        <f t="shared" si="57"/>
        <v>0</v>
      </c>
      <c r="U728" s="372"/>
    </row>
    <row r="729" spans="2:21" s="347" customFormat="1" ht="33.75" x14ac:dyDescent="0.45">
      <c r="B729" s="3">
        <v>706</v>
      </c>
      <c r="C729" s="3" t="s">
        <v>14</v>
      </c>
      <c r="D729" s="121" t="s">
        <v>537</v>
      </c>
      <c r="E729" s="150" t="s">
        <v>14</v>
      </c>
      <c r="F729" s="188" t="s">
        <v>14</v>
      </c>
      <c r="G729" s="186"/>
      <c r="H729" s="186"/>
      <c r="I729" s="189"/>
      <c r="J729" s="295" t="s">
        <v>14</v>
      </c>
      <c r="K729" s="296"/>
      <c r="L729" s="307"/>
      <c r="M729" s="293"/>
      <c r="N729" s="187"/>
      <c r="O729" s="295">
        <f t="shared" si="56"/>
        <v>0</v>
      </c>
      <c r="P729" s="295">
        <f t="shared" si="54"/>
        <v>0</v>
      </c>
      <c r="Q729" s="293"/>
      <c r="R729" s="296"/>
      <c r="S729" s="295">
        <f t="shared" si="55"/>
        <v>0</v>
      </c>
      <c r="T729" s="295">
        <f t="shared" si="57"/>
        <v>0</v>
      </c>
      <c r="U729" s="372"/>
    </row>
    <row r="730" spans="2:21" s="347" customFormat="1" x14ac:dyDescent="0.45">
      <c r="B730" s="3">
        <v>707</v>
      </c>
      <c r="C730" s="3" t="s">
        <v>14</v>
      </c>
      <c r="D730" s="121" t="s">
        <v>538</v>
      </c>
      <c r="E730" s="150" t="s">
        <v>14</v>
      </c>
      <c r="F730" s="188" t="s">
        <v>14</v>
      </c>
      <c r="G730" s="186"/>
      <c r="H730" s="186"/>
      <c r="I730" s="189"/>
      <c r="J730" s="295" t="s">
        <v>14</v>
      </c>
      <c r="K730" s="296"/>
      <c r="L730" s="307"/>
      <c r="M730" s="293"/>
      <c r="N730" s="187"/>
      <c r="O730" s="295">
        <f t="shared" si="56"/>
        <v>0</v>
      </c>
      <c r="P730" s="295">
        <f t="shared" si="54"/>
        <v>0</v>
      </c>
      <c r="Q730" s="293"/>
      <c r="R730" s="296"/>
      <c r="S730" s="295">
        <f t="shared" si="55"/>
        <v>0</v>
      </c>
      <c r="T730" s="295">
        <f t="shared" si="57"/>
        <v>0</v>
      </c>
      <c r="U730" s="372"/>
    </row>
    <row r="731" spans="2:21" s="347" customFormat="1" x14ac:dyDescent="0.45">
      <c r="B731" s="3">
        <v>708</v>
      </c>
      <c r="C731" s="3" t="s">
        <v>14</v>
      </c>
      <c r="D731" s="121" t="s">
        <v>539</v>
      </c>
      <c r="E731" s="150" t="s">
        <v>14</v>
      </c>
      <c r="F731" s="188" t="s">
        <v>14</v>
      </c>
      <c r="G731" s="186"/>
      <c r="H731" s="186"/>
      <c r="I731" s="189"/>
      <c r="J731" s="295" t="s">
        <v>14</v>
      </c>
      <c r="K731" s="296"/>
      <c r="L731" s="307"/>
      <c r="M731" s="293"/>
      <c r="N731" s="187"/>
      <c r="O731" s="295">
        <f t="shared" si="56"/>
        <v>0</v>
      </c>
      <c r="P731" s="295">
        <f t="shared" ref="P731:P794" si="58">O731-L731</f>
        <v>0</v>
      </c>
      <c r="Q731" s="293"/>
      <c r="R731" s="296"/>
      <c r="S731" s="295">
        <f t="shared" si="55"/>
        <v>0</v>
      </c>
      <c r="T731" s="295">
        <f t="shared" si="57"/>
        <v>0</v>
      </c>
      <c r="U731" s="372"/>
    </row>
    <row r="732" spans="2:21" s="347" customFormat="1" x14ac:dyDescent="0.45">
      <c r="B732" s="3">
        <v>709</v>
      </c>
      <c r="C732" s="3" t="s">
        <v>14</v>
      </c>
      <c r="D732" s="121" t="s">
        <v>540</v>
      </c>
      <c r="E732" s="150" t="s">
        <v>14</v>
      </c>
      <c r="F732" s="188" t="s">
        <v>14</v>
      </c>
      <c r="G732" s="186"/>
      <c r="H732" s="186"/>
      <c r="I732" s="189"/>
      <c r="J732" s="295" t="s">
        <v>14</v>
      </c>
      <c r="K732" s="296"/>
      <c r="L732" s="307"/>
      <c r="M732" s="293"/>
      <c r="N732" s="187"/>
      <c r="O732" s="295">
        <f t="shared" si="56"/>
        <v>0</v>
      </c>
      <c r="P732" s="295">
        <f t="shared" si="58"/>
        <v>0</v>
      </c>
      <c r="Q732" s="293"/>
      <c r="R732" s="296"/>
      <c r="S732" s="295">
        <f t="shared" si="55"/>
        <v>0</v>
      </c>
      <c r="T732" s="295">
        <f t="shared" si="57"/>
        <v>0</v>
      </c>
      <c r="U732" s="372"/>
    </row>
    <row r="733" spans="2:21" s="347" customFormat="1" x14ac:dyDescent="0.45">
      <c r="B733" s="3">
        <v>710</v>
      </c>
      <c r="C733" s="3" t="s">
        <v>14</v>
      </c>
      <c r="D733" s="121" t="s">
        <v>541</v>
      </c>
      <c r="E733" s="150" t="s">
        <v>14</v>
      </c>
      <c r="F733" s="188" t="s">
        <v>14</v>
      </c>
      <c r="G733" s="186"/>
      <c r="H733" s="186"/>
      <c r="I733" s="189"/>
      <c r="J733" s="295" t="s">
        <v>14</v>
      </c>
      <c r="K733" s="296"/>
      <c r="L733" s="307"/>
      <c r="M733" s="293"/>
      <c r="N733" s="187"/>
      <c r="O733" s="295">
        <f t="shared" si="56"/>
        <v>0</v>
      </c>
      <c r="P733" s="295">
        <f t="shared" si="58"/>
        <v>0</v>
      </c>
      <c r="Q733" s="293"/>
      <c r="R733" s="296"/>
      <c r="S733" s="295">
        <f t="shared" si="55"/>
        <v>0</v>
      </c>
      <c r="T733" s="295">
        <f t="shared" si="57"/>
        <v>0</v>
      </c>
      <c r="U733" s="372"/>
    </row>
    <row r="734" spans="2:21" s="347" customFormat="1" x14ac:dyDescent="0.45">
      <c r="B734" s="3">
        <v>711</v>
      </c>
      <c r="C734" s="3" t="s">
        <v>14</v>
      </c>
      <c r="D734" s="121" t="s">
        <v>542</v>
      </c>
      <c r="E734" s="150" t="s">
        <v>14</v>
      </c>
      <c r="F734" s="188" t="s">
        <v>14</v>
      </c>
      <c r="G734" s="186"/>
      <c r="H734" s="186"/>
      <c r="I734" s="189"/>
      <c r="J734" s="295" t="s">
        <v>14</v>
      </c>
      <c r="K734" s="296"/>
      <c r="L734" s="307"/>
      <c r="M734" s="293"/>
      <c r="N734" s="187"/>
      <c r="O734" s="295">
        <f t="shared" si="56"/>
        <v>0</v>
      </c>
      <c r="P734" s="295">
        <f t="shared" si="58"/>
        <v>0</v>
      </c>
      <c r="Q734" s="293"/>
      <c r="R734" s="296"/>
      <c r="S734" s="295">
        <f t="shared" si="55"/>
        <v>0</v>
      </c>
      <c r="T734" s="295">
        <f t="shared" si="57"/>
        <v>0</v>
      </c>
      <c r="U734" s="372"/>
    </row>
    <row r="735" spans="2:21" s="347" customFormat="1" x14ac:dyDescent="0.45">
      <c r="B735" s="3">
        <v>712</v>
      </c>
      <c r="C735" s="3" t="s">
        <v>14</v>
      </c>
      <c r="D735" s="121" t="s">
        <v>543</v>
      </c>
      <c r="E735" s="150" t="s">
        <v>14</v>
      </c>
      <c r="F735" s="188" t="s">
        <v>14</v>
      </c>
      <c r="G735" s="186"/>
      <c r="H735" s="186"/>
      <c r="I735" s="189"/>
      <c r="J735" s="295" t="s">
        <v>14</v>
      </c>
      <c r="K735" s="296"/>
      <c r="L735" s="307"/>
      <c r="M735" s="293"/>
      <c r="N735" s="187"/>
      <c r="O735" s="295">
        <f t="shared" si="56"/>
        <v>0</v>
      </c>
      <c r="P735" s="295">
        <f t="shared" si="58"/>
        <v>0</v>
      </c>
      <c r="Q735" s="293"/>
      <c r="R735" s="296"/>
      <c r="S735" s="295">
        <f t="shared" si="55"/>
        <v>0</v>
      </c>
      <c r="T735" s="295">
        <f t="shared" si="57"/>
        <v>0</v>
      </c>
      <c r="U735" s="372"/>
    </row>
    <row r="736" spans="2:21" s="347" customFormat="1" x14ac:dyDescent="0.45">
      <c r="B736" s="3">
        <v>713</v>
      </c>
      <c r="C736" s="3" t="s">
        <v>14</v>
      </c>
      <c r="D736" s="121" t="s">
        <v>544</v>
      </c>
      <c r="E736" s="150" t="s">
        <v>14</v>
      </c>
      <c r="F736" s="188" t="s">
        <v>14</v>
      </c>
      <c r="G736" s="186"/>
      <c r="H736" s="186"/>
      <c r="I736" s="189"/>
      <c r="J736" s="295" t="s">
        <v>14</v>
      </c>
      <c r="K736" s="296"/>
      <c r="L736" s="307"/>
      <c r="M736" s="293"/>
      <c r="N736" s="187"/>
      <c r="O736" s="295">
        <f t="shared" si="56"/>
        <v>0</v>
      </c>
      <c r="P736" s="295">
        <f t="shared" si="58"/>
        <v>0</v>
      </c>
      <c r="Q736" s="293"/>
      <c r="R736" s="296"/>
      <c r="S736" s="295">
        <f t="shared" si="55"/>
        <v>0</v>
      </c>
      <c r="T736" s="295">
        <f t="shared" si="57"/>
        <v>0</v>
      </c>
      <c r="U736" s="372"/>
    </row>
    <row r="737" spans="2:21" s="347" customFormat="1" x14ac:dyDescent="0.45">
      <c r="B737" s="3">
        <v>714</v>
      </c>
      <c r="C737" s="3" t="s">
        <v>14</v>
      </c>
      <c r="D737" s="121" t="s">
        <v>526</v>
      </c>
      <c r="E737" s="150" t="s">
        <v>14</v>
      </c>
      <c r="F737" s="188" t="s">
        <v>14</v>
      </c>
      <c r="G737" s="186"/>
      <c r="H737" s="186"/>
      <c r="I737" s="189"/>
      <c r="J737" s="295" t="s">
        <v>14</v>
      </c>
      <c r="K737" s="296"/>
      <c r="L737" s="307"/>
      <c r="M737" s="293"/>
      <c r="N737" s="187"/>
      <c r="O737" s="295">
        <f t="shared" si="56"/>
        <v>0</v>
      </c>
      <c r="P737" s="295">
        <f t="shared" si="58"/>
        <v>0</v>
      </c>
      <c r="Q737" s="293"/>
      <c r="R737" s="296"/>
      <c r="S737" s="295">
        <f t="shared" si="55"/>
        <v>0</v>
      </c>
      <c r="T737" s="295">
        <f t="shared" si="57"/>
        <v>0</v>
      </c>
      <c r="U737" s="372"/>
    </row>
    <row r="738" spans="2:21" s="347" customFormat="1" x14ac:dyDescent="0.45">
      <c r="B738" s="3">
        <v>715</v>
      </c>
      <c r="C738" s="3" t="s">
        <v>14</v>
      </c>
      <c r="D738" s="121" t="s">
        <v>545</v>
      </c>
      <c r="E738" s="150" t="s">
        <v>69</v>
      </c>
      <c r="F738" s="188">
        <v>55</v>
      </c>
      <c r="G738" s="186">
        <v>101750</v>
      </c>
      <c r="H738" s="186">
        <v>2677.43</v>
      </c>
      <c r="I738" s="189">
        <v>147258.65</v>
      </c>
      <c r="J738" s="295">
        <v>55</v>
      </c>
      <c r="K738" s="296">
        <v>0.6</v>
      </c>
      <c r="L738" s="307">
        <f t="shared" ref="L738:L785" si="59">K738*J738*H738</f>
        <v>88355.189999999988</v>
      </c>
      <c r="M738" s="293"/>
      <c r="N738" s="187"/>
      <c r="O738" s="295">
        <f t="shared" si="56"/>
        <v>0</v>
      </c>
      <c r="P738" s="295">
        <f t="shared" si="58"/>
        <v>-88355.189999999988</v>
      </c>
      <c r="Q738" s="293"/>
      <c r="R738" s="296"/>
      <c r="S738" s="295">
        <f t="shared" si="55"/>
        <v>0</v>
      </c>
      <c r="T738" s="295">
        <f t="shared" si="57"/>
        <v>0</v>
      </c>
      <c r="U738" s="372"/>
    </row>
    <row r="739" spans="2:21" s="347" customFormat="1" x14ac:dyDescent="0.45">
      <c r="B739" s="3">
        <v>716</v>
      </c>
      <c r="C739" s="3" t="s">
        <v>14</v>
      </c>
      <c r="D739" s="121" t="s">
        <v>546</v>
      </c>
      <c r="E739" s="150" t="s">
        <v>69</v>
      </c>
      <c r="F739" s="188">
        <v>5</v>
      </c>
      <c r="G739" s="186">
        <v>11250</v>
      </c>
      <c r="H739" s="186">
        <v>3346.79</v>
      </c>
      <c r="I739" s="189">
        <v>16733.95</v>
      </c>
      <c r="J739" s="295">
        <v>5</v>
      </c>
      <c r="K739" s="296">
        <v>0.6</v>
      </c>
      <c r="L739" s="307">
        <f t="shared" si="59"/>
        <v>10040.369999999999</v>
      </c>
      <c r="M739" s="293"/>
      <c r="N739" s="187"/>
      <c r="O739" s="295">
        <f t="shared" si="56"/>
        <v>0</v>
      </c>
      <c r="P739" s="295">
        <f t="shared" si="58"/>
        <v>-10040.369999999999</v>
      </c>
      <c r="Q739" s="293"/>
      <c r="R739" s="296"/>
      <c r="S739" s="295">
        <f t="shared" si="55"/>
        <v>0</v>
      </c>
      <c r="T739" s="295">
        <f t="shared" si="57"/>
        <v>0</v>
      </c>
      <c r="U739" s="372"/>
    </row>
    <row r="740" spans="2:21" s="347" customFormat="1" x14ac:dyDescent="0.45">
      <c r="B740" s="3">
        <v>717</v>
      </c>
      <c r="C740" s="3" t="s">
        <v>14</v>
      </c>
      <c r="D740" s="121" t="s">
        <v>547</v>
      </c>
      <c r="E740" s="150" t="s">
        <v>69</v>
      </c>
      <c r="F740" s="188">
        <v>110</v>
      </c>
      <c r="G740" s="186">
        <v>272250</v>
      </c>
      <c r="H740" s="186">
        <v>3904.59</v>
      </c>
      <c r="I740" s="189">
        <v>429504.9</v>
      </c>
      <c r="J740" s="295">
        <v>110</v>
      </c>
      <c r="K740" s="296">
        <v>0.4</v>
      </c>
      <c r="L740" s="307">
        <f t="shared" si="59"/>
        <v>171801.96000000002</v>
      </c>
      <c r="M740" s="293"/>
      <c r="N740" s="187"/>
      <c r="O740" s="295">
        <f t="shared" si="56"/>
        <v>0</v>
      </c>
      <c r="P740" s="295">
        <f t="shared" si="58"/>
        <v>-171801.96000000002</v>
      </c>
      <c r="Q740" s="293"/>
      <c r="R740" s="296"/>
      <c r="S740" s="295">
        <f t="shared" si="55"/>
        <v>0</v>
      </c>
      <c r="T740" s="295">
        <f t="shared" si="57"/>
        <v>0</v>
      </c>
      <c r="U740" s="372"/>
    </row>
    <row r="741" spans="2:21" s="347" customFormat="1" x14ac:dyDescent="0.45">
      <c r="B741" s="3">
        <v>718</v>
      </c>
      <c r="C741" s="3">
        <v>1.7</v>
      </c>
      <c r="D741" s="121" t="s">
        <v>548</v>
      </c>
      <c r="E741" s="150" t="s">
        <v>14</v>
      </c>
      <c r="F741" s="188" t="s">
        <v>14</v>
      </c>
      <c r="G741" s="186"/>
      <c r="H741" s="186"/>
      <c r="I741" s="189"/>
      <c r="J741" s="295" t="s">
        <v>14</v>
      </c>
      <c r="K741" s="296"/>
      <c r="L741" s="307"/>
      <c r="M741" s="293"/>
      <c r="N741" s="187"/>
      <c r="O741" s="295">
        <f t="shared" si="56"/>
        <v>0</v>
      </c>
      <c r="P741" s="295">
        <f t="shared" si="58"/>
        <v>0</v>
      </c>
      <c r="Q741" s="293"/>
      <c r="R741" s="296"/>
      <c r="S741" s="295">
        <f t="shared" si="55"/>
        <v>0</v>
      </c>
      <c r="T741" s="295">
        <f t="shared" si="57"/>
        <v>0</v>
      </c>
      <c r="U741" s="372"/>
    </row>
    <row r="742" spans="2:21" s="347" customFormat="1" x14ac:dyDescent="0.45">
      <c r="B742" s="3">
        <v>719</v>
      </c>
      <c r="C742" s="3" t="s">
        <v>14</v>
      </c>
      <c r="D742" s="121" t="s">
        <v>538</v>
      </c>
      <c r="E742" s="150" t="s">
        <v>14</v>
      </c>
      <c r="F742" s="188" t="s">
        <v>14</v>
      </c>
      <c r="G742" s="186"/>
      <c r="H742" s="186"/>
      <c r="I742" s="189"/>
      <c r="J742" s="295" t="s">
        <v>14</v>
      </c>
      <c r="K742" s="296"/>
      <c r="L742" s="307"/>
      <c r="M742" s="293"/>
      <c r="N742" s="187"/>
      <c r="O742" s="295">
        <f t="shared" si="56"/>
        <v>0</v>
      </c>
      <c r="P742" s="295">
        <f t="shared" si="58"/>
        <v>0</v>
      </c>
      <c r="Q742" s="293"/>
      <c r="R742" s="296"/>
      <c r="S742" s="295">
        <f t="shared" si="55"/>
        <v>0</v>
      </c>
      <c r="T742" s="295">
        <f t="shared" si="57"/>
        <v>0</v>
      </c>
      <c r="U742" s="372"/>
    </row>
    <row r="743" spans="2:21" s="347" customFormat="1" x14ac:dyDescent="0.45">
      <c r="B743" s="3">
        <v>720</v>
      </c>
      <c r="C743" s="3" t="s">
        <v>14</v>
      </c>
      <c r="D743" s="121" t="s">
        <v>539</v>
      </c>
      <c r="E743" s="150" t="s">
        <v>14</v>
      </c>
      <c r="F743" s="188" t="s">
        <v>14</v>
      </c>
      <c r="G743" s="186"/>
      <c r="H743" s="186"/>
      <c r="I743" s="189"/>
      <c r="J743" s="295" t="s">
        <v>14</v>
      </c>
      <c r="K743" s="296"/>
      <c r="L743" s="307"/>
      <c r="M743" s="293"/>
      <c r="N743" s="187"/>
      <c r="O743" s="295">
        <f t="shared" si="56"/>
        <v>0</v>
      </c>
      <c r="P743" s="295">
        <f t="shared" si="58"/>
        <v>0</v>
      </c>
      <c r="Q743" s="293"/>
      <c r="R743" s="296"/>
      <c r="S743" s="295">
        <f t="shared" si="55"/>
        <v>0</v>
      </c>
      <c r="T743" s="295">
        <f t="shared" si="57"/>
        <v>0</v>
      </c>
      <c r="U743" s="372"/>
    </row>
    <row r="744" spans="2:21" s="347" customFormat="1" x14ac:dyDescent="0.45">
      <c r="B744" s="3">
        <v>721</v>
      </c>
      <c r="C744" s="3" t="s">
        <v>14</v>
      </c>
      <c r="D744" s="121" t="s">
        <v>540</v>
      </c>
      <c r="E744" s="150" t="s">
        <v>14</v>
      </c>
      <c r="F744" s="188" t="s">
        <v>14</v>
      </c>
      <c r="G744" s="186"/>
      <c r="H744" s="186"/>
      <c r="I744" s="189"/>
      <c r="J744" s="295" t="s">
        <v>14</v>
      </c>
      <c r="K744" s="296"/>
      <c r="L744" s="307"/>
      <c r="M744" s="293"/>
      <c r="N744" s="187"/>
      <c r="O744" s="295">
        <f t="shared" si="56"/>
        <v>0</v>
      </c>
      <c r="P744" s="295">
        <f t="shared" si="58"/>
        <v>0</v>
      </c>
      <c r="Q744" s="293"/>
      <c r="R744" s="296"/>
      <c r="S744" s="295">
        <f t="shared" si="55"/>
        <v>0</v>
      </c>
      <c r="T744" s="295">
        <f t="shared" si="57"/>
        <v>0</v>
      </c>
      <c r="U744" s="372"/>
    </row>
    <row r="745" spans="2:21" s="347" customFormat="1" x14ac:dyDescent="0.45">
      <c r="B745" s="3">
        <v>722</v>
      </c>
      <c r="C745" s="3" t="s">
        <v>14</v>
      </c>
      <c r="D745" s="121" t="s">
        <v>541</v>
      </c>
      <c r="E745" s="150" t="s">
        <v>14</v>
      </c>
      <c r="F745" s="188" t="s">
        <v>14</v>
      </c>
      <c r="G745" s="186"/>
      <c r="H745" s="186"/>
      <c r="I745" s="189"/>
      <c r="J745" s="295" t="s">
        <v>14</v>
      </c>
      <c r="K745" s="296"/>
      <c r="L745" s="307"/>
      <c r="M745" s="293"/>
      <c r="N745" s="187"/>
      <c r="O745" s="295">
        <f t="shared" si="56"/>
        <v>0</v>
      </c>
      <c r="P745" s="295">
        <f t="shared" si="58"/>
        <v>0</v>
      </c>
      <c r="Q745" s="293"/>
      <c r="R745" s="296"/>
      <c r="S745" s="295">
        <f t="shared" si="55"/>
        <v>0</v>
      </c>
      <c r="T745" s="295">
        <f t="shared" si="57"/>
        <v>0</v>
      </c>
      <c r="U745" s="372"/>
    </row>
    <row r="746" spans="2:21" s="347" customFormat="1" ht="22.5" x14ac:dyDescent="0.45">
      <c r="B746" s="3">
        <v>723</v>
      </c>
      <c r="C746" s="3" t="s">
        <v>14</v>
      </c>
      <c r="D746" s="121" t="s">
        <v>549</v>
      </c>
      <c r="E746" s="150" t="s">
        <v>14</v>
      </c>
      <c r="F746" s="188" t="s">
        <v>14</v>
      </c>
      <c r="G746" s="186"/>
      <c r="H746" s="186"/>
      <c r="I746" s="189"/>
      <c r="J746" s="295" t="s">
        <v>14</v>
      </c>
      <c r="K746" s="296"/>
      <c r="L746" s="307"/>
      <c r="M746" s="293"/>
      <c r="N746" s="187"/>
      <c r="O746" s="295">
        <f t="shared" si="56"/>
        <v>0</v>
      </c>
      <c r="P746" s="295">
        <f t="shared" si="58"/>
        <v>0</v>
      </c>
      <c r="Q746" s="293"/>
      <c r="R746" s="296"/>
      <c r="S746" s="295">
        <f t="shared" si="55"/>
        <v>0</v>
      </c>
      <c r="T746" s="295">
        <f t="shared" si="57"/>
        <v>0</v>
      </c>
      <c r="U746" s="372"/>
    </row>
    <row r="747" spans="2:21" s="347" customFormat="1" x14ac:dyDescent="0.45">
      <c r="B747" s="3">
        <v>724</v>
      </c>
      <c r="C747" s="3" t="s">
        <v>14</v>
      </c>
      <c r="D747" s="121" t="s">
        <v>542</v>
      </c>
      <c r="E747" s="150" t="s">
        <v>14</v>
      </c>
      <c r="F747" s="188" t="s">
        <v>14</v>
      </c>
      <c r="G747" s="186"/>
      <c r="H747" s="186"/>
      <c r="I747" s="189"/>
      <c r="J747" s="295" t="s">
        <v>14</v>
      </c>
      <c r="K747" s="296"/>
      <c r="L747" s="307"/>
      <c r="M747" s="293"/>
      <c r="N747" s="187"/>
      <c r="O747" s="295">
        <f t="shared" si="56"/>
        <v>0</v>
      </c>
      <c r="P747" s="295">
        <f t="shared" si="58"/>
        <v>0</v>
      </c>
      <c r="Q747" s="293"/>
      <c r="R747" s="296"/>
      <c r="S747" s="295">
        <f t="shared" si="55"/>
        <v>0</v>
      </c>
      <c r="T747" s="295">
        <f t="shared" si="57"/>
        <v>0</v>
      </c>
      <c r="U747" s="372"/>
    </row>
    <row r="748" spans="2:21" s="347" customFormat="1" x14ac:dyDescent="0.45">
      <c r="B748" s="3">
        <v>725</v>
      </c>
      <c r="C748" s="3" t="s">
        <v>14</v>
      </c>
      <c r="D748" s="121" t="s">
        <v>543</v>
      </c>
      <c r="E748" s="150" t="s">
        <v>14</v>
      </c>
      <c r="F748" s="188" t="s">
        <v>14</v>
      </c>
      <c r="G748" s="186"/>
      <c r="H748" s="186"/>
      <c r="I748" s="189"/>
      <c r="J748" s="295" t="s">
        <v>14</v>
      </c>
      <c r="K748" s="296"/>
      <c r="L748" s="307"/>
      <c r="M748" s="293"/>
      <c r="N748" s="187"/>
      <c r="O748" s="295">
        <f t="shared" si="56"/>
        <v>0</v>
      </c>
      <c r="P748" s="295">
        <f t="shared" si="58"/>
        <v>0</v>
      </c>
      <c r="Q748" s="293"/>
      <c r="R748" s="296"/>
      <c r="S748" s="295">
        <f t="shared" si="55"/>
        <v>0</v>
      </c>
      <c r="T748" s="295">
        <f t="shared" si="57"/>
        <v>0</v>
      </c>
      <c r="U748" s="372"/>
    </row>
    <row r="749" spans="2:21" s="347" customFormat="1" x14ac:dyDescent="0.45">
      <c r="B749" s="3">
        <v>726</v>
      </c>
      <c r="C749" s="3" t="s">
        <v>14</v>
      </c>
      <c r="D749" s="121" t="s">
        <v>526</v>
      </c>
      <c r="E749" s="150" t="s">
        <v>14</v>
      </c>
      <c r="F749" s="188" t="s">
        <v>14</v>
      </c>
      <c r="G749" s="186"/>
      <c r="H749" s="186"/>
      <c r="I749" s="189"/>
      <c r="J749" s="295" t="s">
        <v>14</v>
      </c>
      <c r="K749" s="296"/>
      <c r="L749" s="307"/>
      <c r="M749" s="293"/>
      <c r="N749" s="187"/>
      <c r="O749" s="295">
        <f t="shared" si="56"/>
        <v>0</v>
      </c>
      <c r="P749" s="295">
        <f t="shared" si="58"/>
        <v>0</v>
      </c>
      <c r="Q749" s="293"/>
      <c r="R749" s="296"/>
      <c r="S749" s="295">
        <f t="shared" si="55"/>
        <v>0</v>
      </c>
      <c r="T749" s="295">
        <f t="shared" si="57"/>
        <v>0</v>
      </c>
      <c r="U749" s="372"/>
    </row>
    <row r="750" spans="2:21" s="347" customFormat="1" x14ac:dyDescent="0.45">
      <c r="B750" s="3">
        <v>727</v>
      </c>
      <c r="C750" s="3" t="s">
        <v>14</v>
      </c>
      <c r="D750" s="121" t="s">
        <v>550</v>
      </c>
      <c r="E750" s="150" t="s">
        <v>69</v>
      </c>
      <c r="F750" s="188">
        <v>5</v>
      </c>
      <c r="G750" s="186">
        <v>7250</v>
      </c>
      <c r="H750" s="186">
        <v>2231.19</v>
      </c>
      <c r="I750" s="189">
        <v>11155.95</v>
      </c>
      <c r="J750" s="295">
        <v>5</v>
      </c>
      <c r="K750" s="296"/>
      <c r="L750" s="307">
        <f t="shared" si="59"/>
        <v>0</v>
      </c>
      <c r="M750" s="293"/>
      <c r="N750" s="187"/>
      <c r="O750" s="295">
        <f t="shared" si="56"/>
        <v>0</v>
      </c>
      <c r="P750" s="295">
        <f t="shared" si="58"/>
        <v>0</v>
      </c>
      <c r="Q750" s="293"/>
      <c r="R750" s="296"/>
      <c r="S750" s="295">
        <f t="shared" si="55"/>
        <v>0</v>
      </c>
      <c r="T750" s="295">
        <f t="shared" si="57"/>
        <v>0</v>
      </c>
      <c r="U750" s="372"/>
    </row>
    <row r="751" spans="2:21" s="347" customFormat="1" x14ac:dyDescent="0.45">
      <c r="B751" s="3">
        <v>728</v>
      </c>
      <c r="C751" s="3" t="s">
        <v>14</v>
      </c>
      <c r="D751" s="121" t="s">
        <v>551</v>
      </c>
      <c r="E751" s="150" t="s">
        <v>69</v>
      </c>
      <c r="F751" s="188">
        <v>5</v>
      </c>
      <c r="G751" s="186">
        <v>9250</v>
      </c>
      <c r="H751" s="186">
        <v>2677.43</v>
      </c>
      <c r="I751" s="189">
        <v>13387.15</v>
      </c>
      <c r="J751" s="295">
        <v>5</v>
      </c>
      <c r="K751" s="296"/>
      <c r="L751" s="307">
        <f t="shared" si="59"/>
        <v>0</v>
      </c>
      <c r="M751" s="293"/>
      <c r="N751" s="187"/>
      <c r="O751" s="295">
        <f t="shared" si="56"/>
        <v>0</v>
      </c>
      <c r="P751" s="295">
        <f t="shared" si="58"/>
        <v>0</v>
      </c>
      <c r="Q751" s="293"/>
      <c r="R751" s="296"/>
      <c r="S751" s="295">
        <f t="shared" si="55"/>
        <v>0</v>
      </c>
      <c r="T751" s="295">
        <f t="shared" si="57"/>
        <v>0</v>
      </c>
      <c r="U751" s="372"/>
    </row>
    <row r="752" spans="2:21" s="347" customFormat="1" x14ac:dyDescent="0.45">
      <c r="B752" s="3">
        <v>729</v>
      </c>
      <c r="C752" s="3" t="s">
        <v>14</v>
      </c>
      <c r="D752" s="121" t="s">
        <v>419</v>
      </c>
      <c r="E752" s="150" t="s">
        <v>69</v>
      </c>
      <c r="F752" s="188">
        <v>10</v>
      </c>
      <c r="G752" s="186">
        <v>20750</v>
      </c>
      <c r="H752" s="186">
        <v>3346.79</v>
      </c>
      <c r="I752" s="189">
        <v>33467.9</v>
      </c>
      <c r="J752" s="295">
        <v>10</v>
      </c>
      <c r="K752" s="296"/>
      <c r="L752" s="307">
        <f t="shared" si="59"/>
        <v>0</v>
      </c>
      <c r="M752" s="293"/>
      <c r="N752" s="187"/>
      <c r="O752" s="295">
        <f t="shared" si="56"/>
        <v>0</v>
      </c>
      <c r="P752" s="295">
        <f t="shared" si="58"/>
        <v>0</v>
      </c>
      <c r="Q752" s="293"/>
      <c r="R752" s="296"/>
      <c r="S752" s="295">
        <f t="shared" si="55"/>
        <v>0</v>
      </c>
      <c r="T752" s="295">
        <f t="shared" si="57"/>
        <v>0</v>
      </c>
      <c r="U752" s="372"/>
    </row>
    <row r="753" spans="2:21" s="347" customFormat="1" x14ac:dyDescent="0.45">
      <c r="B753" s="3">
        <v>730</v>
      </c>
      <c r="C753" s="3">
        <v>1.8</v>
      </c>
      <c r="D753" s="121" t="s">
        <v>552</v>
      </c>
      <c r="E753" s="150" t="s">
        <v>69</v>
      </c>
      <c r="F753" s="188">
        <v>1500</v>
      </c>
      <c r="G753" s="186">
        <v>1104435</v>
      </c>
      <c r="H753" s="186">
        <v>736.29</v>
      </c>
      <c r="I753" s="190">
        <v>1104435</v>
      </c>
      <c r="J753" s="295">
        <v>1500</v>
      </c>
      <c r="K753" s="296">
        <v>0.4</v>
      </c>
      <c r="L753" s="307">
        <f t="shared" si="59"/>
        <v>441774</v>
      </c>
      <c r="M753" s="293"/>
      <c r="N753" s="187"/>
      <c r="O753" s="295">
        <f t="shared" si="56"/>
        <v>0</v>
      </c>
      <c r="P753" s="295">
        <f t="shared" si="58"/>
        <v>-441774</v>
      </c>
      <c r="Q753" s="293"/>
      <c r="R753" s="296"/>
      <c r="S753" s="295">
        <f t="shared" si="55"/>
        <v>0</v>
      </c>
      <c r="T753" s="295">
        <f t="shared" si="57"/>
        <v>0</v>
      </c>
      <c r="U753" s="372"/>
    </row>
    <row r="754" spans="2:21" s="347" customFormat="1" x14ac:dyDescent="0.45">
      <c r="B754" s="3">
        <v>731</v>
      </c>
      <c r="C754" s="3" t="s">
        <v>14</v>
      </c>
      <c r="D754" s="121" t="s">
        <v>553</v>
      </c>
      <c r="E754" s="150" t="s">
        <v>14</v>
      </c>
      <c r="F754" s="188" t="s">
        <v>14</v>
      </c>
      <c r="G754" s="186"/>
      <c r="H754" s="186"/>
      <c r="I754" s="189"/>
      <c r="J754" s="295" t="s">
        <v>14</v>
      </c>
      <c r="K754" s="296"/>
      <c r="L754" s="307"/>
      <c r="M754" s="293"/>
      <c r="N754" s="187"/>
      <c r="O754" s="295">
        <f t="shared" si="56"/>
        <v>0</v>
      </c>
      <c r="P754" s="295">
        <f t="shared" si="58"/>
        <v>0</v>
      </c>
      <c r="Q754" s="293"/>
      <c r="R754" s="296"/>
      <c r="S754" s="295">
        <f t="shared" si="55"/>
        <v>0</v>
      </c>
      <c r="T754" s="295">
        <f t="shared" si="57"/>
        <v>0</v>
      </c>
      <c r="U754" s="372"/>
    </row>
    <row r="755" spans="2:21" s="347" customFormat="1" x14ac:dyDescent="0.45">
      <c r="B755" s="3">
        <v>732</v>
      </c>
      <c r="C755" s="3" t="s">
        <v>14</v>
      </c>
      <c r="D755" s="121" t="s">
        <v>554</v>
      </c>
      <c r="E755" s="150" t="s">
        <v>14</v>
      </c>
      <c r="F755" s="188" t="s">
        <v>14</v>
      </c>
      <c r="G755" s="186"/>
      <c r="H755" s="186"/>
      <c r="I755" s="189"/>
      <c r="J755" s="295" t="s">
        <v>14</v>
      </c>
      <c r="K755" s="296"/>
      <c r="L755" s="307"/>
      <c r="M755" s="293"/>
      <c r="N755" s="187"/>
      <c r="O755" s="295">
        <f t="shared" si="56"/>
        <v>0</v>
      </c>
      <c r="P755" s="295">
        <f t="shared" si="58"/>
        <v>0</v>
      </c>
      <c r="Q755" s="293"/>
      <c r="R755" s="296"/>
      <c r="S755" s="295">
        <f t="shared" si="55"/>
        <v>0</v>
      </c>
      <c r="T755" s="295">
        <f t="shared" si="57"/>
        <v>0</v>
      </c>
      <c r="U755" s="372"/>
    </row>
    <row r="756" spans="2:21" s="347" customFormat="1" x14ac:dyDescent="0.45">
      <c r="B756" s="3">
        <v>733</v>
      </c>
      <c r="C756" s="3" t="s">
        <v>14</v>
      </c>
      <c r="D756" s="121" t="s">
        <v>555</v>
      </c>
      <c r="E756" s="150" t="s">
        <v>14</v>
      </c>
      <c r="F756" s="188" t="s">
        <v>14</v>
      </c>
      <c r="G756" s="186"/>
      <c r="H756" s="186"/>
      <c r="I756" s="189"/>
      <c r="J756" s="295" t="s">
        <v>14</v>
      </c>
      <c r="K756" s="296"/>
      <c r="L756" s="307"/>
      <c r="M756" s="293"/>
      <c r="N756" s="187"/>
      <c r="O756" s="295">
        <f t="shared" si="56"/>
        <v>0</v>
      </c>
      <c r="P756" s="295">
        <f t="shared" si="58"/>
        <v>0</v>
      </c>
      <c r="Q756" s="293"/>
      <c r="R756" s="296"/>
      <c r="S756" s="295">
        <f t="shared" si="55"/>
        <v>0</v>
      </c>
      <c r="T756" s="295">
        <f t="shared" si="57"/>
        <v>0</v>
      </c>
      <c r="U756" s="372"/>
    </row>
    <row r="757" spans="2:21" s="347" customFormat="1" x14ac:dyDescent="0.45">
      <c r="B757" s="3">
        <v>734</v>
      </c>
      <c r="C757" s="3" t="s">
        <v>14</v>
      </c>
      <c r="D757" s="121" t="s">
        <v>556</v>
      </c>
      <c r="E757" s="150" t="s">
        <v>14</v>
      </c>
      <c r="F757" s="188" t="s">
        <v>14</v>
      </c>
      <c r="G757" s="186"/>
      <c r="H757" s="186"/>
      <c r="I757" s="189"/>
      <c r="J757" s="295" t="s">
        <v>14</v>
      </c>
      <c r="K757" s="296"/>
      <c r="L757" s="307"/>
      <c r="M757" s="293"/>
      <c r="N757" s="187"/>
      <c r="O757" s="295">
        <f t="shared" si="56"/>
        <v>0</v>
      </c>
      <c r="P757" s="295">
        <f t="shared" si="58"/>
        <v>0</v>
      </c>
      <c r="Q757" s="293"/>
      <c r="R757" s="296"/>
      <c r="S757" s="295">
        <f t="shared" si="55"/>
        <v>0</v>
      </c>
      <c r="T757" s="295">
        <f t="shared" si="57"/>
        <v>0</v>
      </c>
      <c r="U757" s="372"/>
    </row>
    <row r="758" spans="2:21" s="347" customFormat="1" x14ac:dyDescent="0.45">
      <c r="B758" s="3">
        <v>735</v>
      </c>
      <c r="C758" s="3" t="s">
        <v>14</v>
      </c>
      <c r="D758" s="121" t="s">
        <v>540</v>
      </c>
      <c r="E758" s="150" t="s">
        <v>14</v>
      </c>
      <c r="F758" s="188" t="s">
        <v>14</v>
      </c>
      <c r="G758" s="186"/>
      <c r="H758" s="186"/>
      <c r="I758" s="189"/>
      <c r="J758" s="295" t="s">
        <v>14</v>
      </c>
      <c r="K758" s="296"/>
      <c r="L758" s="307"/>
      <c r="M758" s="293"/>
      <c r="N758" s="187"/>
      <c r="O758" s="295">
        <f t="shared" si="56"/>
        <v>0</v>
      </c>
      <c r="P758" s="295">
        <f t="shared" si="58"/>
        <v>0</v>
      </c>
      <c r="Q758" s="293"/>
      <c r="R758" s="296"/>
      <c r="S758" s="295">
        <f t="shared" si="55"/>
        <v>0</v>
      </c>
      <c r="T758" s="295">
        <f t="shared" si="57"/>
        <v>0</v>
      </c>
      <c r="U758" s="372"/>
    </row>
    <row r="759" spans="2:21" s="347" customFormat="1" x14ac:dyDescent="0.45">
      <c r="B759" s="3">
        <v>736</v>
      </c>
      <c r="C759" s="3" t="s">
        <v>14</v>
      </c>
      <c r="D759" s="121" t="s">
        <v>557</v>
      </c>
      <c r="E759" s="150" t="s">
        <v>14</v>
      </c>
      <c r="F759" s="188" t="s">
        <v>14</v>
      </c>
      <c r="G759" s="186"/>
      <c r="H759" s="186"/>
      <c r="I759" s="189"/>
      <c r="J759" s="295" t="s">
        <v>14</v>
      </c>
      <c r="K759" s="296"/>
      <c r="L759" s="307"/>
      <c r="M759" s="293"/>
      <c r="N759" s="187"/>
      <c r="O759" s="295">
        <f t="shared" si="56"/>
        <v>0</v>
      </c>
      <c r="P759" s="295">
        <f t="shared" si="58"/>
        <v>0</v>
      </c>
      <c r="Q759" s="293"/>
      <c r="R759" s="296"/>
      <c r="S759" s="295">
        <f t="shared" si="55"/>
        <v>0</v>
      </c>
      <c r="T759" s="295">
        <f t="shared" si="57"/>
        <v>0</v>
      </c>
      <c r="U759" s="372"/>
    </row>
    <row r="760" spans="2:21" s="347" customFormat="1" x14ac:dyDescent="0.45">
      <c r="B760" s="3">
        <v>737</v>
      </c>
      <c r="C760" s="3" t="s">
        <v>14</v>
      </c>
      <c r="D760" s="121" t="s">
        <v>558</v>
      </c>
      <c r="E760" s="150" t="s">
        <v>14</v>
      </c>
      <c r="F760" s="188" t="s">
        <v>14</v>
      </c>
      <c r="G760" s="186"/>
      <c r="H760" s="186"/>
      <c r="I760" s="189"/>
      <c r="J760" s="295" t="s">
        <v>14</v>
      </c>
      <c r="K760" s="296"/>
      <c r="L760" s="307"/>
      <c r="M760" s="293"/>
      <c r="N760" s="187"/>
      <c r="O760" s="295">
        <f t="shared" si="56"/>
        <v>0</v>
      </c>
      <c r="P760" s="295">
        <f t="shared" si="58"/>
        <v>0</v>
      </c>
      <c r="Q760" s="293"/>
      <c r="R760" s="296"/>
      <c r="S760" s="295">
        <f t="shared" si="55"/>
        <v>0</v>
      </c>
      <c r="T760" s="295">
        <f t="shared" si="57"/>
        <v>0</v>
      </c>
      <c r="U760" s="372"/>
    </row>
    <row r="761" spans="2:21" s="347" customFormat="1" x14ac:dyDescent="0.45">
      <c r="B761" s="3">
        <v>738</v>
      </c>
      <c r="C761" s="3" t="s">
        <v>14</v>
      </c>
      <c r="D761" s="121" t="s">
        <v>559</v>
      </c>
      <c r="E761" s="150" t="s">
        <v>14</v>
      </c>
      <c r="F761" s="188" t="s">
        <v>14</v>
      </c>
      <c r="G761" s="186"/>
      <c r="H761" s="186"/>
      <c r="I761" s="189"/>
      <c r="J761" s="295" t="s">
        <v>14</v>
      </c>
      <c r="K761" s="296"/>
      <c r="L761" s="307"/>
      <c r="M761" s="293"/>
      <c r="N761" s="187"/>
      <c r="O761" s="295">
        <f t="shared" si="56"/>
        <v>0</v>
      </c>
      <c r="P761" s="295">
        <f t="shared" si="58"/>
        <v>0</v>
      </c>
      <c r="Q761" s="293"/>
      <c r="R761" s="296"/>
      <c r="S761" s="295">
        <f t="shared" si="55"/>
        <v>0</v>
      </c>
      <c r="T761" s="295">
        <f t="shared" si="57"/>
        <v>0</v>
      </c>
      <c r="U761" s="372"/>
    </row>
    <row r="762" spans="2:21" s="347" customFormat="1" x14ac:dyDescent="0.45">
      <c r="B762" s="3">
        <v>739</v>
      </c>
      <c r="C762" s="3" t="s">
        <v>14</v>
      </c>
      <c r="D762" s="121" t="s">
        <v>560</v>
      </c>
      <c r="E762" s="150" t="s">
        <v>14</v>
      </c>
      <c r="F762" s="188" t="s">
        <v>14</v>
      </c>
      <c r="G762" s="186"/>
      <c r="H762" s="186"/>
      <c r="I762" s="189"/>
      <c r="J762" s="295" t="s">
        <v>14</v>
      </c>
      <c r="K762" s="296"/>
      <c r="L762" s="307"/>
      <c r="M762" s="293"/>
      <c r="N762" s="187"/>
      <c r="O762" s="295">
        <f t="shared" si="56"/>
        <v>0</v>
      </c>
      <c r="P762" s="295">
        <f t="shared" si="58"/>
        <v>0</v>
      </c>
      <c r="Q762" s="293"/>
      <c r="R762" s="296"/>
      <c r="S762" s="295">
        <f t="shared" si="55"/>
        <v>0</v>
      </c>
      <c r="T762" s="295">
        <f t="shared" si="57"/>
        <v>0</v>
      </c>
      <c r="U762" s="372"/>
    </row>
    <row r="763" spans="2:21" s="347" customFormat="1" x14ac:dyDescent="0.45">
      <c r="B763" s="3">
        <v>740</v>
      </c>
      <c r="C763" s="3" t="s">
        <v>14</v>
      </c>
      <c r="D763" s="121" t="s">
        <v>561</v>
      </c>
      <c r="E763" s="150" t="s">
        <v>14</v>
      </c>
      <c r="F763" s="188" t="s">
        <v>14</v>
      </c>
      <c r="G763" s="186"/>
      <c r="H763" s="186"/>
      <c r="I763" s="189"/>
      <c r="J763" s="295" t="s">
        <v>14</v>
      </c>
      <c r="K763" s="296"/>
      <c r="L763" s="307"/>
      <c r="M763" s="293"/>
      <c r="N763" s="187"/>
      <c r="O763" s="295">
        <f t="shared" si="56"/>
        <v>0</v>
      </c>
      <c r="P763" s="295">
        <f t="shared" si="58"/>
        <v>0</v>
      </c>
      <c r="Q763" s="293"/>
      <c r="R763" s="296"/>
      <c r="S763" s="295">
        <f t="shared" si="55"/>
        <v>0</v>
      </c>
      <c r="T763" s="295">
        <f t="shared" si="57"/>
        <v>0</v>
      </c>
      <c r="U763" s="372"/>
    </row>
    <row r="764" spans="2:21" s="347" customFormat="1" x14ac:dyDescent="0.45">
      <c r="B764" s="3">
        <v>741</v>
      </c>
      <c r="C764" s="3" t="s">
        <v>14</v>
      </c>
      <c r="D764" s="121" t="s">
        <v>562</v>
      </c>
      <c r="E764" s="150" t="s">
        <v>69</v>
      </c>
      <c r="F764" s="188">
        <v>350</v>
      </c>
      <c r="G764" s="186">
        <v>234500</v>
      </c>
      <c r="H764" s="186">
        <v>892.48</v>
      </c>
      <c r="I764" s="189">
        <v>312368</v>
      </c>
      <c r="J764" s="295">
        <v>350</v>
      </c>
      <c r="K764" s="296"/>
      <c r="L764" s="307">
        <f t="shared" si="59"/>
        <v>0</v>
      </c>
      <c r="M764" s="293"/>
      <c r="N764" s="187"/>
      <c r="O764" s="295">
        <f t="shared" si="56"/>
        <v>0</v>
      </c>
      <c r="P764" s="295">
        <f t="shared" si="58"/>
        <v>0</v>
      </c>
      <c r="Q764" s="293"/>
      <c r="R764" s="296"/>
      <c r="S764" s="295">
        <f t="shared" si="55"/>
        <v>0</v>
      </c>
      <c r="T764" s="295">
        <f t="shared" si="57"/>
        <v>0</v>
      </c>
      <c r="U764" s="372"/>
    </row>
    <row r="765" spans="2:21" s="347" customFormat="1" x14ac:dyDescent="0.45">
      <c r="B765" s="3">
        <v>742</v>
      </c>
      <c r="C765" s="3">
        <v>1.9</v>
      </c>
      <c r="D765" s="121" t="s">
        <v>563</v>
      </c>
      <c r="E765" s="150" t="s">
        <v>69</v>
      </c>
      <c r="F765" s="188">
        <v>1120</v>
      </c>
      <c r="G765" s="186">
        <v>1355200</v>
      </c>
      <c r="H765" s="186">
        <v>1338.72</v>
      </c>
      <c r="I765" s="189">
        <v>1499366.3999999999</v>
      </c>
      <c r="J765" s="295">
        <v>1120</v>
      </c>
      <c r="K765" s="296">
        <v>0.4</v>
      </c>
      <c r="L765" s="307">
        <f t="shared" si="59"/>
        <v>599746.56000000006</v>
      </c>
      <c r="M765" s="293"/>
      <c r="N765" s="187"/>
      <c r="O765" s="295">
        <f t="shared" si="56"/>
        <v>0</v>
      </c>
      <c r="P765" s="295">
        <f t="shared" si="58"/>
        <v>-599746.56000000006</v>
      </c>
      <c r="Q765" s="293"/>
      <c r="R765" s="296"/>
      <c r="S765" s="295">
        <f t="shared" si="55"/>
        <v>0</v>
      </c>
      <c r="T765" s="295">
        <f t="shared" si="57"/>
        <v>0</v>
      </c>
      <c r="U765" s="372"/>
    </row>
    <row r="766" spans="2:21" s="347" customFormat="1" x14ac:dyDescent="0.45">
      <c r="B766" s="3">
        <v>743</v>
      </c>
      <c r="C766" s="3" t="s">
        <v>14</v>
      </c>
      <c r="D766" s="121" t="s">
        <v>564</v>
      </c>
      <c r="E766" s="150" t="s">
        <v>14</v>
      </c>
      <c r="F766" s="188" t="s">
        <v>14</v>
      </c>
      <c r="G766" s="186"/>
      <c r="H766" s="186"/>
      <c r="I766" s="189"/>
      <c r="J766" s="295" t="s">
        <v>14</v>
      </c>
      <c r="K766" s="296"/>
      <c r="L766" s="307"/>
      <c r="M766" s="293"/>
      <c r="N766" s="187"/>
      <c r="O766" s="295">
        <f t="shared" si="56"/>
        <v>0</v>
      </c>
      <c r="P766" s="295">
        <f t="shared" si="58"/>
        <v>0</v>
      </c>
      <c r="Q766" s="293"/>
      <c r="R766" s="296"/>
      <c r="S766" s="295">
        <f t="shared" si="55"/>
        <v>0</v>
      </c>
      <c r="T766" s="295">
        <f t="shared" si="57"/>
        <v>0</v>
      </c>
      <c r="U766" s="372"/>
    </row>
    <row r="767" spans="2:21" s="347" customFormat="1" x14ac:dyDescent="0.45">
      <c r="B767" s="3">
        <v>744</v>
      </c>
      <c r="C767" s="3" t="s">
        <v>14</v>
      </c>
      <c r="D767" s="121" t="s">
        <v>565</v>
      </c>
      <c r="E767" s="150" t="s">
        <v>14</v>
      </c>
      <c r="F767" s="188" t="s">
        <v>14</v>
      </c>
      <c r="G767" s="186"/>
      <c r="H767" s="186"/>
      <c r="I767" s="189"/>
      <c r="J767" s="295" t="s">
        <v>14</v>
      </c>
      <c r="K767" s="296"/>
      <c r="L767" s="307"/>
      <c r="M767" s="293"/>
      <c r="N767" s="187"/>
      <c r="O767" s="295">
        <f t="shared" si="56"/>
        <v>0</v>
      </c>
      <c r="P767" s="295">
        <f t="shared" si="58"/>
        <v>0</v>
      </c>
      <c r="Q767" s="293"/>
      <c r="R767" s="296"/>
      <c r="S767" s="295">
        <f t="shared" si="55"/>
        <v>0</v>
      </c>
      <c r="T767" s="295">
        <f t="shared" si="57"/>
        <v>0</v>
      </c>
      <c r="U767" s="372"/>
    </row>
    <row r="768" spans="2:21" s="347" customFormat="1" x14ac:dyDescent="0.45">
      <c r="B768" s="3">
        <v>745</v>
      </c>
      <c r="C768" s="3" t="s">
        <v>14</v>
      </c>
      <c r="D768" s="121" t="s">
        <v>566</v>
      </c>
      <c r="E768" s="150" t="s">
        <v>14</v>
      </c>
      <c r="F768" s="188" t="s">
        <v>14</v>
      </c>
      <c r="G768" s="186"/>
      <c r="H768" s="186"/>
      <c r="I768" s="189"/>
      <c r="J768" s="295" t="s">
        <v>14</v>
      </c>
      <c r="K768" s="296"/>
      <c r="L768" s="307"/>
      <c r="M768" s="293"/>
      <c r="N768" s="187"/>
      <c r="O768" s="295">
        <f t="shared" si="56"/>
        <v>0</v>
      </c>
      <c r="P768" s="295">
        <f t="shared" si="58"/>
        <v>0</v>
      </c>
      <c r="Q768" s="293"/>
      <c r="R768" s="296"/>
      <c r="S768" s="295">
        <f t="shared" si="55"/>
        <v>0</v>
      </c>
      <c r="T768" s="295">
        <f t="shared" si="57"/>
        <v>0</v>
      </c>
      <c r="U768" s="372"/>
    </row>
    <row r="769" spans="2:21" s="347" customFormat="1" x14ac:dyDescent="0.45">
      <c r="B769" s="3">
        <v>746</v>
      </c>
      <c r="C769" s="3" t="s">
        <v>14</v>
      </c>
      <c r="D769" s="121" t="s">
        <v>567</v>
      </c>
      <c r="E769" s="150" t="s">
        <v>14</v>
      </c>
      <c r="F769" s="188" t="s">
        <v>14</v>
      </c>
      <c r="G769" s="186"/>
      <c r="H769" s="186"/>
      <c r="I769" s="189"/>
      <c r="J769" s="295" t="s">
        <v>14</v>
      </c>
      <c r="K769" s="296"/>
      <c r="L769" s="307"/>
      <c r="M769" s="293"/>
      <c r="N769" s="187"/>
      <c r="O769" s="295">
        <f t="shared" si="56"/>
        <v>0</v>
      </c>
      <c r="P769" s="295">
        <f t="shared" si="58"/>
        <v>0</v>
      </c>
      <c r="Q769" s="293"/>
      <c r="R769" s="296"/>
      <c r="S769" s="295">
        <f t="shared" si="55"/>
        <v>0</v>
      </c>
      <c r="T769" s="295">
        <f t="shared" si="57"/>
        <v>0</v>
      </c>
      <c r="U769" s="372"/>
    </row>
    <row r="770" spans="2:21" s="347" customFormat="1" x14ac:dyDescent="0.45">
      <c r="B770" s="3">
        <v>747</v>
      </c>
      <c r="C770" s="3" t="s">
        <v>14</v>
      </c>
      <c r="D770" s="121" t="s">
        <v>568</v>
      </c>
      <c r="E770" s="150" t="s">
        <v>14</v>
      </c>
      <c r="F770" s="188" t="s">
        <v>14</v>
      </c>
      <c r="G770" s="186"/>
      <c r="H770" s="186"/>
      <c r="I770" s="189"/>
      <c r="J770" s="295" t="s">
        <v>14</v>
      </c>
      <c r="K770" s="296"/>
      <c r="L770" s="307"/>
      <c r="M770" s="293"/>
      <c r="N770" s="187"/>
      <c r="O770" s="295">
        <f t="shared" si="56"/>
        <v>0</v>
      </c>
      <c r="P770" s="295">
        <f t="shared" si="58"/>
        <v>0</v>
      </c>
      <c r="Q770" s="293"/>
      <c r="R770" s="296"/>
      <c r="S770" s="295">
        <f t="shared" si="55"/>
        <v>0</v>
      </c>
      <c r="T770" s="295">
        <f t="shared" si="57"/>
        <v>0</v>
      </c>
      <c r="U770" s="372"/>
    </row>
    <row r="771" spans="2:21" s="347" customFormat="1" x14ac:dyDescent="0.45">
      <c r="B771" s="3">
        <v>748</v>
      </c>
      <c r="C771" s="3">
        <v>1.1000000000000001</v>
      </c>
      <c r="D771" s="121" t="s">
        <v>569</v>
      </c>
      <c r="E771" s="150" t="s">
        <v>14</v>
      </c>
      <c r="F771" s="188" t="s">
        <v>14</v>
      </c>
      <c r="G771" s="186"/>
      <c r="H771" s="186"/>
      <c r="I771" s="189"/>
      <c r="J771" s="295" t="s">
        <v>14</v>
      </c>
      <c r="K771" s="296"/>
      <c r="L771" s="307"/>
      <c r="M771" s="293"/>
      <c r="N771" s="187"/>
      <c r="O771" s="295">
        <f t="shared" si="56"/>
        <v>0</v>
      </c>
      <c r="P771" s="295">
        <f t="shared" si="58"/>
        <v>0</v>
      </c>
      <c r="Q771" s="293"/>
      <c r="R771" s="296"/>
      <c r="S771" s="295">
        <f t="shared" si="55"/>
        <v>0</v>
      </c>
      <c r="T771" s="295">
        <f t="shared" si="57"/>
        <v>0</v>
      </c>
      <c r="U771" s="372"/>
    </row>
    <row r="772" spans="2:21" s="347" customFormat="1" ht="135" x14ac:dyDescent="0.45">
      <c r="B772" s="3">
        <v>749</v>
      </c>
      <c r="C772" s="3" t="s">
        <v>14</v>
      </c>
      <c r="D772" s="121" t="s">
        <v>570</v>
      </c>
      <c r="E772" s="150" t="s">
        <v>14</v>
      </c>
      <c r="F772" s="188" t="s">
        <v>14</v>
      </c>
      <c r="G772" s="186"/>
      <c r="H772" s="186"/>
      <c r="I772" s="189"/>
      <c r="J772" s="295" t="s">
        <v>14</v>
      </c>
      <c r="K772" s="296"/>
      <c r="L772" s="307"/>
      <c r="M772" s="293"/>
      <c r="N772" s="187"/>
      <c r="O772" s="295">
        <f t="shared" si="56"/>
        <v>0</v>
      </c>
      <c r="P772" s="295">
        <f t="shared" si="58"/>
        <v>0</v>
      </c>
      <c r="Q772" s="293"/>
      <c r="R772" s="296"/>
      <c r="S772" s="295">
        <f t="shared" si="55"/>
        <v>0</v>
      </c>
      <c r="T772" s="295">
        <f t="shared" si="57"/>
        <v>0</v>
      </c>
      <c r="U772" s="372"/>
    </row>
    <row r="773" spans="2:21" s="347" customFormat="1" x14ac:dyDescent="0.45">
      <c r="B773" s="3">
        <v>750</v>
      </c>
      <c r="C773" s="3" t="s">
        <v>14</v>
      </c>
      <c r="D773" s="121" t="s">
        <v>571</v>
      </c>
      <c r="E773" s="150" t="s">
        <v>14</v>
      </c>
      <c r="F773" s="188" t="s">
        <v>14</v>
      </c>
      <c r="G773" s="186"/>
      <c r="H773" s="186"/>
      <c r="I773" s="189"/>
      <c r="J773" s="295" t="s">
        <v>14</v>
      </c>
      <c r="K773" s="296"/>
      <c r="L773" s="307"/>
      <c r="M773" s="293"/>
      <c r="N773" s="187"/>
      <c r="O773" s="295">
        <f t="shared" si="56"/>
        <v>0</v>
      </c>
      <c r="P773" s="295">
        <f t="shared" si="58"/>
        <v>0</v>
      </c>
      <c r="Q773" s="293"/>
      <c r="R773" s="296"/>
      <c r="S773" s="295">
        <f t="shared" si="55"/>
        <v>0</v>
      </c>
      <c r="T773" s="295">
        <f t="shared" si="57"/>
        <v>0</v>
      </c>
      <c r="U773" s="372"/>
    </row>
    <row r="774" spans="2:21" s="347" customFormat="1" x14ac:dyDescent="0.45">
      <c r="B774" s="3">
        <v>751</v>
      </c>
      <c r="C774" s="3" t="s">
        <v>14</v>
      </c>
      <c r="D774" s="121" t="s">
        <v>572</v>
      </c>
      <c r="E774" s="150" t="s">
        <v>14</v>
      </c>
      <c r="F774" s="188" t="s">
        <v>14</v>
      </c>
      <c r="G774" s="186"/>
      <c r="H774" s="186"/>
      <c r="I774" s="189"/>
      <c r="J774" s="295" t="s">
        <v>14</v>
      </c>
      <c r="K774" s="296"/>
      <c r="L774" s="307"/>
      <c r="M774" s="293"/>
      <c r="N774" s="187"/>
      <c r="O774" s="295">
        <f t="shared" si="56"/>
        <v>0</v>
      </c>
      <c r="P774" s="295">
        <f t="shared" si="58"/>
        <v>0</v>
      </c>
      <c r="Q774" s="293"/>
      <c r="R774" s="296"/>
      <c r="S774" s="295">
        <f t="shared" si="55"/>
        <v>0</v>
      </c>
      <c r="T774" s="295">
        <f t="shared" si="57"/>
        <v>0</v>
      </c>
      <c r="U774" s="372"/>
    </row>
    <row r="775" spans="2:21" s="347" customFormat="1" ht="22.5" x14ac:dyDescent="0.45">
      <c r="B775" s="3">
        <v>752</v>
      </c>
      <c r="C775" s="3" t="s">
        <v>14</v>
      </c>
      <c r="D775" s="121" t="s">
        <v>573</v>
      </c>
      <c r="E775" s="150" t="s">
        <v>14</v>
      </c>
      <c r="F775" s="188" t="s">
        <v>14</v>
      </c>
      <c r="G775" s="186"/>
      <c r="H775" s="186"/>
      <c r="I775" s="189"/>
      <c r="J775" s="295" t="s">
        <v>14</v>
      </c>
      <c r="K775" s="296"/>
      <c r="L775" s="307"/>
      <c r="M775" s="293"/>
      <c r="N775" s="187"/>
      <c r="O775" s="295">
        <f t="shared" si="56"/>
        <v>0</v>
      </c>
      <c r="P775" s="295">
        <f t="shared" si="58"/>
        <v>0</v>
      </c>
      <c r="Q775" s="293"/>
      <c r="R775" s="296"/>
      <c r="S775" s="295">
        <f t="shared" si="55"/>
        <v>0</v>
      </c>
      <c r="T775" s="295">
        <f t="shared" si="57"/>
        <v>0</v>
      </c>
      <c r="U775" s="372"/>
    </row>
    <row r="776" spans="2:21" s="347" customFormat="1" x14ac:dyDescent="0.45">
      <c r="B776" s="3">
        <v>753</v>
      </c>
      <c r="C776" s="3" t="s">
        <v>14</v>
      </c>
      <c r="D776" s="121" t="s">
        <v>574</v>
      </c>
      <c r="E776" s="150" t="s">
        <v>69</v>
      </c>
      <c r="F776" s="188">
        <v>296</v>
      </c>
      <c r="G776" s="186">
        <v>490176</v>
      </c>
      <c r="H776" s="186">
        <v>1896.51</v>
      </c>
      <c r="I776" s="189">
        <v>561366.96</v>
      </c>
      <c r="J776" s="295">
        <v>296</v>
      </c>
      <c r="K776" s="296">
        <v>0.6</v>
      </c>
      <c r="L776" s="307">
        <f t="shared" si="59"/>
        <v>336820.17599999998</v>
      </c>
      <c r="M776" s="293">
        <v>161.9923</v>
      </c>
      <c r="N776" s="187">
        <v>0.9</v>
      </c>
      <c r="O776" s="295">
        <f t="shared" si="56"/>
        <v>276498.01518569997</v>
      </c>
      <c r="P776" s="295">
        <f t="shared" si="58"/>
        <v>-60322.160814300005</v>
      </c>
      <c r="Q776" s="293">
        <f>'RA3 ms'!F1800</f>
        <v>174.99861735414345</v>
      </c>
      <c r="R776" s="294">
        <v>1</v>
      </c>
      <c r="S776" s="295">
        <f t="shared" si="55"/>
        <v>331886.62779830658</v>
      </c>
      <c r="T776" s="295">
        <f t="shared" si="57"/>
        <v>55388.612612606608</v>
      </c>
      <c r="U776" s="372"/>
    </row>
    <row r="777" spans="2:21" s="347" customFormat="1" x14ac:dyDescent="0.45">
      <c r="B777" s="3">
        <v>754</v>
      </c>
      <c r="C777" s="3">
        <v>1.1100000000000001</v>
      </c>
      <c r="D777" s="121" t="s">
        <v>575</v>
      </c>
      <c r="E777" s="150" t="s">
        <v>69</v>
      </c>
      <c r="F777" s="188">
        <v>200</v>
      </c>
      <c r="G777" s="186">
        <v>430000</v>
      </c>
      <c r="H777" s="186">
        <v>2231.19</v>
      </c>
      <c r="I777" s="189">
        <v>446238</v>
      </c>
      <c r="J777" s="295">
        <v>200</v>
      </c>
      <c r="K777" s="296">
        <v>0.6</v>
      </c>
      <c r="L777" s="307">
        <f t="shared" si="59"/>
        <v>267742.8</v>
      </c>
      <c r="M777" s="293"/>
      <c r="N777" s="187"/>
      <c r="O777" s="295">
        <f t="shared" si="56"/>
        <v>0</v>
      </c>
      <c r="P777" s="295">
        <f t="shared" si="58"/>
        <v>-267742.8</v>
      </c>
      <c r="Q777" s="293"/>
      <c r="R777" s="296"/>
      <c r="S777" s="295">
        <f t="shared" si="55"/>
        <v>0</v>
      </c>
      <c r="T777" s="295">
        <f t="shared" si="57"/>
        <v>0</v>
      </c>
      <c r="U777" s="372"/>
    </row>
    <row r="778" spans="2:21" s="347" customFormat="1" x14ac:dyDescent="0.45">
      <c r="B778" s="3">
        <v>755</v>
      </c>
      <c r="C778" s="3" t="s">
        <v>14</v>
      </c>
      <c r="D778" s="121" t="s">
        <v>576</v>
      </c>
      <c r="E778" s="150" t="s">
        <v>14</v>
      </c>
      <c r="F778" s="188" t="s">
        <v>14</v>
      </c>
      <c r="G778" s="186"/>
      <c r="H778" s="186"/>
      <c r="I778" s="189"/>
      <c r="J778" s="295" t="s">
        <v>14</v>
      </c>
      <c r="K778" s="296"/>
      <c r="L778" s="307"/>
      <c r="M778" s="293"/>
      <c r="N778" s="187"/>
      <c r="O778" s="295">
        <f t="shared" si="56"/>
        <v>0</v>
      </c>
      <c r="P778" s="295">
        <f t="shared" si="58"/>
        <v>0</v>
      </c>
      <c r="Q778" s="293"/>
      <c r="R778" s="296"/>
      <c r="S778" s="295">
        <f t="shared" ref="S778:S812" si="60">R778*Q778*H778</f>
        <v>0</v>
      </c>
      <c r="T778" s="295">
        <f t="shared" si="57"/>
        <v>0</v>
      </c>
      <c r="U778" s="372"/>
    </row>
    <row r="779" spans="2:21" s="347" customFormat="1" x14ac:dyDescent="0.45">
      <c r="B779" s="3">
        <v>756</v>
      </c>
      <c r="C779" s="3" t="s">
        <v>14</v>
      </c>
      <c r="D779" s="121" t="s">
        <v>577</v>
      </c>
      <c r="E779" s="150" t="s">
        <v>14</v>
      </c>
      <c r="F779" s="188" t="s">
        <v>14</v>
      </c>
      <c r="G779" s="186"/>
      <c r="H779" s="186"/>
      <c r="I779" s="189"/>
      <c r="J779" s="295" t="s">
        <v>14</v>
      </c>
      <c r="K779" s="296"/>
      <c r="L779" s="307"/>
      <c r="M779" s="293"/>
      <c r="N779" s="187"/>
      <c r="O779" s="295">
        <f t="shared" ref="O779:O812" si="61">N779*M779*H779</f>
        <v>0</v>
      </c>
      <c r="P779" s="295">
        <f t="shared" si="58"/>
        <v>0</v>
      </c>
      <c r="Q779" s="293"/>
      <c r="R779" s="296"/>
      <c r="S779" s="295">
        <f t="shared" si="60"/>
        <v>0</v>
      </c>
      <c r="T779" s="295">
        <f t="shared" ref="T779:T812" si="62">S779-O779</f>
        <v>0</v>
      </c>
      <c r="U779" s="372"/>
    </row>
    <row r="780" spans="2:21" s="347" customFormat="1" x14ac:dyDescent="0.45">
      <c r="B780" s="3">
        <v>757</v>
      </c>
      <c r="C780" s="3" t="s">
        <v>14</v>
      </c>
      <c r="D780" s="121" t="s">
        <v>578</v>
      </c>
      <c r="E780" s="150" t="s">
        <v>14</v>
      </c>
      <c r="F780" s="188" t="s">
        <v>14</v>
      </c>
      <c r="G780" s="186"/>
      <c r="H780" s="186"/>
      <c r="I780" s="189"/>
      <c r="J780" s="295" t="s">
        <v>14</v>
      </c>
      <c r="K780" s="296"/>
      <c r="L780" s="307"/>
      <c r="M780" s="293"/>
      <c r="N780" s="187"/>
      <c r="O780" s="295">
        <f t="shared" si="61"/>
        <v>0</v>
      </c>
      <c r="P780" s="295">
        <f t="shared" si="58"/>
        <v>0</v>
      </c>
      <c r="Q780" s="293"/>
      <c r="R780" s="296"/>
      <c r="S780" s="295">
        <f t="shared" si="60"/>
        <v>0</v>
      </c>
      <c r="T780" s="295">
        <f t="shared" si="62"/>
        <v>0</v>
      </c>
      <c r="U780" s="372"/>
    </row>
    <row r="781" spans="2:21" s="347" customFormat="1" x14ac:dyDescent="0.45">
      <c r="B781" s="3">
        <v>758</v>
      </c>
      <c r="C781" s="3" t="s">
        <v>14</v>
      </c>
      <c r="D781" s="121" t="s">
        <v>579</v>
      </c>
      <c r="E781" s="150" t="s">
        <v>14</v>
      </c>
      <c r="F781" s="188" t="s">
        <v>14</v>
      </c>
      <c r="G781" s="186"/>
      <c r="H781" s="186"/>
      <c r="I781" s="189"/>
      <c r="J781" s="295" t="s">
        <v>14</v>
      </c>
      <c r="K781" s="296"/>
      <c r="L781" s="307"/>
      <c r="M781" s="293"/>
      <c r="N781" s="187"/>
      <c r="O781" s="295">
        <f t="shared" si="61"/>
        <v>0</v>
      </c>
      <c r="P781" s="295">
        <f t="shared" si="58"/>
        <v>0</v>
      </c>
      <c r="Q781" s="293"/>
      <c r="R781" s="296"/>
      <c r="S781" s="295">
        <f t="shared" si="60"/>
        <v>0</v>
      </c>
      <c r="T781" s="295">
        <f t="shared" si="62"/>
        <v>0</v>
      </c>
      <c r="U781" s="372"/>
    </row>
    <row r="782" spans="2:21" s="347" customFormat="1" x14ac:dyDescent="0.45">
      <c r="B782" s="3">
        <v>759</v>
      </c>
      <c r="C782" s="3" t="s">
        <v>14</v>
      </c>
      <c r="D782" s="121" t="s">
        <v>580</v>
      </c>
      <c r="E782" s="150" t="s">
        <v>14</v>
      </c>
      <c r="F782" s="188" t="s">
        <v>14</v>
      </c>
      <c r="G782" s="186"/>
      <c r="H782" s="186"/>
      <c r="I782" s="189"/>
      <c r="J782" s="295" t="s">
        <v>14</v>
      </c>
      <c r="K782" s="296"/>
      <c r="L782" s="307"/>
      <c r="M782" s="293"/>
      <c r="N782" s="187"/>
      <c r="O782" s="295">
        <f t="shared" si="61"/>
        <v>0</v>
      </c>
      <c r="P782" s="295">
        <f t="shared" si="58"/>
        <v>0</v>
      </c>
      <c r="Q782" s="293"/>
      <c r="R782" s="296"/>
      <c r="S782" s="295">
        <f t="shared" si="60"/>
        <v>0</v>
      </c>
      <c r="T782" s="295">
        <f t="shared" si="62"/>
        <v>0</v>
      </c>
      <c r="U782" s="372"/>
    </row>
    <row r="783" spans="2:21" s="347" customFormat="1" x14ac:dyDescent="0.45">
      <c r="B783" s="3">
        <v>760</v>
      </c>
      <c r="C783" s="3" t="s">
        <v>14</v>
      </c>
      <c r="D783" s="121" t="s">
        <v>581</v>
      </c>
      <c r="E783" s="150" t="s">
        <v>14</v>
      </c>
      <c r="F783" s="188" t="s">
        <v>14</v>
      </c>
      <c r="G783" s="186"/>
      <c r="H783" s="186"/>
      <c r="I783" s="189"/>
      <c r="J783" s="295" t="s">
        <v>14</v>
      </c>
      <c r="K783" s="296"/>
      <c r="L783" s="307"/>
      <c r="M783" s="293"/>
      <c r="N783" s="187"/>
      <c r="O783" s="295">
        <f t="shared" si="61"/>
        <v>0</v>
      </c>
      <c r="P783" s="295">
        <f t="shared" si="58"/>
        <v>0</v>
      </c>
      <c r="Q783" s="293"/>
      <c r="R783" s="296"/>
      <c r="S783" s="295">
        <f t="shared" si="60"/>
        <v>0</v>
      </c>
      <c r="T783" s="295">
        <f t="shared" si="62"/>
        <v>0</v>
      </c>
      <c r="U783" s="372"/>
    </row>
    <row r="784" spans="2:21" s="347" customFormat="1" x14ac:dyDescent="0.45">
      <c r="B784" s="3">
        <v>761</v>
      </c>
      <c r="C784" s="3" t="s">
        <v>14</v>
      </c>
      <c r="D784" s="121" t="s">
        <v>582</v>
      </c>
      <c r="E784" s="150" t="s">
        <v>14</v>
      </c>
      <c r="F784" s="188" t="s">
        <v>14</v>
      </c>
      <c r="G784" s="186"/>
      <c r="H784" s="186"/>
      <c r="I784" s="189"/>
      <c r="J784" s="295" t="s">
        <v>14</v>
      </c>
      <c r="K784" s="296"/>
      <c r="L784" s="307"/>
      <c r="M784" s="293"/>
      <c r="N784" s="187"/>
      <c r="O784" s="295">
        <f t="shared" si="61"/>
        <v>0</v>
      </c>
      <c r="P784" s="295">
        <f t="shared" si="58"/>
        <v>0</v>
      </c>
      <c r="Q784" s="293"/>
      <c r="R784" s="296"/>
      <c r="S784" s="295">
        <f t="shared" si="60"/>
        <v>0</v>
      </c>
      <c r="T784" s="295">
        <f t="shared" si="62"/>
        <v>0</v>
      </c>
      <c r="U784" s="372"/>
    </row>
    <row r="785" spans="2:21" s="347" customFormat="1" x14ac:dyDescent="0.45">
      <c r="B785" s="3">
        <v>762</v>
      </c>
      <c r="C785" s="3">
        <v>1.1200000000000001</v>
      </c>
      <c r="D785" s="121" t="s">
        <v>583</v>
      </c>
      <c r="E785" s="150" t="s">
        <v>69</v>
      </c>
      <c r="F785" s="188">
        <v>50.02</v>
      </c>
      <c r="G785" s="186">
        <v>82533</v>
      </c>
      <c r="H785" s="186">
        <v>2206.4</v>
      </c>
      <c r="I785" s="189">
        <v>110364.13</v>
      </c>
      <c r="J785" s="295">
        <v>50.02</v>
      </c>
      <c r="K785" s="296"/>
      <c r="L785" s="307">
        <f t="shared" si="59"/>
        <v>0</v>
      </c>
      <c r="M785" s="293"/>
      <c r="N785" s="187"/>
      <c r="O785" s="295">
        <f t="shared" si="61"/>
        <v>0</v>
      </c>
      <c r="P785" s="295">
        <f t="shared" si="58"/>
        <v>0</v>
      </c>
      <c r="Q785" s="293"/>
      <c r="R785" s="296"/>
      <c r="S785" s="295">
        <f t="shared" si="60"/>
        <v>0</v>
      </c>
      <c r="T785" s="295">
        <f t="shared" si="62"/>
        <v>0</v>
      </c>
      <c r="U785" s="372"/>
    </row>
    <row r="786" spans="2:21" s="347" customFormat="1" ht="45" x14ac:dyDescent="0.45">
      <c r="B786" s="3">
        <v>763</v>
      </c>
      <c r="C786" s="3" t="s">
        <v>14</v>
      </c>
      <c r="D786" s="121" t="s">
        <v>584</v>
      </c>
      <c r="E786" s="150" t="s">
        <v>14</v>
      </c>
      <c r="F786" s="188" t="s">
        <v>14</v>
      </c>
      <c r="G786" s="186"/>
      <c r="H786" s="186"/>
      <c r="I786" s="189"/>
      <c r="J786" s="295" t="s">
        <v>14</v>
      </c>
      <c r="K786" s="296"/>
      <c r="L786" s="307"/>
      <c r="M786" s="293"/>
      <c r="N786" s="187"/>
      <c r="O786" s="295">
        <f t="shared" si="61"/>
        <v>0</v>
      </c>
      <c r="P786" s="295">
        <f t="shared" si="58"/>
        <v>0</v>
      </c>
      <c r="Q786" s="293"/>
      <c r="R786" s="296"/>
      <c r="S786" s="295">
        <f t="shared" si="60"/>
        <v>0</v>
      </c>
      <c r="T786" s="295">
        <f t="shared" si="62"/>
        <v>0</v>
      </c>
      <c r="U786" s="372"/>
    </row>
    <row r="787" spans="2:21" s="347" customFormat="1" ht="101.25" x14ac:dyDescent="0.45">
      <c r="B787" s="3">
        <v>764</v>
      </c>
      <c r="C787" s="3">
        <v>1.1299999999999999</v>
      </c>
      <c r="D787" s="121" t="s">
        <v>161</v>
      </c>
      <c r="E787" s="150" t="s">
        <v>69</v>
      </c>
      <c r="F787" s="188">
        <v>100</v>
      </c>
      <c r="G787" s="186">
        <v>175000</v>
      </c>
      <c r="H787" s="186">
        <v>2516.29</v>
      </c>
      <c r="I787" s="189">
        <v>251629</v>
      </c>
      <c r="J787" s="295">
        <v>100</v>
      </c>
      <c r="K787" s="296"/>
      <c r="L787" s="307">
        <f t="shared" ref="L787:L849" si="63">K787*J787*H787</f>
        <v>0</v>
      </c>
      <c r="M787" s="293"/>
      <c r="N787" s="187"/>
      <c r="O787" s="295">
        <f t="shared" si="61"/>
        <v>0</v>
      </c>
      <c r="P787" s="295">
        <f t="shared" si="58"/>
        <v>0</v>
      </c>
      <c r="Q787" s="293"/>
      <c r="R787" s="296"/>
      <c r="S787" s="295">
        <f t="shared" si="60"/>
        <v>0</v>
      </c>
      <c r="T787" s="295">
        <f t="shared" si="62"/>
        <v>0</v>
      </c>
      <c r="U787" s="372"/>
    </row>
    <row r="788" spans="2:21" s="347" customFormat="1" x14ac:dyDescent="0.45">
      <c r="B788" s="3">
        <v>765</v>
      </c>
      <c r="C788" s="3" t="s">
        <v>14</v>
      </c>
      <c r="D788" s="121" t="s">
        <v>585</v>
      </c>
      <c r="E788" s="150" t="s">
        <v>14</v>
      </c>
      <c r="F788" s="188" t="s">
        <v>14</v>
      </c>
      <c r="G788" s="186"/>
      <c r="H788" s="186"/>
      <c r="I788" s="189"/>
      <c r="J788" s="295" t="s">
        <v>14</v>
      </c>
      <c r="K788" s="296"/>
      <c r="L788" s="307"/>
      <c r="M788" s="293"/>
      <c r="N788" s="187"/>
      <c r="O788" s="295">
        <f t="shared" si="61"/>
        <v>0</v>
      </c>
      <c r="P788" s="295">
        <f t="shared" si="58"/>
        <v>0</v>
      </c>
      <c r="Q788" s="293"/>
      <c r="R788" s="296"/>
      <c r="S788" s="295">
        <f t="shared" si="60"/>
        <v>0</v>
      </c>
      <c r="T788" s="295">
        <f t="shared" si="62"/>
        <v>0</v>
      </c>
      <c r="U788" s="372"/>
    </row>
    <row r="789" spans="2:21" s="347" customFormat="1" ht="45" x14ac:dyDescent="0.45">
      <c r="B789" s="3">
        <v>766</v>
      </c>
      <c r="C789" s="3">
        <v>1.1399999999999999</v>
      </c>
      <c r="D789" s="121" t="s">
        <v>586</v>
      </c>
      <c r="E789" s="150" t="s">
        <v>26</v>
      </c>
      <c r="F789" s="188">
        <v>24</v>
      </c>
      <c r="G789" s="186">
        <v>11400</v>
      </c>
      <c r="H789" s="186">
        <v>2300</v>
      </c>
      <c r="I789" s="189">
        <v>55200</v>
      </c>
      <c r="J789" s="295">
        <v>24</v>
      </c>
      <c r="K789" s="296"/>
      <c r="L789" s="307">
        <f t="shared" si="63"/>
        <v>0</v>
      </c>
      <c r="M789" s="293"/>
      <c r="N789" s="187"/>
      <c r="O789" s="295">
        <f t="shared" si="61"/>
        <v>0</v>
      </c>
      <c r="P789" s="295">
        <f t="shared" si="58"/>
        <v>0</v>
      </c>
      <c r="Q789" s="293"/>
      <c r="R789" s="296"/>
      <c r="S789" s="295">
        <f t="shared" si="60"/>
        <v>0</v>
      </c>
      <c r="T789" s="295">
        <f t="shared" si="62"/>
        <v>0</v>
      </c>
      <c r="U789" s="372"/>
    </row>
    <row r="790" spans="2:21" s="347" customFormat="1" x14ac:dyDescent="0.45">
      <c r="B790" s="3">
        <v>767</v>
      </c>
      <c r="C790" s="3" t="s">
        <v>30</v>
      </c>
      <c r="D790" s="121" t="s">
        <v>587</v>
      </c>
      <c r="E790" s="150" t="s">
        <v>14</v>
      </c>
      <c r="F790" s="188" t="s">
        <v>14</v>
      </c>
      <c r="G790" s="186"/>
      <c r="H790" s="186"/>
      <c r="I790" s="189"/>
      <c r="J790" s="295" t="s">
        <v>14</v>
      </c>
      <c r="K790" s="296"/>
      <c r="L790" s="307"/>
      <c r="M790" s="293"/>
      <c r="N790" s="187"/>
      <c r="O790" s="295">
        <f t="shared" si="61"/>
        <v>0</v>
      </c>
      <c r="P790" s="295">
        <f t="shared" si="58"/>
        <v>0</v>
      </c>
      <c r="Q790" s="293"/>
      <c r="R790" s="296"/>
      <c r="S790" s="295">
        <f t="shared" si="60"/>
        <v>0</v>
      </c>
      <c r="T790" s="295">
        <f t="shared" si="62"/>
        <v>0</v>
      </c>
      <c r="U790" s="372"/>
    </row>
    <row r="791" spans="2:21" s="347" customFormat="1" x14ac:dyDescent="0.45">
      <c r="B791" s="3">
        <v>768</v>
      </c>
      <c r="C791" s="3">
        <v>2.1</v>
      </c>
      <c r="D791" s="121" t="s">
        <v>588</v>
      </c>
      <c r="E791" s="150" t="s">
        <v>69</v>
      </c>
      <c r="F791" s="188">
        <v>100</v>
      </c>
      <c r="G791" s="186">
        <v>200807</v>
      </c>
      <c r="H791" s="186">
        <v>2008.07</v>
      </c>
      <c r="I791" s="190">
        <v>200807</v>
      </c>
      <c r="J791" s="295">
        <v>100</v>
      </c>
      <c r="K791" s="296"/>
      <c r="L791" s="307">
        <f t="shared" si="63"/>
        <v>0</v>
      </c>
      <c r="M791" s="293"/>
      <c r="N791" s="187"/>
      <c r="O791" s="295">
        <f t="shared" si="61"/>
        <v>0</v>
      </c>
      <c r="P791" s="295">
        <f t="shared" si="58"/>
        <v>0</v>
      </c>
      <c r="Q791" s="293"/>
      <c r="R791" s="296"/>
      <c r="S791" s="295">
        <f t="shared" si="60"/>
        <v>0</v>
      </c>
      <c r="T791" s="295">
        <f t="shared" si="62"/>
        <v>0</v>
      </c>
      <c r="U791" s="372"/>
    </row>
    <row r="792" spans="2:21" s="347" customFormat="1" ht="22.5" x14ac:dyDescent="0.45">
      <c r="B792" s="3">
        <v>769</v>
      </c>
      <c r="C792" s="3" t="s">
        <v>14</v>
      </c>
      <c r="D792" s="121" t="s">
        <v>589</v>
      </c>
      <c r="E792" s="150" t="s">
        <v>14</v>
      </c>
      <c r="F792" s="188" t="s">
        <v>14</v>
      </c>
      <c r="G792" s="186"/>
      <c r="H792" s="186"/>
      <c r="I792" s="189"/>
      <c r="J792" s="295" t="s">
        <v>14</v>
      </c>
      <c r="K792" s="296"/>
      <c r="L792" s="307"/>
      <c r="M792" s="293"/>
      <c r="N792" s="187"/>
      <c r="O792" s="295">
        <f t="shared" si="61"/>
        <v>0</v>
      </c>
      <c r="P792" s="295">
        <f t="shared" si="58"/>
        <v>0</v>
      </c>
      <c r="Q792" s="293"/>
      <c r="R792" s="296"/>
      <c r="S792" s="295">
        <f t="shared" si="60"/>
        <v>0</v>
      </c>
      <c r="T792" s="295">
        <f t="shared" si="62"/>
        <v>0</v>
      </c>
      <c r="U792" s="372"/>
    </row>
    <row r="793" spans="2:21" s="347" customFormat="1" ht="22.5" x14ac:dyDescent="0.45">
      <c r="B793" s="3">
        <v>770</v>
      </c>
      <c r="C793" s="3" t="s">
        <v>14</v>
      </c>
      <c r="D793" s="121" t="s">
        <v>590</v>
      </c>
      <c r="E793" s="150" t="s">
        <v>14</v>
      </c>
      <c r="F793" s="188" t="s">
        <v>14</v>
      </c>
      <c r="G793" s="186"/>
      <c r="H793" s="186"/>
      <c r="I793" s="189"/>
      <c r="J793" s="295" t="s">
        <v>14</v>
      </c>
      <c r="K793" s="296"/>
      <c r="L793" s="307"/>
      <c r="M793" s="293"/>
      <c r="N793" s="187"/>
      <c r="O793" s="295">
        <f t="shared" si="61"/>
        <v>0</v>
      </c>
      <c r="P793" s="295">
        <f t="shared" si="58"/>
        <v>0</v>
      </c>
      <c r="Q793" s="293"/>
      <c r="R793" s="296"/>
      <c r="S793" s="295">
        <f t="shared" si="60"/>
        <v>0</v>
      </c>
      <c r="T793" s="295">
        <f t="shared" si="62"/>
        <v>0</v>
      </c>
      <c r="U793" s="372"/>
    </row>
    <row r="794" spans="2:21" s="347" customFormat="1" x14ac:dyDescent="0.45">
      <c r="B794" s="3">
        <v>771</v>
      </c>
      <c r="C794" s="3" t="s">
        <v>14</v>
      </c>
      <c r="D794" s="121" t="s">
        <v>591</v>
      </c>
      <c r="E794" s="150" t="s">
        <v>14</v>
      </c>
      <c r="F794" s="188" t="s">
        <v>14</v>
      </c>
      <c r="G794" s="186"/>
      <c r="H794" s="186"/>
      <c r="I794" s="189"/>
      <c r="J794" s="295" t="s">
        <v>14</v>
      </c>
      <c r="K794" s="296"/>
      <c r="L794" s="307"/>
      <c r="M794" s="293"/>
      <c r="N794" s="187"/>
      <c r="O794" s="295">
        <f t="shared" si="61"/>
        <v>0</v>
      </c>
      <c r="P794" s="295">
        <f t="shared" si="58"/>
        <v>0</v>
      </c>
      <c r="Q794" s="293"/>
      <c r="R794" s="296"/>
      <c r="S794" s="295">
        <f t="shared" si="60"/>
        <v>0</v>
      </c>
      <c r="T794" s="295">
        <f t="shared" si="62"/>
        <v>0</v>
      </c>
      <c r="U794" s="372"/>
    </row>
    <row r="795" spans="2:21" s="347" customFormat="1" x14ac:dyDescent="0.45">
      <c r="B795" s="3">
        <v>772</v>
      </c>
      <c r="C795" s="3" t="s">
        <v>14</v>
      </c>
      <c r="D795" s="121" t="s">
        <v>592</v>
      </c>
      <c r="E795" s="150" t="s">
        <v>14</v>
      </c>
      <c r="F795" s="188" t="s">
        <v>14</v>
      </c>
      <c r="G795" s="186"/>
      <c r="H795" s="186"/>
      <c r="I795" s="189"/>
      <c r="J795" s="295" t="s">
        <v>14</v>
      </c>
      <c r="K795" s="296"/>
      <c r="L795" s="307"/>
      <c r="M795" s="293"/>
      <c r="N795" s="187"/>
      <c r="O795" s="295">
        <f t="shared" si="61"/>
        <v>0</v>
      </c>
      <c r="P795" s="295">
        <f t="shared" ref="P795:P812" si="64">O795-L795</f>
        <v>0</v>
      </c>
      <c r="Q795" s="293"/>
      <c r="R795" s="296"/>
      <c r="S795" s="295">
        <f t="shared" si="60"/>
        <v>0</v>
      </c>
      <c r="T795" s="295">
        <f t="shared" si="62"/>
        <v>0</v>
      </c>
      <c r="U795" s="372"/>
    </row>
    <row r="796" spans="2:21" s="347" customFormat="1" ht="22.5" x14ac:dyDescent="0.45">
      <c r="B796" s="3">
        <v>773</v>
      </c>
      <c r="C796" s="3" t="s">
        <v>14</v>
      </c>
      <c r="D796" s="121" t="s">
        <v>593</v>
      </c>
      <c r="E796" s="150" t="s">
        <v>14</v>
      </c>
      <c r="F796" s="188" t="s">
        <v>14</v>
      </c>
      <c r="G796" s="186"/>
      <c r="H796" s="186"/>
      <c r="I796" s="189"/>
      <c r="J796" s="295" t="s">
        <v>14</v>
      </c>
      <c r="K796" s="296"/>
      <c r="L796" s="307"/>
      <c r="M796" s="293"/>
      <c r="N796" s="187"/>
      <c r="O796" s="295">
        <f t="shared" si="61"/>
        <v>0</v>
      </c>
      <c r="P796" s="295">
        <f t="shared" si="64"/>
        <v>0</v>
      </c>
      <c r="Q796" s="293"/>
      <c r="R796" s="296"/>
      <c r="S796" s="295">
        <f t="shared" si="60"/>
        <v>0</v>
      </c>
      <c r="T796" s="295">
        <f t="shared" si="62"/>
        <v>0</v>
      </c>
      <c r="U796" s="372"/>
    </row>
    <row r="797" spans="2:21" s="347" customFormat="1" ht="22.5" x14ac:dyDescent="0.45">
      <c r="B797" s="3">
        <v>774</v>
      </c>
      <c r="C797" s="3" t="s">
        <v>14</v>
      </c>
      <c r="D797" s="121" t="s">
        <v>594</v>
      </c>
      <c r="E797" s="150" t="s">
        <v>14</v>
      </c>
      <c r="F797" s="188" t="s">
        <v>14</v>
      </c>
      <c r="G797" s="186"/>
      <c r="H797" s="186"/>
      <c r="I797" s="189"/>
      <c r="J797" s="295" t="s">
        <v>14</v>
      </c>
      <c r="K797" s="296"/>
      <c r="L797" s="307"/>
      <c r="M797" s="293"/>
      <c r="N797" s="187"/>
      <c r="O797" s="295">
        <f t="shared" si="61"/>
        <v>0</v>
      </c>
      <c r="P797" s="295">
        <f t="shared" si="64"/>
        <v>0</v>
      </c>
      <c r="Q797" s="293"/>
      <c r="R797" s="296"/>
      <c r="S797" s="295">
        <f t="shared" si="60"/>
        <v>0</v>
      </c>
      <c r="T797" s="295">
        <f t="shared" si="62"/>
        <v>0</v>
      </c>
      <c r="U797" s="372"/>
    </row>
    <row r="798" spans="2:21" s="347" customFormat="1" x14ac:dyDescent="0.45">
      <c r="B798" s="3">
        <v>775</v>
      </c>
      <c r="C798" s="3" t="s">
        <v>14</v>
      </c>
      <c r="D798" s="121" t="s">
        <v>595</v>
      </c>
      <c r="E798" s="150" t="s">
        <v>14</v>
      </c>
      <c r="F798" s="188" t="s">
        <v>14</v>
      </c>
      <c r="G798" s="186"/>
      <c r="H798" s="186"/>
      <c r="I798" s="189"/>
      <c r="J798" s="295" t="s">
        <v>14</v>
      </c>
      <c r="K798" s="296"/>
      <c r="L798" s="307"/>
      <c r="M798" s="293"/>
      <c r="N798" s="187"/>
      <c r="O798" s="295">
        <f t="shared" si="61"/>
        <v>0</v>
      </c>
      <c r="P798" s="295">
        <f t="shared" si="64"/>
        <v>0</v>
      </c>
      <c r="Q798" s="293"/>
      <c r="R798" s="296"/>
      <c r="S798" s="295">
        <f t="shared" si="60"/>
        <v>0</v>
      </c>
      <c r="T798" s="295">
        <f t="shared" si="62"/>
        <v>0</v>
      </c>
      <c r="U798" s="372"/>
    </row>
    <row r="799" spans="2:21" s="347" customFormat="1" x14ac:dyDescent="0.45">
      <c r="B799" s="3">
        <v>776</v>
      </c>
      <c r="C799" s="3" t="s">
        <v>14</v>
      </c>
      <c r="D799" s="121" t="s">
        <v>596</v>
      </c>
      <c r="E799" s="150" t="s">
        <v>14</v>
      </c>
      <c r="F799" s="188" t="s">
        <v>14</v>
      </c>
      <c r="G799" s="186"/>
      <c r="H799" s="186"/>
      <c r="I799" s="189"/>
      <c r="J799" s="295" t="s">
        <v>14</v>
      </c>
      <c r="K799" s="296"/>
      <c r="L799" s="307"/>
      <c r="M799" s="293"/>
      <c r="N799" s="187"/>
      <c r="O799" s="295">
        <f t="shared" si="61"/>
        <v>0</v>
      </c>
      <c r="P799" s="295">
        <f t="shared" si="64"/>
        <v>0</v>
      </c>
      <c r="Q799" s="293"/>
      <c r="R799" s="296"/>
      <c r="S799" s="295">
        <f t="shared" si="60"/>
        <v>0</v>
      </c>
      <c r="T799" s="295">
        <f t="shared" si="62"/>
        <v>0</v>
      </c>
      <c r="U799" s="372"/>
    </row>
    <row r="800" spans="2:21" s="347" customFormat="1" x14ac:dyDescent="0.45">
      <c r="B800" s="3">
        <v>777</v>
      </c>
      <c r="C800" s="3" t="s">
        <v>14</v>
      </c>
      <c r="D800" s="121" t="s">
        <v>597</v>
      </c>
      <c r="E800" s="150" t="s">
        <v>14</v>
      </c>
      <c r="F800" s="188" t="s">
        <v>14</v>
      </c>
      <c r="G800" s="186"/>
      <c r="H800" s="186"/>
      <c r="I800" s="189"/>
      <c r="J800" s="295" t="s">
        <v>14</v>
      </c>
      <c r="K800" s="296"/>
      <c r="L800" s="307"/>
      <c r="M800" s="293"/>
      <c r="N800" s="187"/>
      <c r="O800" s="295">
        <f t="shared" si="61"/>
        <v>0</v>
      </c>
      <c r="P800" s="295">
        <f t="shared" si="64"/>
        <v>0</v>
      </c>
      <c r="Q800" s="293"/>
      <c r="R800" s="296"/>
      <c r="S800" s="295">
        <f t="shared" si="60"/>
        <v>0</v>
      </c>
      <c r="T800" s="295">
        <f t="shared" si="62"/>
        <v>0</v>
      </c>
      <c r="U800" s="372"/>
    </row>
    <row r="801" spans="2:21" s="347" customFormat="1" x14ac:dyDescent="0.45">
      <c r="B801" s="3">
        <v>778</v>
      </c>
      <c r="C801" s="3" t="s">
        <v>14</v>
      </c>
      <c r="D801" s="121" t="s">
        <v>598</v>
      </c>
      <c r="E801" s="150" t="s">
        <v>14</v>
      </c>
      <c r="F801" s="188" t="s">
        <v>14</v>
      </c>
      <c r="G801" s="186"/>
      <c r="H801" s="186"/>
      <c r="I801" s="189"/>
      <c r="J801" s="295" t="s">
        <v>14</v>
      </c>
      <c r="K801" s="296"/>
      <c r="L801" s="307"/>
      <c r="M801" s="293"/>
      <c r="N801" s="187"/>
      <c r="O801" s="295">
        <f t="shared" si="61"/>
        <v>0</v>
      </c>
      <c r="P801" s="295">
        <f t="shared" si="64"/>
        <v>0</v>
      </c>
      <c r="Q801" s="293"/>
      <c r="R801" s="296"/>
      <c r="S801" s="295">
        <f t="shared" si="60"/>
        <v>0</v>
      </c>
      <c r="T801" s="295">
        <f t="shared" si="62"/>
        <v>0</v>
      </c>
      <c r="U801" s="372"/>
    </row>
    <row r="802" spans="2:21" s="347" customFormat="1" x14ac:dyDescent="0.45">
      <c r="B802" s="3">
        <v>779</v>
      </c>
      <c r="C802" s="3">
        <v>2.2000000000000002</v>
      </c>
      <c r="D802" s="121" t="s">
        <v>339</v>
      </c>
      <c r="E802" s="150" t="s">
        <v>69</v>
      </c>
      <c r="F802" s="188">
        <v>2000</v>
      </c>
      <c r="G802" s="186">
        <v>970000</v>
      </c>
      <c r="H802" s="186">
        <v>557.79999999999995</v>
      </c>
      <c r="I802" s="189">
        <v>1115600</v>
      </c>
      <c r="J802" s="295">
        <v>2000</v>
      </c>
      <c r="K802" s="296">
        <v>0.6</v>
      </c>
      <c r="L802" s="307">
        <f t="shared" si="63"/>
        <v>669360</v>
      </c>
      <c r="M802" s="293"/>
      <c r="N802" s="187"/>
      <c r="O802" s="295">
        <f t="shared" si="61"/>
        <v>0</v>
      </c>
      <c r="P802" s="295">
        <f t="shared" si="64"/>
        <v>-669360</v>
      </c>
      <c r="Q802" s="293"/>
      <c r="R802" s="296"/>
      <c r="S802" s="295">
        <f t="shared" si="60"/>
        <v>0</v>
      </c>
      <c r="T802" s="295">
        <f t="shared" si="62"/>
        <v>0</v>
      </c>
      <c r="U802" s="372"/>
    </row>
    <row r="803" spans="2:21" s="347" customFormat="1" x14ac:dyDescent="0.45">
      <c r="B803" s="3">
        <v>780</v>
      </c>
      <c r="C803" s="3" t="s">
        <v>14</v>
      </c>
      <c r="D803" s="121" t="s">
        <v>599</v>
      </c>
      <c r="E803" s="150" t="s">
        <v>14</v>
      </c>
      <c r="F803" s="188" t="s">
        <v>14</v>
      </c>
      <c r="G803" s="186"/>
      <c r="H803" s="186"/>
      <c r="I803" s="189"/>
      <c r="J803" s="295" t="s">
        <v>14</v>
      </c>
      <c r="K803" s="296"/>
      <c r="L803" s="307"/>
      <c r="M803" s="293"/>
      <c r="N803" s="187"/>
      <c r="O803" s="295">
        <f t="shared" si="61"/>
        <v>0</v>
      </c>
      <c r="P803" s="295">
        <f t="shared" si="64"/>
        <v>0</v>
      </c>
      <c r="Q803" s="293"/>
      <c r="R803" s="296"/>
      <c r="S803" s="295">
        <f t="shared" si="60"/>
        <v>0</v>
      </c>
      <c r="T803" s="295">
        <f t="shared" si="62"/>
        <v>0</v>
      </c>
      <c r="U803" s="372"/>
    </row>
    <row r="804" spans="2:21" s="347" customFormat="1" x14ac:dyDescent="0.45">
      <c r="B804" s="3">
        <v>781</v>
      </c>
      <c r="C804" s="3" t="s">
        <v>14</v>
      </c>
      <c r="D804" s="121" t="s">
        <v>600</v>
      </c>
      <c r="E804" s="150" t="s">
        <v>14</v>
      </c>
      <c r="F804" s="188" t="s">
        <v>14</v>
      </c>
      <c r="G804" s="186"/>
      <c r="H804" s="186"/>
      <c r="I804" s="189"/>
      <c r="J804" s="295" t="s">
        <v>14</v>
      </c>
      <c r="K804" s="296"/>
      <c r="L804" s="307"/>
      <c r="M804" s="293"/>
      <c r="N804" s="187"/>
      <c r="O804" s="295">
        <f t="shared" si="61"/>
        <v>0</v>
      </c>
      <c r="P804" s="295">
        <f t="shared" si="64"/>
        <v>0</v>
      </c>
      <c r="Q804" s="293"/>
      <c r="R804" s="296"/>
      <c r="S804" s="295">
        <f t="shared" si="60"/>
        <v>0</v>
      </c>
      <c r="T804" s="295">
        <f t="shared" si="62"/>
        <v>0</v>
      </c>
      <c r="U804" s="372"/>
    </row>
    <row r="805" spans="2:21" s="347" customFormat="1" x14ac:dyDescent="0.45">
      <c r="B805" s="3">
        <v>782</v>
      </c>
      <c r="C805" s="3" t="s">
        <v>14</v>
      </c>
      <c r="D805" s="121" t="s">
        <v>601</v>
      </c>
      <c r="E805" s="150" t="s">
        <v>14</v>
      </c>
      <c r="F805" s="188" t="s">
        <v>14</v>
      </c>
      <c r="G805" s="186"/>
      <c r="H805" s="186"/>
      <c r="I805" s="189"/>
      <c r="J805" s="295" t="s">
        <v>14</v>
      </c>
      <c r="K805" s="296"/>
      <c r="L805" s="307"/>
      <c r="M805" s="293"/>
      <c r="N805" s="187"/>
      <c r="O805" s="295">
        <f t="shared" si="61"/>
        <v>0</v>
      </c>
      <c r="P805" s="295">
        <f t="shared" si="64"/>
        <v>0</v>
      </c>
      <c r="Q805" s="293"/>
      <c r="R805" s="296"/>
      <c r="S805" s="295">
        <f t="shared" si="60"/>
        <v>0</v>
      </c>
      <c r="T805" s="295">
        <f t="shared" si="62"/>
        <v>0</v>
      </c>
      <c r="U805" s="372"/>
    </row>
    <row r="806" spans="2:21" s="347" customFormat="1" x14ac:dyDescent="0.45">
      <c r="B806" s="3">
        <v>783</v>
      </c>
      <c r="C806" s="3" t="s">
        <v>14</v>
      </c>
      <c r="D806" s="121" t="s">
        <v>602</v>
      </c>
      <c r="E806" s="150" t="s">
        <v>14</v>
      </c>
      <c r="F806" s="188" t="s">
        <v>14</v>
      </c>
      <c r="G806" s="186"/>
      <c r="H806" s="186"/>
      <c r="I806" s="189"/>
      <c r="J806" s="295" t="s">
        <v>14</v>
      </c>
      <c r="K806" s="296"/>
      <c r="L806" s="307"/>
      <c r="M806" s="293"/>
      <c r="N806" s="187"/>
      <c r="O806" s="295">
        <f t="shared" si="61"/>
        <v>0</v>
      </c>
      <c r="P806" s="295">
        <f t="shared" si="64"/>
        <v>0</v>
      </c>
      <c r="Q806" s="293"/>
      <c r="R806" s="296"/>
      <c r="S806" s="295">
        <f t="shared" si="60"/>
        <v>0</v>
      </c>
      <c r="T806" s="295">
        <f t="shared" si="62"/>
        <v>0</v>
      </c>
      <c r="U806" s="372"/>
    </row>
    <row r="807" spans="2:21" s="347" customFormat="1" x14ac:dyDescent="0.45">
      <c r="B807" s="3">
        <v>784</v>
      </c>
      <c r="C807" s="3" t="s">
        <v>14</v>
      </c>
      <c r="D807" s="121" t="s">
        <v>603</v>
      </c>
      <c r="E807" s="150" t="s">
        <v>14</v>
      </c>
      <c r="F807" s="188" t="s">
        <v>14</v>
      </c>
      <c r="G807" s="186"/>
      <c r="H807" s="186"/>
      <c r="I807" s="189"/>
      <c r="J807" s="295" t="s">
        <v>14</v>
      </c>
      <c r="K807" s="296"/>
      <c r="L807" s="307"/>
      <c r="M807" s="293"/>
      <c r="N807" s="187"/>
      <c r="O807" s="295">
        <f t="shared" si="61"/>
        <v>0</v>
      </c>
      <c r="P807" s="295">
        <f t="shared" si="64"/>
        <v>0</v>
      </c>
      <c r="Q807" s="293"/>
      <c r="R807" s="296"/>
      <c r="S807" s="295">
        <f t="shared" si="60"/>
        <v>0</v>
      </c>
      <c r="T807" s="295">
        <f t="shared" si="62"/>
        <v>0</v>
      </c>
      <c r="U807" s="372"/>
    </row>
    <row r="808" spans="2:21" s="347" customFormat="1" x14ac:dyDescent="0.45">
      <c r="B808" s="3">
        <v>785</v>
      </c>
      <c r="C808" s="3" t="s">
        <v>14</v>
      </c>
      <c r="D808" s="121" t="s">
        <v>604</v>
      </c>
      <c r="E808" s="150" t="s">
        <v>14</v>
      </c>
      <c r="F808" s="188" t="s">
        <v>14</v>
      </c>
      <c r="G808" s="186"/>
      <c r="H808" s="186"/>
      <c r="I808" s="189"/>
      <c r="J808" s="295" t="s">
        <v>14</v>
      </c>
      <c r="K808" s="296"/>
      <c r="L808" s="307"/>
      <c r="M808" s="293"/>
      <c r="N808" s="187"/>
      <c r="O808" s="295">
        <f t="shared" si="61"/>
        <v>0</v>
      </c>
      <c r="P808" s="295">
        <f t="shared" si="64"/>
        <v>0</v>
      </c>
      <c r="Q808" s="293"/>
      <c r="R808" s="296"/>
      <c r="S808" s="295">
        <f t="shared" si="60"/>
        <v>0</v>
      </c>
      <c r="T808" s="295">
        <f t="shared" si="62"/>
        <v>0</v>
      </c>
      <c r="U808" s="372"/>
    </row>
    <row r="809" spans="2:21" s="347" customFormat="1" x14ac:dyDescent="0.45">
      <c r="B809" s="3">
        <v>786</v>
      </c>
      <c r="C809" s="3" t="s">
        <v>14</v>
      </c>
      <c r="D809" s="121" t="s">
        <v>605</v>
      </c>
      <c r="E809" s="150" t="s">
        <v>14</v>
      </c>
      <c r="F809" s="188" t="s">
        <v>14</v>
      </c>
      <c r="G809" s="186"/>
      <c r="H809" s="186"/>
      <c r="I809" s="189"/>
      <c r="J809" s="295" t="s">
        <v>14</v>
      </c>
      <c r="K809" s="296"/>
      <c r="L809" s="307"/>
      <c r="M809" s="293"/>
      <c r="N809" s="187"/>
      <c r="O809" s="295">
        <f t="shared" si="61"/>
        <v>0</v>
      </c>
      <c r="P809" s="295">
        <f t="shared" si="64"/>
        <v>0</v>
      </c>
      <c r="Q809" s="293"/>
      <c r="R809" s="296"/>
      <c r="S809" s="295">
        <f t="shared" si="60"/>
        <v>0</v>
      </c>
      <c r="T809" s="295">
        <f t="shared" si="62"/>
        <v>0</v>
      </c>
      <c r="U809" s="372"/>
    </row>
    <row r="810" spans="2:21" s="347" customFormat="1" ht="112.5" x14ac:dyDescent="0.45">
      <c r="B810" s="3">
        <v>787</v>
      </c>
      <c r="C810" s="3">
        <v>2.2999999999999998</v>
      </c>
      <c r="D810" s="121" t="s">
        <v>606</v>
      </c>
      <c r="E810" s="150" t="s">
        <v>69</v>
      </c>
      <c r="F810" s="188">
        <v>10</v>
      </c>
      <c r="G810" s="186">
        <v>21500</v>
      </c>
      <c r="H810" s="186">
        <v>2231.19</v>
      </c>
      <c r="I810" s="189">
        <v>22311.9</v>
      </c>
      <c r="J810" s="295">
        <v>10</v>
      </c>
      <c r="K810" s="296"/>
      <c r="L810" s="307">
        <f t="shared" si="63"/>
        <v>0</v>
      </c>
      <c r="M810" s="293">
        <v>5.53125</v>
      </c>
      <c r="N810" s="187">
        <v>0.6</v>
      </c>
      <c r="O810" s="295">
        <f t="shared" si="61"/>
        <v>7404.7618125000008</v>
      </c>
      <c r="P810" s="295">
        <f t="shared" si="64"/>
        <v>7404.7618125000008</v>
      </c>
      <c r="Q810" s="293">
        <f>'RA3 ms'!F1836</f>
        <v>5.53125</v>
      </c>
      <c r="R810" s="294">
        <v>0.95</v>
      </c>
      <c r="S810" s="295">
        <f t="shared" si="60"/>
        <v>11724.206203125001</v>
      </c>
      <c r="T810" s="295">
        <f t="shared" si="62"/>
        <v>4319.4443906249999</v>
      </c>
      <c r="U810" s="372"/>
    </row>
    <row r="811" spans="2:21" s="347" customFormat="1" x14ac:dyDescent="0.45">
      <c r="B811" s="3">
        <v>788</v>
      </c>
      <c r="C811" s="3">
        <v>2.4</v>
      </c>
      <c r="D811" s="121" t="s">
        <v>254</v>
      </c>
      <c r="E811" s="150" t="s">
        <v>26</v>
      </c>
      <c r="F811" s="188">
        <v>80</v>
      </c>
      <c r="G811" s="186">
        <v>180000</v>
      </c>
      <c r="H811" s="186">
        <v>4100</v>
      </c>
      <c r="I811" s="189">
        <v>328000</v>
      </c>
      <c r="J811" s="295">
        <v>80</v>
      </c>
      <c r="K811" s="296"/>
      <c r="L811" s="307">
        <f t="shared" si="63"/>
        <v>0</v>
      </c>
      <c r="M811" s="293"/>
      <c r="N811" s="187"/>
      <c r="O811" s="295">
        <f t="shared" si="61"/>
        <v>0</v>
      </c>
      <c r="P811" s="295">
        <f t="shared" si="64"/>
        <v>0</v>
      </c>
      <c r="Q811" s="293"/>
      <c r="R811" s="296"/>
      <c r="S811" s="295">
        <f t="shared" si="60"/>
        <v>0</v>
      </c>
      <c r="T811" s="295">
        <f t="shared" si="62"/>
        <v>0</v>
      </c>
      <c r="U811" s="372"/>
    </row>
    <row r="812" spans="2:21" s="347" customFormat="1" ht="60" x14ac:dyDescent="0.45">
      <c r="B812" s="3">
        <v>789</v>
      </c>
      <c r="C812" s="3" t="s">
        <v>14</v>
      </c>
      <c r="D812" s="358" t="s">
        <v>255</v>
      </c>
      <c r="E812" s="195" t="s">
        <v>14</v>
      </c>
      <c r="F812" s="196" t="s">
        <v>14</v>
      </c>
      <c r="G812" s="197"/>
      <c r="H812" s="197"/>
      <c r="I812" s="197"/>
      <c r="J812" s="295" t="s">
        <v>14</v>
      </c>
      <c r="K812" s="300"/>
      <c r="L812" s="307"/>
      <c r="M812" s="293"/>
      <c r="N812" s="198"/>
      <c r="O812" s="295">
        <f t="shared" si="61"/>
        <v>0</v>
      </c>
      <c r="P812" s="295">
        <f t="shared" si="64"/>
        <v>0</v>
      </c>
      <c r="Q812" s="293"/>
      <c r="R812" s="300"/>
      <c r="S812" s="295">
        <f t="shared" si="60"/>
        <v>0</v>
      </c>
      <c r="T812" s="295">
        <f t="shared" si="62"/>
        <v>0</v>
      </c>
      <c r="U812" s="372"/>
    </row>
    <row r="813" spans="2:21" s="347" customFormat="1" ht="15" x14ac:dyDescent="0.45">
      <c r="B813" s="3">
        <v>790</v>
      </c>
      <c r="C813" s="281" t="s">
        <v>14</v>
      </c>
      <c r="D813" s="359" t="s">
        <v>672</v>
      </c>
      <c r="E813" s="286"/>
      <c r="F813" s="199"/>
      <c r="G813" s="200"/>
      <c r="H813" s="200"/>
      <c r="I813" s="342">
        <f>SUM(I10:I812)</f>
        <v>58017843.089999996</v>
      </c>
      <c r="J813" s="200"/>
      <c r="K813" s="200"/>
      <c r="L813" s="342">
        <f>SUM(L10:L812)</f>
        <v>25503537.414730001</v>
      </c>
      <c r="M813" s="201"/>
      <c r="N813" s="202"/>
      <c r="O813" s="200">
        <f>SUM(O10:O812)</f>
        <v>29458092.187780298</v>
      </c>
      <c r="P813" s="342">
        <f>SUM(P10:P812)</f>
        <v>3954554.7730503031</v>
      </c>
      <c r="Q813" s="201"/>
      <c r="R813" s="202"/>
      <c r="S813" s="200">
        <f>SUM(S10:S812)</f>
        <v>35241772.060145915</v>
      </c>
      <c r="T813" s="342">
        <f>SUM(T10:T812)</f>
        <v>5783679.8723656125</v>
      </c>
      <c r="U813" s="185"/>
    </row>
    <row r="814" spans="2:21" s="347" customFormat="1" ht="15" x14ac:dyDescent="0.45">
      <c r="B814" s="281">
        <v>2</v>
      </c>
      <c r="C814" s="149"/>
      <c r="D814" s="357" t="s">
        <v>675</v>
      </c>
      <c r="E814" s="286"/>
      <c r="F814" s="199"/>
      <c r="G814" s="200"/>
      <c r="H814" s="200"/>
      <c r="I814" s="200"/>
      <c r="J814" s="295">
        <v>0</v>
      </c>
      <c r="K814" s="200"/>
      <c r="L814" s="307">
        <f t="shared" si="63"/>
        <v>0</v>
      </c>
      <c r="M814" s="293"/>
      <c r="N814" s="202"/>
      <c r="O814" s="200"/>
      <c r="P814" s="295"/>
      <c r="Q814" s="293"/>
      <c r="R814" s="202"/>
      <c r="S814" s="295">
        <f t="shared" ref="S814:S845" si="65">R814*Q814*H814</f>
        <v>0</v>
      </c>
      <c r="T814" s="295"/>
      <c r="U814" s="185"/>
    </row>
    <row r="815" spans="2:21" s="347" customFormat="1" x14ac:dyDescent="0.45">
      <c r="B815" s="281"/>
      <c r="C815" s="3" t="s">
        <v>607</v>
      </c>
      <c r="D815" s="121" t="s">
        <v>608</v>
      </c>
      <c r="E815" s="150" t="s">
        <v>14</v>
      </c>
      <c r="F815" s="188" t="s">
        <v>14</v>
      </c>
      <c r="G815" s="186"/>
      <c r="H815" s="186"/>
      <c r="I815" s="186"/>
      <c r="J815" s="295" t="s">
        <v>14</v>
      </c>
      <c r="K815" s="296"/>
      <c r="L815" s="307"/>
      <c r="M815" s="293"/>
      <c r="N815" s="296"/>
      <c r="O815" s="295"/>
      <c r="P815" s="295"/>
      <c r="Q815" s="293"/>
      <c r="R815" s="296"/>
      <c r="S815" s="295">
        <f t="shared" si="65"/>
        <v>0</v>
      </c>
      <c r="T815" s="295"/>
      <c r="U815" s="372"/>
    </row>
    <row r="816" spans="2:21" s="347" customFormat="1" ht="78.75" x14ac:dyDescent="0.45">
      <c r="B816" s="3">
        <v>791</v>
      </c>
      <c r="C816" s="3">
        <v>1</v>
      </c>
      <c r="D816" s="121" t="s">
        <v>609</v>
      </c>
      <c r="E816" s="150" t="s">
        <v>14</v>
      </c>
      <c r="F816" s="188" t="s">
        <v>14</v>
      </c>
      <c r="G816" s="186"/>
      <c r="H816" s="186"/>
      <c r="I816" s="186"/>
      <c r="J816" s="295" t="s">
        <v>14</v>
      </c>
      <c r="K816" s="296"/>
      <c r="L816" s="307"/>
      <c r="M816" s="293"/>
      <c r="N816" s="296"/>
      <c r="O816" s="295"/>
      <c r="P816" s="295"/>
      <c r="Q816" s="293"/>
      <c r="R816" s="296"/>
      <c r="S816" s="295">
        <f t="shared" si="65"/>
        <v>0</v>
      </c>
      <c r="T816" s="295"/>
      <c r="U816" s="372"/>
    </row>
    <row r="817" spans="2:22" s="347" customFormat="1" x14ac:dyDescent="0.45">
      <c r="B817" s="3">
        <v>792</v>
      </c>
      <c r="C817" s="3">
        <v>1.1000000000000001</v>
      </c>
      <c r="D817" s="121" t="s">
        <v>610</v>
      </c>
      <c r="E817" s="150" t="s">
        <v>611</v>
      </c>
      <c r="F817" s="188">
        <v>20</v>
      </c>
      <c r="G817" s="186">
        <v>10640</v>
      </c>
      <c r="H817" s="186">
        <v>638.4</v>
      </c>
      <c r="I817" s="186">
        <v>12768</v>
      </c>
      <c r="J817" s="295">
        <v>20</v>
      </c>
      <c r="K817" s="296">
        <v>0.4</v>
      </c>
      <c r="L817" s="307">
        <f t="shared" si="63"/>
        <v>5107.2</v>
      </c>
      <c r="M817" s="293">
        <v>142.44999999999999</v>
      </c>
      <c r="N817" s="187">
        <v>1</v>
      </c>
      <c r="O817" s="295">
        <f>N817*M817*H817</f>
        <v>90940.079999999987</v>
      </c>
      <c r="P817" s="295">
        <f t="shared" ref="P817:P875" si="66">O817-L817</f>
        <v>85832.87999999999</v>
      </c>
      <c r="Q817" s="293">
        <f>'RA3 ms'!F1879</f>
        <v>142.44999999999999</v>
      </c>
      <c r="R817" s="296">
        <v>1</v>
      </c>
      <c r="S817" s="295">
        <f t="shared" si="65"/>
        <v>90940.079999999987</v>
      </c>
      <c r="T817" s="295">
        <f>S817-O817</f>
        <v>0</v>
      </c>
      <c r="U817" s="372">
        <v>90940.079999999987</v>
      </c>
      <c r="V817" s="360">
        <f>U817-O817</f>
        <v>0</v>
      </c>
    </row>
    <row r="818" spans="2:22" s="347" customFormat="1" x14ac:dyDescent="0.45">
      <c r="B818" s="3">
        <v>793</v>
      </c>
      <c r="C818" s="3">
        <v>1.2</v>
      </c>
      <c r="D818" s="121" t="s">
        <v>612</v>
      </c>
      <c r="E818" s="150" t="s">
        <v>611</v>
      </c>
      <c r="F818" s="188">
        <v>150</v>
      </c>
      <c r="G818" s="186">
        <v>85800</v>
      </c>
      <c r="H818" s="186">
        <v>686.4</v>
      </c>
      <c r="I818" s="186">
        <v>102960</v>
      </c>
      <c r="J818" s="295">
        <v>150</v>
      </c>
      <c r="K818" s="296">
        <v>0.4</v>
      </c>
      <c r="L818" s="307">
        <f t="shared" si="63"/>
        <v>41184</v>
      </c>
      <c r="M818" s="293">
        <v>99.590000000000032</v>
      </c>
      <c r="N818" s="187">
        <v>1</v>
      </c>
      <c r="O818" s="295">
        <f t="shared" ref="O818:O875" si="67">N818*M818*H818</f>
        <v>68358.576000000015</v>
      </c>
      <c r="P818" s="295">
        <f t="shared" si="66"/>
        <v>27174.576000000015</v>
      </c>
      <c r="Q818" s="293">
        <f>'RA3 ms'!F1904</f>
        <v>99.590000000000032</v>
      </c>
      <c r="R818" s="296">
        <v>1</v>
      </c>
      <c r="S818" s="295">
        <f t="shared" si="65"/>
        <v>68358.576000000015</v>
      </c>
      <c r="T818" s="295">
        <f t="shared" ref="T818:T875" si="68">S818-O818</f>
        <v>0</v>
      </c>
      <c r="U818" s="372">
        <v>68358.576000000015</v>
      </c>
      <c r="V818" s="360">
        <f t="shared" ref="V818:V875" si="69">U818-O818</f>
        <v>0</v>
      </c>
    </row>
    <row r="819" spans="2:22" s="347" customFormat="1" x14ac:dyDescent="0.45">
      <c r="B819" s="3">
        <v>794</v>
      </c>
      <c r="C819" s="3">
        <v>1.3</v>
      </c>
      <c r="D819" s="121" t="s">
        <v>613</v>
      </c>
      <c r="E819" s="150" t="s">
        <v>611</v>
      </c>
      <c r="F819" s="188">
        <v>60</v>
      </c>
      <c r="G819" s="186">
        <v>45000</v>
      </c>
      <c r="H819" s="186">
        <v>900</v>
      </c>
      <c r="I819" s="186">
        <v>54000</v>
      </c>
      <c r="J819" s="295">
        <v>60</v>
      </c>
      <c r="K819" s="296">
        <v>0.4</v>
      </c>
      <c r="L819" s="307">
        <f t="shared" si="63"/>
        <v>21600</v>
      </c>
      <c r="M819" s="293">
        <v>17.8</v>
      </c>
      <c r="N819" s="187">
        <v>1</v>
      </c>
      <c r="O819" s="295">
        <f t="shared" si="67"/>
        <v>16020</v>
      </c>
      <c r="P819" s="295">
        <f t="shared" si="66"/>
        <v>-5580</v>
      </c>
      <c r="Q819" s="293">
        <f>'RA3 ms'!F1911</f>
        <v>17.8</v>
      </c>
      <c r="R819" s="296">
        <v>1</v>
      </c>
      <c r="S819" s="295">
        <f t="shared" si="65"/>
        <v>16020</v>
      </c>
      <c r="T819" s="295">
        <f t="shared" si="68"/>
        <v>0</v>
      </c>
      <c r="U819" s="372">
        <v>16020</v>
      </c>
      <c r="V819" s="360">
        <f t="shared" si="69"/>
        <v>0</v>
      </c>
    </row>
    <row r="820" spans="2:22" s="347" customFormat="1" x14ac:dyDescent="0.45">
      <c r="B820" s="3">
        <v>795</v>
      </c>
      <c r="C820" s="3">
        <v>1.4</v>
      </c>
      <c r="D820" s="121" t="s">
        <v>614</v>
      </c>
      <c r="E820" s="150" t="s">
        <v>611</v>
      </c>
      <c r="F820" s="188">
        <v>20</v>
      </c>
      <c r="G820" s="186">
        <v>20680</v>
      </c>
      <c r="H820" s="186">
        <v>1240.8</v>
      </c>
      <c r="I820" s="186">
        <v>24816</v>
      </c>
      <c r="J820" s="295">
        <v>20</v>
      </c>
      <c r="K820" s="296">
        <v>0.4</v>
      </c>
      <c r="L820" s="307">
        <f t="shared" si="63"/>
        <v>9926.4</v>
      </c>
      <c r="M820" s="293"/>
      <c r="N820" s="187"/>
      <c r="O820" s="295">
        <f t="shared" si="67"/>
        <v>0</v>
      </c>
      <c r="P820" s="295">
        <f t="shared" si="66"/>
        <v>-9926.4</v>
      </c>
      <c r="Q820" s="293"/>
      <c r="R820" s="296"/>
      <c r="S820" s="295">
        <f t="shared" si="65"/>
        <v>0</v>
      </c>
      <c r="T820" s="295">
        <f t="shared" si="68"/>
        <v>0</v>
      </c>
      <c r="U820" s="372">
        <v>0</v>
      </c>
      <c r="V820" s="360">
        <f t="shared" si="69"/>
        <v>0</v>
      </c>
    </row>
    <row r="821" spans="2:22" s="347" customFormat="1" ht="33.75" x14ac:dyDescent="0.45">
      <c r="B821" s="3">
        <v>796</v>
      </c>
      <c r="C821" s="3">
        <v>3</v>
      </c>
      <c r="D821" s="121" t="s">
        <v>615</v>
      </c>
      <c r="E821" s="150" t="s">
        <v>14</v>
      </c>
      <c r="F821" s="188" t="s">
        <v>14</v>
      </c>
      <c r="G821" s="186"/>
      <c r="H821" s="186"/>
      <c r="I821" s="186"/>
      <c r="J821" s="295" t="s">
        <v>14</v>
      </c>
      <c r="K821" s="296"/>
      <c r="L821" s="307"/>
      <c r="M821" s="293"/>
      <c r="N821" s="187"/>
      <c r="O821" s="295">
        <f t="shared" si="67"/>
        <v>0</v>
      </c>
      <c r="P821" s="295">
        <f t="shared" si="66"/>
        <v>0</v>
      </c>
      <c r="Q821" s="293"/>
      <c r="R821" s="296"/>
      <c r="S821" s="295">
        <f t="shared" si="65"/>
        <v>0</v>
      </c>
      <c r="T821" s="295">
        <f t="shared" si="68"/>
        <v>0</v>
      </c>
      <c r="U821" s="372">
        <v>0</v>
      </c>
      <c r="V821" s="360">
        <f t="shared" si="69"/>
        <v>0</v>
      </c>
    </row>
    <row r="822" spans="2:22" s="347" customFormat="1" x14ac:dyDescent="0.45">
      <c r="B822" s="3">
        <v>797</v>
      </c>
      <c r="C822" s="3">
        <v>3.1</v>
      </c>
      <c r="D822" s="121" t="s">
        <v>616</v>
      </c>
      <c r="E822" s="150" t="s">
        <v>617</v>
      </c>
      <c r="F822" s="188">
        <v>8</v>
      </c>
      <c r="G822" s="186">
        <v>12500</v>
      </c>
      <c r="H822" s="186">
        <v>2700</v>
      </c>
      <c r="I822" s="186">
        <v>21600</v>
      </c>
      <c r="J822" s="295">
        <v>8</v>
      </c>
      <c r="K822" s="296">
        <v>0.4</v>
      </c>
      <c r="L822" s="307">
        <f t="shared" si="63"/>
        <v>8640</v>
      </c>
      <c r="M822" s="293"/>
      <c r="N822" s="187"/>
      <c r="O822" s="295">
        <f t="shared" si="67"/>
        <v>0</v>
      </c>
      <c r="P822" s="295">
        <f t="shared" si="66"/>
        <v>-8640</v>
      </c>
      <c r="Q822" s="293"/>
      <c r="R822" s="296"/>
      <c r="S822" s="295">
        <f t="shared" si="65"/>
        <v>0</v>
      </c>
      <c r="T822" s="295">
        <f t="shared" si="68"/>
        <v>0</v>
      </c>
      <c r="U822" s="372">
        <v>0</v>
      </c>
      <c r="V822" s="360">
        <f t="shared" si="69"/>
        <v>0</v>
      </c>
    </row>
    <row r="823" spans="2:22" s="347" customFormat="1" x14ac:dyDescent="0.45">
      <c r="B823" s="3">
        <v>798</v>
      </c>
      <c r="C823" s="3">
        <v>3.2</v>
      </c>
      <c r="D823" s="121" t="s">
        <v>618</v>
      </c>
      <c r="E823" s="150" t="s">
        <v>617</v>
      </c>
      <c r="F823" s="188">
        <v>2</v>
      </c>
      <c r="G823" s="186">
        <v>4575</v>
      </c>
      <c r="H823" s="186">
        <v>3360</v>
      </c>
      <c r="I823" s="186">
        <v>6720</v>
      </c>
      <c r="J823" s="295">
        <v>2</v>
      </c>
      <c r="K823" s="296">
        <v>0.4</v>
      </c>
      <c r="L823" s="307">
        <f t="shared" si="63"/>
        <v>2688</v>
      </c>
      <c r="M823" s="293"/>
      <c r="N823" s="187"/>
      <c r="O823" s="295">
        <f t="shared" si="67"/>
        <v>0</v>
      </c>
      <c r="P823" s="295">
        <f t="shared" si="66"/>
        <v>-2688</v>
      </c>
      <c r="Q823" s="293"/>
      <c r="R823" s="296"/>
      <c r="S823" s="295">
        <f t="shared" si="65"/>
        <v>0</v>
      </c>
      <c r="T823" s="295">
        <f t="shared" si="68"/>
        <v>0</v>
      </c>
      <c r="U823" s="372">
        <v>0</v>
      </c>
      <c r="V823" s="360">
        <f t="shared" si="69"/>
        <v>0</v>
      </c>
    </row>
    <row r="824" spans="2:22" s="347" customFormat="1" x14ac:dyDescent="0.45">
      <c r="B824" s="3">
        <v>799</v>
      </c>
      <c r="C824" s="3">
        <v>3.3</v>
      </c>
      <c r="D824" s="121" t="s">
        <v>613</v>
      </c>
      <c r="E824" s="150" t="s">
        <v>617</v>
      </c>
      <c r="F824" s="188">
        <v>2</v>
      </c>
      <c r="G824" s="186">
        <v>5125</v>
      </c>
      <c r="H824" s="186">
        <v>3720</v>
      </c>
      <c r="I824" s="186">
        <v>7440</v>
      </c>
      <c r="J824" s="295">
        <v>2</v>
      </c>
      <c r="K824" s="296">
        <v>0.4</v>
      </c>
      <c r="L824" s="307">
        <f t="shared" si="63"/>
        <v>2976</v>
      </c>
      <c r="M824" s="293"/>
      <c r="N824" s="187"/>
      <c r="O824" s="295">
        <f t="shared" si="67"/>
        <v>0</v>
      </c>
      <c r="P824" s="295">
        <f t="shared" si="66"/>
        <v>-2976</v>
      </c>
      <c r="Q824" s="293"/>
      <c r="R824" s="296"/>
      <c r="S824" s="295">
        <f t="shared" si="65"/>
        <v>0</v>
      </c>
      <c r="T824" s="295">
        <f t="shared" si="68"/>
        <v>0</v>
      </c>
      <c r="U824" s="372">
        <v>0</v>
      </c>
      <c r="V824" s="360">
        <f t="shared" si="69"/>
        <v>0</v>
      </c>
    </row>
    <row r="825" spans="2:22" s="347" customFormat="1" x14ac:dyDescent="0.45">
      <c r="B825" s="3">
        <v>800</v>
      </c>
      <c r="C825" s="3">
        <v>3.4</v>
      </c>
      <c r="D825" s="121" t="s">
        <v>614</v>
      </c>
      <c r="E825" s="150" t="s">
        <v>617</v>
      </c>
      <c r="F825" s="188">
        <v>2</v>
      </c>
      <c r="G825" s="186">
        <v>7375</v>
      </c>
      <c r="H825" s="186">
        <v>4890</v>
      </c>
      <c r="I825" s="186">
        <v>9780</v>
      </c>
      <c r="J825" s="295">
        <v>2</v>
      </c>
      <c r="K825" s="296">
        <v>0.4</v>
      </c>
      <c r="L825" s="307">
        <f t="shared" si="63"/>
        <v>3912</v>
      </c>
      <c r="M825" s="293"/>
      <c r="N825" s="187"/>
      <c r="O825" s="295">
        <f t="shared" si="67"/>
        <v>0</v>
      </c>
      <c r="P825" s="295">
        <f t="shared" si="66"/>
        <v>-3912</v>
      </c>
      <c r="Q825" s="293"/>
      <c r="R825" s="296"/>
      <c r="S825" s="295">
        <f t="shared" si="65"/>
        <v>0</v>
      </c>
      <c r="T825" s="295">
        <f t="shared" si="68"/>
        <v>0</v>
      </c>
      <c r="U825" s="372">
        <v>0</v>
      </c>
      <c r="V825" s="360">
        <f t="shared" si="69"/>
        <v>0</v>
      </c>
    </row>
    <row r="826" spans="2:22" s="347" customFormat="1" ht="33.75" x14ac:dyDescent="0.45">
      <c r="B826" s="3">
        <v>801</v>
      </c>
      <c r="C826" s="3">
        <v>4</v>
      </c>
      <c r="D826" s="121" t="s">
        <v>619</v>
      </c>
      <c r="E826" s="150" t="s">
        <v>14</v>
      </c>
      <c r="F826" s="188" t="s">
        <v>14</v>
      </c>
      <c r="G826" s="186"/>
      <c r="H826" s="186"/>
      <c r="I826" s="186"/>
      <c r="J826" s="295" t="s">
        <v>14</v>
      </c>
      <c r="K826" s="296"/>
      <c r="L826" s="307"/>
      <c r="M826" s="293"/>
      <c r="N826" s="187"/>
      <c r="O826" s="295">
        <f t="shared" si="67"/>
        <v>0</v>
      </c>
      <c r="P826" s="295">
        <f t="shared" si="66"/>
        <v>0</v>
      </c>
      <c r="Q826" s="293"/>
      <c r="R826" s="296"/>
      <c r="S826" s="295">
        <f t="shared" si="65"/>
        <v>0</v>
      </c>
      <c r="T826" s="295">
        <f t="shared" si="68"/>
        <v>0</v>
      </c>
      <c r="U826" s="372">
        <v>0</v>
      </c>
      <c r="V826" s="360">
        <f t="shared" si="69"/>
        <v>0</v>
      </c>
    </row>
    <row r="827" spans="2:22" s="347" customFormat="1" x14ac:dyDescent="0.45">
      <c r="B827" s="3">
        <v>802</v>
      </c>
      <c r="C827" s="3">
        <v>4.2</v>
      </c>
      <c r="D827" s="121" t="s">
        <v>620</v>
      </c>
      <c r="E827" s="150" t="s">
        <v>617</v>
      </c>
      <c r="F827" s="188">
        <v>1</v>
      </c>
      <c r="G827" s="186">
        <v>14375</v>
      </c>
      <c r="H827" s="186">
        <v>126000</v>
      </c>
      <c r="I827" s="186">
        <v>126000</v>
      </c>
      <c r="J827" s="295">
        <v>1</v>
      </c>
      <c r="K827" s="296"/>
      <c r="L827" s="307">
        <f t="shared" si="63"/>
        <v>0</v>
      </c>
      <c r="M827" s="293"/>
      <c r="N827" s="187"/>
      <c r="O827" s="295">
        <f t="shared" si="67"/>
        <v>0</v>
      </c>
      <c r="P827" s="295">
        <f t="shared" si="66"/>
        <v>0</v>
      </c>
      <c r="Q827" s="293"/>
      <c r="R827" s="296"/>
      <c r="S827" s="295">
        <f t="shared" si="65"/>
        <v>0</v>
      </c>
      <c r="T827" s="295">
        <f t="shared" si="68"/>
        <v>0</v>
      </c>
      <c r="U827" s="372">
        <v>0</v>
      </c>
      <c r="V827" s="360">
        <f t="shared" si="69"/>
        <v>0</v>
      </c>
    </row>
    <row r="828" spans="2:22" s="347" customFormat="1" x14ac:dyDescent="0.45">
      <c r="B828" s="3">
        <v>803</v>
      </c>
      <c r="C828" s="3">
        <v>4.3</v>
      </c>
      <c r="D828" s="121" t="s">
        <v>621</v>
      </c>
      <c r="E828" s="150" t="s">
        <v>617</v>
      </c>
      <c r="F828" s="188">
        <v>4</v>
      </c>
      <c r="G828" s="186">
        <v>62500</v>
      </c>
      <c r="H828" s="186">
        <v>150000</v>
      </c>
      <c r="I828" s="186">
        <v>600000</v>
      </c>
      <c r="J828" s="295">
        <v>4</v>
      </c>
      <c r="K828" s="296">
        <v>0.4</v>
      </c>
      <c r="L828" s="307">
        <f t="shared" si="63"/>
        <v>240000</v>
      </c>
      <c r="M828" s="293">
        <v>4</v>
      </c>
      <c r="N828" s="187">
        <v>1</v>
      </c>
      <c r="O828" s="295">
        <f t="shared" si="67"/>
        <v>600000</v>
      </c>
      <c r="P828" s="295">
        <f t="shared" si="66"/>
        <v>360000</v>
      </c>
      <c r="Q828" s="293">
        <f>'RA3 ms'!F1921</f>
        <v>4</v>
      </c>
      <c r="R828" s="296">
        <v>1</v>
      </c>
      <c r="S828" s="295">
        <f t="shared" si="65"/>
        <v>600000</v>
      </c>
      <c r="T828" s="295">
        <f t="shared" si="68"/>
        <v>0</v>
      </c>
      <c r="U828" s="372">
        <v>600000</v>
      </c>
      <c r="V828" s="360">
        <f t="shared" si="69"/>
        <v>0</v>
      </c>
    </row>
    <row r="829" spans="2:22" s="347" customFormat="1" ht="56.25" x14ac:dyDescent="0.45">
      <c r="B829" s="3">
        <v>804</v>
      </c>
      <c r="C829" s="3">
        <v>5</v>
      </c>
      <c r="D829" s="121" t="s">
        <v>622</v>
      </c>
      <c r="E829" s="150" t="s">
        <v>623</v>
      </c>
      <c r="F829" s="188">
        <v>0</v>
      </c>
      <c r="G829" s="186">
        <v>0</v>
      </c>
      <c r="H829" s="186">
        <v>0</v>
      </c>
      <c r="I829" s="190">
        <v>0</v>
      </c>
      <c r="J829" s="295">
        <v>0</v>
      </c>
      <c r="K829" s="296"/>
      <c r="L829" s="307">
        <f t="shared" si="63"/>
        <v>0</v>
      </c>
      <c r="M829" s="293"/>
      <c r="N829" s="187"/>
      <c r="O829" s="295">
        <f t="shared" si="67"/>
        <v>0</v>
      </c>
      <c r="P829" s="295">
        <f t="shared" si="66"/>
        <v>0</v>
      </c>
      <c r="Q829" s="293"/>
      <c r="R829" s="296"/>
      <c r="S829" s="295">
        <f t="shared" si="65"/>
        <v>0</v>
      </c>
      <c r="T829" s="295">
        <f t="shared" si="68"/>
        <v>0</v>
      </c>
      <c r="U829" s="372">
        <v>0</v>
      </c>
      <c r="V829" s="360">
        <f t="shared" si="69"/>
        <v>0</v>
      </c>
    </row>
    <row r="830" spans="2:22" s="347" customFormat="1" x14ac:dyDescent="0.45">
      <c r="B830" s="3">
        <v>805</v>
      </c>
      <c r="C830" s="3">
        <v>4.2</v>
      </c>
      <c r="D830" s="121" t="s">
        <v>624</v>
      </c>
      <c r="E830" s="150" t="s">
        <v>617</v>
      </c>
      <c r="F830" s="188">
        <v>2</v>
      </c>
      <c r="G830" s="186">
        <v>10500</v>
      </c>
      <c r="H830" s="186">
        <v>22500</v>
      </c>
      <c r="I830" s="186">
        <v>45000</v>
      </c>
      <c r="J830" s="295">
        <v>2</v>
      </c>
      <c r="K830" s="296">
        <v>0.4</v>
      </c>
      <c r="L830" s="307">
        <f t="shared" si="63"/>
        <v>18000</v>
      </c>
      <c r="M830" s="293">
        <v>2</v>
      </c>
      <c r="N830" s="187">
        <v>1</v>
      </c>
      <c r="O830" s="295">
        <f t="shared" si="67"/>
        <v>45000</v>
      </c>
      <c r="P830" s="295">
        <f t="shared" si="66"/>
        <v>27000</v>
      </c>
      <c r="Q830" s="293">
        <f>'RA3 ms'!F1925</f>
        <v>2</v>
      </c>
      <c r="R830" s="296">
        <v>1</v>
      </c>
      <c r="S830" s="295">
        <f t="shared" si="65"/>
        <v>45000</v>
      </c>
      <c r="T830" s="295">
        <f t="shared" si="68"/>
        <v>0</v>
      </c>
      <c r="U830" s="372">
        <v>45000</v>
      </c>
      <c r="V830" s="360">
        <f t="shared" si="69"/>
        <v>0</v>
      </c>
    </row>
    <row r="831" spans="2:22" s="347" customFormat="1" x14ac:dyDescent="0.45">
      <c r="B831" s="3">
        <v>806</v>
      </c>
      <c r="C831" s="3" t="s">
        <v>625</v>
      </c>
      <c r="D831" s="121" t="s">
        <v>626</v>
      </c>
      <c r="E831" s="150" t="s">
        <v>14</v>
      </c>
      <c r="F831" s="188" t="s">
        <v>14</v>
      </c>
      <c r="G831" s="186"/>
      <c r="H831" s="186"/>
      <c r="I831" s="186"/>
      <c r="J831" s="295" t="s">
        <v>14</v>
      </c>
      <c r="K831" s="296"/>
      <c r="L831" s="307"/>
      <c r="M831" s="293"/>
      <c r="N831" s="187"/>
      <c r="O831" s="295">
        <f t="shared" si="67"/>
        <v>0</v>
      </c>
      <c r="P831" s="295">
        <f t="shared" si="66"/>
        <v>0</v>
      </c>
      <c r="Q831" s="293"/>
      <c r="R831" s="296"/>
      <c r="S831" s="295">
        <f t="shared" si="65"/>
        <v>0</v>
      </c>
      <c r="T831" s="295">
        <f t="shared" si="68"/>
        <v>0</v>
      </c>
      <c r="U831" s="372">
        <v>0</v>
      </c>
      <c r="V831" s="360">
        <f t="shared" si="69"/>
        <v>0</v>
      </c>
    </row>
    <row r="832" spans="2:22" s="347" customFormat="1" ht="45" x14ac:dyDescent="0.45">
      <c r="B832" s="3">
        <v>807</v>
      </c>
      <c r="C832" s="3">
        <v>1</v>
      </c>
      <c r="D832" s="121" t="s">
        <v>627</v>
      </c>
      <c r="E832" s="150" t="s">
        <v>126</v>
      </c>
      <c r="F832" s="188">
        <v>2</v>
      </c>
      <c r="G832" s="186">
        <v>0</v>
      </c>
      <c r="H832" s="186">
        <v>35700</v>
      </c>
      <c r="I832" s="186">
        <v>71400</v>
      </c>
      <c r="J832" s="295">
        <v>2</v>
      </c>
      <c r="K832" s="296">
        <v>0.4</v>
      </c>
      <c r="L832" s="307">
        <f t="shared" si="63"/>
        <v>28560</v>
      </c>
      <c r="M832" s="293"/>
      <c r="N832" s="187"/>
      <c r="O832" s="295">
        <f t="shared" si="67"/>
        <v>0</v>
      </c>
      <c r="P832" s="295">
        <f t="shared" si="66"/>
        <v>-28560</v>
      </c>
      <c r="Q832" s="293"/>
      <c r="R832" s="296"/>
      <c r="S832" s="295">
        <f t="shared" si="65"/>
        <v>0</v>
      </c>
      <c r="T832" s="295">
        <f t="shared" si="68"/>
        <v>0</v>
      </c>
      <c r="U832" s="372">
        <v>0</v>
      </c>
      <c r="V832" s="360">
        <f t="shared" si="69"/>
        <v>0</v>
      </c>
    </row>
    <row r="833" spans="2:22" s="347" customFormat="1" x14ac:dyDescent="0.45">
      <c r="B833" s="3">
        <v>808</v>
      </c>
      <c r="C833" s="3">
        <v>2</v>
      </c>
      <c r="D833" s="121" t="s">
        <v>628</v>
      </c>
      <c r="E833" s="150" t="s">
        <v>126</v>
      </c>
      <c r="F833" s="188">
        <v>2</v>
      </c>
      <c r="G833" s="186">
        <v>0</v>
      </c>
      <c r="H833" s="186">
        <v>38100</v>
      </c>
      <c r="I833" s="186">
        <v>76200</v>
      </c>
      <c r="J833" s="295">
        <v>2</v>
      </c>
      <c r="K833" s="296">
        <v>0.4</v>
      </c>
      <c r="L833" s="307">
        <f t="shared" si="63"/>
        <v>30480</v>
      </c>
      <c r="M833" s="293"/>
      <c r="N833" s="187"/>
      <c r="O833" s="295">
        <f t="shared" si="67"/>
        <v>0</v>
      </c>
      <c r="P833" s="295">
        <f t="shared" si="66"/>
        <v>-30480</v>
      </c>
      <c r="Q833" s="293"/>
      <c r="R833" s="296"/>
      <c r="S833" s="295">
        <f t="shared" si="65"/>
        <v>0</v>
      </c>
      <c r="T833" s="295">
        <f t="shared" si="68"/>
        <v>0</v>
      </c>
      <c r="U833" s="372">
        <v>0</v>
      </c>
      <c r="V833" s="360">
        <f t="shared" si="69"/>
        <v>0</v>
      </c>
    </row>
    <row r="834" spans="2:22" s="347" customFormat="1" ht="33.75" x14ac:dyDescent="0.45">
      <c r="B834" s="3">
        <v>809</v>
      </c>
      <c r="C834" s="3">
        <v>3</v>
      </c>
      <c r="D834" s="121" t="s">
        <v>629</v>
      </c>
      <c r="E834" s="150" t="s">
        <v>14</v>
      </c>
      <c r="F834" s="188" t="s">
        <v>14</v>
      </c>
      <c r="G834" s="186"/>
      <c r="H834" s="186"/>
      <c r="I834" s="186"/>
      <c r="J834" s="295" t="s">
        <v>14</v>
      </c>
      <c r="K834" s="296"/>
      <c r="L834" s="307"/>
      <c r="M834" s="293"/>
      <c r="N834" s="187"/>
      <c r="O834" s="295">
        <f t="shared" si="67"/>
        <v>0</v>
      </c>
      <c r="P834" s="295">
        <f t="shared" si="66"/>
        <v>0</v>
      </c>
      <c r="Q834" s="293"/>
      <c r="R834" s="296"/>
      <c r="S834" s="295">
        <f t="shared" si="65"/>
        <v>0</v>
      </c>
      <c r="T834" s="295">
        <f t="shared" si="68"/>
        <v>0</v>
      </c>
      <c r="U834" s="372">
        <v>0</v>
      </c>
      <c r="V834" s="360">
        <f t="shared" si="69"/>
        <v>0</v>
      </c>
    </row>
    <row r="835" spans="2:22" s="347" customFormat="1" x14ac:dyDescent="0.45">
      <c r="B835" s="3">
        <v>810</v>
      </c>
      <c r="C835" s="3" t="s">
        <v>14</v>
      </c>
      <c r="D835" s="121" t="s">
        <v>630</v>
      </c>
      <c r="E835" s="150" t="s">
        <v>126</v>
      </c>
      <c r="F835" s="188">
        <v>4</v>
      </c>
      <c r="G835" s="186">
        <v>0</v>
      </c>
      <c r="H835" s="186">
        <v>23700</v>
      </c>
      <c r="I835" s="186">
        <v>94800</v>
      </c>
      <c r="J835" s="295">
        <v>4</v>
      </c>
      <c r="K835" s="296">
        <v>0.4</v>
      </c>
      <c r="L835" s="307">
        <f t="shared" si="63"/>
        <v>37920</v>
      </c>
      <c r="M835" s="293"/>
      <c r="N835" s="187"/>
      <c r="O835" s="295">
        <f t="shared" si="67"/>
        <v>0</v>
      </c>
      <c r="P835" s="295">
        <f t="shared" si="66"/>
        <v>-37920</v>
      </c>
      <c r="Q835" s="293"/>
      <c r="R835" s="296"/>
      <c r="S835" s="295">
        <f t="shared" si="65"/>
        <v>0</v>
      </c>
      <c r="T835" s="295">
        <f t="shared" si="68"/>
        <v>0</v>
      </c>
      <c r="U835" s="372">
        <v>0</v>
      </c>
      <c r="V835" s="360">
        <f t="shared" si="69"/>
        <v>0</v>
      </c>
    </row>
    <row r="836" spans="2:22" s="347" customFormat="1" x14ac:dyDescent="0.45">
      <c r="B836" s="3">
        <v>811</v>
      </c>
      <c r="C836" s="3" t="s">
        <v>14</v>
      </c>
      <c r="D836" s="121" t="s">
        <v>631</v>
      </c>
      <c r="E836" s="150" t="s">
        <v>14</v>
      </c>
      <c r="F836" s="188" t="s">
        <v>14</v>
      </c>
      <c r="G836" s="186"/>
      <c r="H836" s="186"/>
      <c r="I836" s="186"/>
      <c r="J836" s="295" t="s">
        <v>14</v>
      </c>
      <c r="K836" s="296"/>
      <c r="L836" s="307"/>
      <c r="M836" s="293"/>
      <c r="N836" s="187"/>
      <c r="O836" s="295">
        <f t="shared" si="67"/>
        <v>0</v>
      </c>
      <c r="P836" s="295">
        <f t="shared" si="66"/>
        <v>0</v>
      </c>
      <c r="Q836" s="293"/>
      <c r="R836" s="296"/>
      <c r="S836" s="295">
        <f t="shared" si="65"/>
        <v>0</v>
      </c>
      <c r="T836" s="295">
        <f t="shared" si="68"/>
        <v>0</v>
      </c>
      <c r="U836" s="372">
        <v>0</v>
      </c>
      <c r="V836" s="360">
        <f t="shared" si="69"/>
        <v>0</v>
      </c>
    </row>
    <row r="837" spans="2:22" s="347" customFormat="1" x14ac:dyDescent="0.45">
      <c r="B837" s="3">
        <v>812</v>
      </c>
      <c r="C837" s="3" t="s">
        <v>632</v>
      </c>
      <c r="D837" s="121" t="s">
        <v>633</v>
      </c>
      <c r="E837" s="150" t="s">
        <v>14</v>
      </c>
      <c r="F837" s="188" t="s">
        <v>14</v>
      </c>
      <c r="G837" s="186"/>
      <c r="H837" s="186"/>
      <c r="I837" s="186"/>
      <c r="J837" s="295" t="s">
        <v>14</v>
      </c>
      <c r="K837" s="296"/>
      <c r="L837" s="307"/>
      <c r="M837" s="293"/>
      <c r="N837" s="187"/>
      <c r="O837" s="295">
        <f t="shared" si="67"/>
        <v>0</v>
      </c>
      <c r="P837" s="295">
        <f t="shared" si="66"/>
        <v>0</v>
      </c>
      <c r="Q837" s="293"/>
      <c r="R837" s="296"/>
      <c r="S837" s="295">
        <f t="shared" si="65"/>
        <v>0</v>
      </c>
      <c r="T837" s="295">
        <f t="shared" si="68"/>
        <v>0</v>
      </c>
      <c r="U837" s="372">
        <v>0</v>
      </c>
      <c r="V837" s="360">
        <f t="shared" si="69"/>
        <v>0</v>
      </c>
    </row>
    <row r="838" spans="2:22" s="347" customFormat="1" ht="67.5" x14ac:dyDescent="0.45">
      <c r="B838" s="3">
        <v>813</v>
      </c>
      <c r="C838" s="3">
        <v>1</v>
      </c>
      <c r="D838" s="121" t="s">
        <v>634</v>
      </c>
      <c r="E838" s="150" t="s">
        <v>14</v>
      </c>
      <c r="F838" s="188" t="s">
        <v>14</v>
      </c>
      <c r="G838" s="186"/>
      <c r="H838" s="186"/>
      <c r="I838" s="186"/>
      <c r="J838" s="295" t="s">
        <v>14</v>
      </c>
      <c r="K838" s="296"/>
      <c r="L838" s="307"/>
      <c r="M838" s="293"/>
      <c r="N838" s="187"/>
      <c r="O838" s="295">
        <f t="shared" si="67"/>
        <v>0</v>
      </c>
      <c r="P838" s="295">
        <f t="shared" si="66"/>
        <v>0</v>
      </c>
      <c r="Q838" s="293"/>
      <c r="R838" s="296"/>
      <c r="S838" s="295">
        <f t="shared" si="65"/>
        <v>0</v>
      </c>
      <c r="T838" s="295">
        <f t="shared" si="68"/>
        <v>0</v>
      </c>
      <c r="U838" s="372">
        <v>0</v>
      </c>
      <c r="V838" s="360">
        <f t="shared" si="69"/>
        <v>0</v>
      </c>
    </row>
    <row r="839" spans="2:22" s="347" customFormat="1" x14ac:dyDescent="0.45">
      <c r="B839" s="3">
        <v>814</v>
      </c>
      <c r="C839" s="3">
        <v>1.1000000000000001</v>
      </c>
      <c r="D839" s="121" t="s">
        <v>635</v>
      </c>
      <c r="E839" s="150" t="s">
        <v>611</v>
      </c>
      <c r="F839" s="188">
        <v>30</v>
      </c>
      <c r="G839" s="186">
        <v>41880</v>
      </c>
      <c r="H839" s="186">
        <v>3420</v>
      </c>
      <c r="I839" s="186">
        <v>102600</v>
      </c>
      <c r="J839" s="295">
        <v>30</v>
      </c>
      <c r="K839" s="296">
        <v>0.4</v>
      </c>
      <c r="L839" s="307">
        <f t="shared" si="63"/>
        <v>41040</v>
      </c>
      <c r="M839" s="293">
        <v>52.156999999999996</v>
      </c>
      <c r="N839" s="187">
        <v>1</v>
      </c>
      <c r="O839" s="295">
        <f t="shared" si="67"/>
        <v>178376.94</v>
      </c>
      <c r="P839" s="295">
        <f t="shared" si="66"/>
        <v>137336.94</v>
      </c>
      <c r="Q839" s="293">
        <f>'RA3 ms'!F1952</f>
        <v>52.156999999999996</v>
      </c>
      <c r="R839" s="296">
        <v>1</v>
      </c>
      <c r="S839" s="295">
        <f t="shared" si="65"/>
        <v>178376.94</v>
      </c>
      <c r="T839" s="295">
        <f t="shared" si="68"/>
        <v>0</v>
      </c>
      <c r="U839" s="372">
        <v>178376.94</v>
      </c>
      <c r="V839" s="360">
        <f t="shared" si="69"/>
        <v>0</v>
      </c>
    </row>
    <row r="840" spans="2:22" s="347" customFormat="1" x14ac:dyDescent="0.45">
      <c r="B840" s="3">
        <v>815</v>
      </c>
      <c r="C840" s="3">
        <v>1.2</v>
      </c>
      <c r="D840" s="121" t="s">
        <v>636</v>
      </c>
      <c r="E840" s="150" t="s">
        <v>611</v>
      </c>
      <c r="F840" s="188">
        <v>65</v>
      </c>
      <c r="G840" s="186">
        <v>125580</v>
      </c>
      <c r="H840" s="186">
        <v>3660</v>
      </c>
      <c r="I840" s="186">
        <v>237900</v>
      </c>
      <c r="J840" s="295">
        <v>65</v>
      </c>
      <c r="K840" s="296">
        <v>0.4</v>
      </c>
      <c r="L840" s="307">
        <f t="shared" si="63"/>
        <v>95160</v>
      </c>
      <c r="M840" s="293">
        <v>27.22</v>
      </c>
      <c r="N840" s="187">
        <v>1</v>
      </c>
      <c r="O840" s="295">
        <f t="shared" si="67"/>
        <v>99625.2</v>
      </c>
      <c r="P840" s="295">
        <f t="shared" si="66"/>
        <v>4465.1999999999971</v>
      </c>
      <c r="Q840" s="293">
        <f>'RA3 ms'!F1964</f>
        <v>27.22</v>
      </c>
      <c r="R840" s="296">
        <v>1</v>
      </c>
      <c r="S840" s="295">
        <f t="shared" si="65"/>
        <v>99625.2</v>
      </c>
      <c r="T840" s="295">
        <f t="shared" si="68"/>
        <v>0</v>
      </c>
      <c r="U840" s="372">
        <v>99625.2</v>
      </c>
      <c r="V840" s="360">
        <f t="shared" si="69"/>
        <v>0</v>
      </c>
    </row>
    <row r="841" spans="2:22" s="347" customFormat="1" x14ac:dyDescent="0.45">
      <c r="B841" s="3">
        <v>816</v>
      </c>
      <c r="C841" s="3">
        <v>1.3</v>
      </c>
      <c r="D841" s="121" t="s">
        <v>637</v>
      </c>
      <c r="E841" s="150" t="s">
        <v>611</v>
      </c>
      <c r="F841" s="188">
        <v>0</v>
      </c>
      <c r="G841" s="186">
        <v>0</v>
      </c>
      <c r="H841" s="186">
        <v>4260</v>
      </c>
      <c r="I841" s="186">
        <v>0</v>
      </c>
      <c r="J841" s="295">
        <v>0</v>
      </c>
      <c r="K841" s="296"/>
      <c r="L841" s="307">
        <f t="shared" si="63"/>
        <v>0</v>
      </c>
      <c r="M841" s="293"/>
      <c r="N841" s="187"/>
      <c r="O841" s="295">
        <f t="shared" si="67"/>
        <v>0</v>
      </c>
      <c r="P841" s="295">
        <f t="shared" si="66"/>
        <v>0</v>
      </c>
      <c r="Q841" s="293"/>
      <c r="R841" s="296"/>
      <c r="S841" s="295">
        <f t="shared" si="65"/>
        <v>0</v>
      </c>
      <c r="T841" s="295">
        <f t="shared" si="68"/>
        <v>0</v>
      </c>
      <c r="U841" s="372">
        <v>0</v>
      </c>
      <c r="V841" s="360">
        <f t="shared" si="69"/>
        <v>0</v>
      </c>
    </row>
    <row r="842" spans="2:22" s="347" customFormat="1" ht="67.5" x14ac:dyDescent="0.45">
      <c r="B842" s="3">
        <v>817</v>
      </c>
      <c r="C842" s="3">
        <v>2</v>
      </c>
      <c r="D842" s="121" t="s">
        <v>638</v>
      </c>
      <c r="E842" s="150" t="s">
        <v>14</v>
      </c>
      <c r="F842" s="188" t="s">
        <v>14</v>
      </c>
      <c r="G842" s="186"/>
      <c r="H842" s="186"/>
      <c r="I842" s="186"/>
      <c r="J842" s="295" t="s">
        <v>14</v>
      </c>
      <c r="K842" s="296"/>
      <c r="L842" s="307"/>
      <c r="M842" s="293"/>
      <c r="N842" s="187"/>
      <c r="O842" s="295">
        <f t="shared" si="67"/>
        <v>0</v>
      </c>
      <c r="P842" s="295">
        <f t="shared" si="66"/>
        <v>0</v>
      </c>
      <c r="Q842" s="293"/>
      <c r="R842" s="296"/>
      <c r="S842" s="295">
        <f t="shared" si="65"/>
        <v>0</v>
      </c>
      <c r="T842" s="295">
        <f t="shared" si="68"/>
        <v>0</v>
      </c>
      <c r="U842" s="372">
        <v>0</v>
      </c>
      <c r="V842" s="360">
        <f t="shared" si="69"/>
        <v>0</v>
      </c>
    </row>
    <row r="843" spans="2:22" s="347" customFormat="1" x14ac:dyDescent="0.45">
      <c r="B843" s="3">
        <v>818</v>
      </c>
      <c r="C843" s="3">
        <v>1.1000000000000001</v>
      </c>
      <c r="D843" s="121" t="s">
        <v>639</v>
      </c>
      <c r="E843" s="150" t="s">
        <v>611</v>
      </c>
      <c r="F843" s="188">
        <v>50</v>
      </c>
      <c r="G843" s="186">
        <v>29000</v>
      </c>
      <c r="H843" s="186">
        <v>1770</v>
      </c>
      <c r="I843" s="186">
        <v>88500</v>
      </c>
      <c r="J843" s="295">
        <v>50</v>
      </c>
      <c r="K843" s="296">
        <v>0.4</v>
      </c>
      <c r="L843" s="307">
        <f t="shared" si="63"/>
        <v>35400</v>
      </c>
      <c r="M843" s="293">
        <v>30.45</v>
      </c>
      <c r="N843" s="187">
        <v>1</v>
      </c>
      <c r="O843" s="295">
        <f t="shared" si="67"/>
        <v>53896.5</v>
      </c>
      <c r="P843" s="295">
        <f t="shared" si="66"/>
        <v>18496.5</v>
      </c>
      <c r="Q843" s="293">
        <f>'RA3 ms'!F1977</f>
        <v>30.45</v>
      </c>
      <c r="R843" s="296">
        <v>1</v>
      </c>
      <c r="S843" s="295">
        <f t="shared" si="65"/>
        <v>53896.5</v>
      </c>
      <c r="T843" s="295">
        <f t="shared" si="68"/>
        <v>0</v>
      </c>
      <c r="U843" s="372">
        <v>53896.5</v>
      </c>
      <c r="V843" s="360">
        <f t="shared" si="69"/>
        <v>0</v>
      </c>
    </row>
    <row r="844" spans="2:22" s="347" customFormat="1" x14ac:dyDescent="0.45">
      <c r="B844" s="3">
        <v>819</v>
      </c>
      <c r="C844" s="3">
        <v>1.2</v>
      </c>
      <c r="D844" s="121" t="s">
        <v>640</v>
      </c>
      <c r="E844" s="150" t="s">
        <v>611</v>
      </c>
      <c r="F844" s="188">
        <v>40</v>
      </c>
      <c r="G844" s="186">
        <v>27200</v>
      </c>
      <c r="H844" s="186">
        <v>2010</v>
      </c>
      <c r="I844" s="186">
        <v>80400</v>
      </c>
      <c r="J844" s="295">
        <v>40</v>
      </c>
      <c r="K844" s="296">
        <v>0.4</v>
      </c>
      <c r="L844" s="307">
        <f t="shared" si="63"/>
        <v>32160</v>
      </c>
      <c r="M844" s="293">
        <v>8.02</v>
      </c>
      <c r="N844" s="187">
        <v>1</v>
      </c>
      <c r="O844" s="295">
        <f t="shared" si="67"/>
        <v>16120.199999999999</v>
      </c>
      <c r="P844" s="295">
        <f t="shared" si="66"/>
        <v>-16039.800000000001</v>
      </c>
      <c r="Q844" s="293">
        <f>'RA3 ms'!F1984</f>
        <v>8.02</v>
      </c>
      <c r="R844" s="296">
        <v>1</v>
      </c>
      <c r="S844" s="295">
        <f t="shared" si="65"/>
        <v>16120.199999999999</v>
      </c>
      <c r="T844" s="295">
        <f t="shared" si="68"/>
        <v>0</v>
      </c>
      <c r="U844" s="372">
        <v>16120.199999999999</v>
      </c>
      <c r="V844" s="360">
        <f t="shared" si="69"/>
        <v>0</v>
      </c>
    </row>
    <row r="845" spans="2:22" s="347" customFormat="1" x14ac:dyDescent="0.45">
      <c r="B845" s="3">
        <v>820</v>
      </c>
      <c r="C845" s="3">
        <v>1.3</v>
      </c>
      <c r="D845" s="121" t="s">
        <v>641</v>
      </c>
      <c r="E845" s="150" t="s">
        <v>611</v>
      </c>
      <c r="F845" s="188">
        <v>15</v>
      </c>
      <c r="G845" s="186">
        <v>11250</v>
      </c>
      <c r="H845" s="186">
        <v>2142</v>
      </c>
      <c r="I845" s="186">
        <v>32130</v>
      </c>
      <c r="J845" s="295">
        <v>15</v>
      </c>
      <c r="K845" s="296">
        <v>0.4</v>
      </c>
      <c r="L845" s="307">
        <f t="shared" si="63"/>
        <v>12852</v>
      </c>
      <c r="M845" s="293"/>
      <c r="N845" s="187"/>
      <c r="O845" s="295">
        <f t="shared" si="67"/>
        <v>0</v>
      </c>
      <c r="P845" s="295">
        <f t="shared" si="66"/>
        <v>-12852</v>
      </c>
      <c r="Q845" s="293"/>
      <c r="R845" s="296"/>
      <c r="S845" s="295">
        <f t="shared" si="65"/>
        <v>0</v>
      </c>
      <c r="T845" s="295">
        <f t="shared" si="68"/>
        <v>0</v>
      </c>
      <c r="U845" s="372">
        <v>0</v>
      </c>
      <c r="V845" s="360">
        <f t="shared" si="69"/>
        <v>0</v>
      </c>
    </row>
    <row r="846" spans="2:22" s="347" customFormat="1" x14ac:dyDescent="0.45">
      <c r="B846" s="3">
        <v>821</v>
      </c>
      <c r="C846" s="3">
        <v>1.4</v>
      </c>
      <c r="D846" s="121" t="s">
        <v>642</v>
      </c>
      <c r="E846" s="150" t="s">
        <v>611</v>
      </c>
      <c r="F846" s="188">
        <v>20</v>
      </c>
      <c r="G846" s="186">
        <v>18000</v>
      </c>
      <c r="H846" s="186">
        <v>2268</v>
      </c>
      <c r="I846" s="186">
        <v>45360</v>
      </c>
      <c r="J846" s="295">
        <v>20</v>
      </c>
      <c r="K846" s="296">
        <v>0.4</v>
      </c>
      <c r="L846" s="307">
        <f t="shared" si="63"/>
        <v>18144</v>
      </c>
      <c r="M846" s="293"/>
      <c r="N846" s="187"/>
      <c r="O846" s="295">
        <f t="shared" si="67"/>
        <v>0</v>
      </c>
      <c r="P846" s="295">
        <f t="shared" si="66"/>
        <v>-18144</v>
      </c>
      <c r="Q846" s="293"/>
      <c r="R846" s="296"/>
      <c r="S846" s="295">
        <f t="shared" ref="S846:S875" si="70">R846*Q846*H846</f>
        <v>0</v>
      </c>
      <c r="T846" s="295">
        <f t="shared" si="68"/>
        <v>0</v>
      </c>
      <c r="U846" s="372">
        <v>0</v>
      </c>
      <c r="V846" s="360">
        <f t="shared" si="69"/>
        <v>0</v>
      </c>
    </row>
    <row r="847" spans="2:22" s="347" customFormat="1" ht="22.5" x14ac:dyDescent="0.45">
      <c r="B847" s="3">
        <v>822</v>
      </c>
      <c r="C847" s="3">
        <v>3</v>
      </c>
      <c r="D847" s="121" t="s">
        <v>643</v>
      </c>
      <c r="E847" s="150" t="s">
        <v>617</v>
      </c>
      <c r="F847" s="188">
        <v>6</v>
      </c>
      <c r="G847" s="186">
        <v>10800</v>
      </c>
      <c r="H847" s="186">
        <v>2700</v>
      </c>
      <c r="I847" s="186">
        <v>16200</v>
      </c>
      <c r="J847" s="295">
        <v>6</v>
      </c>
      <c r="K847" s="296">
        <v>0.4</v>
      </c>
      <c r="L847" s="307">
        <f t="shared" si="63"/>
        <v>6480.0000000000009</v>
      </c>
      <c r="M847" s="293"/>
      <c r="N847" s="187"/>
      <c r="O847" s="295">
        <f t="shared" si="67"/>
        <v>0</v>
      </c>
      <c r="P847" s="295">
        <f t="shared" si="66"/>
        <v>-6480.0000000000009</v>
      </c>
      <c r="Q847" s="293"/>
      <c r="R847" s="296"/>
      <c r="S847" s="295">
        <f t="shared" si="70"/>
        <v>0</v>
      </c>
      <c r="T847" s="295">
        <f t="shared" si="68"/>
        <v>0</v>
      </c>
      <c r="U847" s="372">
        <v>0</v>
      </c>
      <c r="V847" s="360">
        <f t="shared" si="69"/>
        <v>0</v>
      </c>
    </row>
    <row r="848" spans="2:22" s="347" customFormat="1" ht="22.5" x14ac:dyDescent="0.45">
      <c r="B848" s="3">
        <v>823</v>
      </c>
      <c r="C848" s="3">
        <v>4</v>
      </c>
      <c r="D848" s="121" t="s">
        <v>644</v>
      </c>
      <c r="E848" s="150" t="s">
        <v>617</v>
      </c>
      <c r="F848" s="188">
        <v>8</v>
      </c>
      <c r="G848" s="186">
        <v>20000</v>
      </c>
      <c r="H848" s="186">
        <v>3420</v>
      </c>
      <c r="I848" s="186">
        <v>27360</v>
      </c>
      <c r="J848" s="295">
        <v>8</v>
      </c>
      <c r="K848" s="296">
        <v>0.4</v>
      </c>
      <c r="L848" s="307">
        <f t="shared" si="63"/>
        <v>10944</v>
      </c>
      <c r="M848" s="293"/>
      <c r="N848" s="187"/>
      <c r="O848" s="295">
        <f t="shared" si="67"/>
        <v>0</v>
      </c>
      <c r="P848" s="295">
        <f t="shared" si="66"/>
        <v>-10944</v>
      </c>
      <c r="Q848" s="293"/>
      <c r="R848" s="296"/>
      <c r="S848" s="295">
        <f t="shared" si="70"/>
        <v>0</v>
      </c>
      <c r="T848" s="295">
        <f t="shared" si="68"/>
        <v>0</v>
      </c>
      <c r="U848" s="372">
        <v>0</v>
      </c>
      <c r="V848" s="360">
        <f t="shared" si="69"/>
        <v>0</v>
      </c>
    </row>
    <row r="849" spans="2:22" s="347" customFormat="1" ht="22.5" x14ac:dyDescent="0.45">
      <c r="B849" s="3">
        <v>824</v>
      </c>
      <c r="C849" s="3">
        <v>5</v>
      </c>
      <c r="D849" s="121" t="s">
        <v>645</v>
      </c>
      <c r="E849" s="150" t="s">
        <v>617</v>
      </c>
      <c r="F849" s="188">
        <v>6</v>
      </c>
      <c r="G849" s="186">
        <v>14400</v>
      </c>
      <c r="H849" s="186">
        <v>2940</v>
      </c>
      <c r="I849" s="186">
        <v>17640</v>
      </c>
      <c r="J849" s="295">
        <v>6</v>
      </c>
      <c r="K849" s="296">
        <v>0.4</v>
      </c>
      <c r="L849" s="307">
        <f t="shared" si="63"/>
        <v>7056.0000000000009</v>
      </c>
      <c r="M849" s="293"/>
      <c r="N849" s="187"/>
      <c r="O849" s="295">
        <f t="shared" si="67"/>
        <v>0</v>
      </c>
      <c r="P849" s="295">
        <f t="shared" si="66"/>
        <v>-7056.0000000000009</v>
      </c>
      <c r="Q849" s="293"/>
      <c r="R849" s="296"/>
      <c r="S849" s="295">
        <f t="shared" si="70"/>
        <v>0</v>
      </c>
      <c r="T849" s="295">
        <f t="shared" si="68"/>
        <v>0</v>
      </c>
      <c r="U849" s="372">
        <v>0</v>
      </c>
      <c r="V849" s="360">
        <f t="shared" si="69"/>
        <v>0</v>
      </c>
    </row>
    <row r="850" spans="2:22" s="347" customFormat="1" ht="22.5" x14ac:dyDescent="0.45">
      <c r="B850" s="3">
        <v>825</v>
      </c>
      <c r="C850" s="3">
        <v>6</v>
      </c>
      <c r="D850" s="121" t="s">
        <v>646</v>
      </c>
      <c r="E850" s="150" t="s">
        <v>617</v>
      </c>
      <c r="F850" s="188">
        <v>1</v>
      </c>
      <c r="G850" s="186">
        <v>1500</v>
      </c>
      <c r="H850" s="186">
        <v>3570</v>
      </c>
      <c r="I850" s="186">
        <v>3570</v>
      </c>
      <c r="J850" s="295">
        <v>1</v>
      </c>
      <c r="K850" s="296">
        <v>0.4</v>
      </c>
      <c r="L850" s="307">
        <f t="shared" ref="L850:L875" si="71">K850*J850*H850</f>
        <v>1428</v>
      </c>
      <c r="M850" s="293"/>
      <c r="N850" s="187"/>
      <c r="O850" s="295">
        <f t="shared" si="67"/>
        <v>0</v>
      </c>
      <c r="P850" s="295">
        <f t="shared" si="66"/>
        <v>-1428</v>
      </c>
      <c r="Q850" s="293"/>
      <c r="R850" s="296"/>
      <c r="S850" s="295">
        <f t="shared" si="70"/>
        <v>0</v>
      </c>
      <c r="T850" s="295">
        <f t="shared" si="68"/>
        <v>0</v>
      </c>
      <c r="U850" s="372">
        <v>0</v>
      </c>
      <c r="V850" s="360">
        <f t="shared" si="69"/>
        <v>0</v>
      </c>
    </row>
    <row r="851" spans="2:22" s="347" customFormat="1" ht="22.5" x14ac:dyDescent="0.45">
      <c r="B851" s="3">
        <v>826</v>
      </c>
      <c r="C851" s="3">
        <v>8</v>
      </c>
      <c r="D851" s="121" t="s">
        <v>647</v>
      </c>
      <c r="E851" s="150" t="s">
        <v>14</v>
      </c>
      <c r="F851" s="188" t="s">
        <v>14</v>
      </c>
      <c r="G851" s="186"/>
      <c r="H851" s="186"/>
      <c r="I851" s="186"/>
      <c r="J851" s="295" t="s">
        <v>14</v>
      </c>
      <c r="K851" s="296"/>
      <c r="L851" s="307"/>
      <c r="M851" s="293"/>
      <c r="N851" s="187"/>
      <c r="O851" s="295">
        <f t="shared" si="67"/>
        <v>0</v>
      </c>
      <c r="P851" s="295">
        <f t="shared" si="66"/>
        <v>0</v>
      </c>
      <c r="Q851" s="293"/>
      <c r="R851" s="296"/>
      <c r="S851" s="295">
        <f t="shared" si="70"/>
        <v>0</v>
      </c>
      <c r="T851" s="295">
        <f t="shared" si="68"/>
        <v>0</v>
      </c>
      <c r="U851" s="372">
        <v>0</v>
      </c>
      <c r="V851" s="360">
        <f t="shared" si="69"/>
        <v>0</v>
      </c>
    </row>
    <row r="852" spans="2:22" s="347" customFormat="1" x14ac:dyDescent="0.45">
      <c r="B852" s="3">
        <v>827</v>
      </c>
      <c r="C852" s="3">
        <v>8.1999999999999993</v>
      </c>
      <c r="D852" s="121" t="s">
        <v>648</v>
      </c>
      <c r="E852" s="150" t="s">
        <v>617</v>
      </c>
      <c r="F852" s="188">
        <v>2</v>
      </c>
      <c r="G852" s="186">
        <v>1900</v>
      </c>
      <c r="H852" s="186">
        <v>1140</v>
      </c>
      <c r="I852" s="186">
        <v>2280</v>
      </c>
      <c r="J852" s="295">
        <v>2</v>
      </c>
      <c r="K852" s="296">
        <v>0.4</v>
      </c>
      <c r="L852" s="307">
        <f t="shared" si="71"/>
        <v>912</v>
      </c>
      <c r="M852" s="293"/>
      <c r="N852" s="187"/>
      <c r="O852" s="295">
        <f t="shared" si="67"/>
        <v>0</v>
      </c>
      <c r="P852" s="295">
        <f t="shared" si="66"/>
        <v>-912</v>
      </c>
      <c r="Q852" s="293"/>
      <c r="R852" s="294"/>
      <c r="S852" s="295">
        <f t="shared" si="70"/>
        <v>0</v>
      </c>
      <c r="T852" s="295">
        <f t="shared" si="68"/>
        <v>0</v>
      </c>
      <c r="U852" s="372">
        <v>0</v>
      </c>
      <c r="V852" s="360">
        <f t="shared" si="69"/>
        <v>0</v>
      </c>
    </row>
    <row r="853" spans="2:22" s="347" customFormat="1" x14ac:dyDescent="0.45">
      <c r="B853" s="3">
        <v>828</v>
      </c>
      <c r="C853" s="3">
        <v>8.3000000000000007</v>
      </c>
      <c r="D853" s="121" t="s">
        <v>636</v>
      </c>
      <c r="E853" s="150" t="s">
        <v>617</v>
      </c>
      <c r="F853" s="188">
        <v>5</v>
      </c>
      <c r="G853" s="186">
        <v>6250</v>
      </c>
      <c r="H853" s="186">
        <v>1500</v>
      </c>
      <c r="I853" s="186">
        <v>7500</v>
      </c>
      <c r="J853" s="295">
        <v>5</v>
      </c>
      <c r="K853" s="296">
        <v>0.4</v>
      </c>
      <c r="L853" s="307">
        <f t="shared" si="71"/>
        <v>3000</v>
      </c>
      <c r="M853" s="293"/>
      <c r="N853" s="187"/>
      <c r="O853" s="295">
        <f t="shared" si="67"/>
        <v>0</v>
      </c>
      <c r="P853" s="295">
        <f t="shared" si="66"/>
        <v>-3000</v>
      </c>
      <c r="Q853" s="293"/>
      <c r="R853" s="294"/>
      <c r="S853" s="295">
        <f t="shared" si="70"/>
        <v>0</v>
      </c>
      <c r="T853" s="295">
        <f t="shared" si="68"/>
        <v>0</v>
      </c>
      <c r="U853" s="372">
        <v>0</v>
      </c>
      <c r="V853" s="360">
        <f t="shared" si="69"/>
        <v>0</v>
      </c>
    </row>
    <row r="854" spans="2:22" s="347" customFormat="1" x14ac:dyDescent="0.45">
      <c r="B854" s="3">
        <v>829</v>
      </c>
      <c r="C854" s="3">
        <v>9</v>
      </c>
      <c r="D854" s="121" t="s">
        <v>649</v>
      </c>
      <c r="E854" s="150" t="s">
        <v>617</v>
      </c>
      <c r="F854" s="188">
        <v>2</v>
      </c>
      <c r="G854" s="186">
        <v>16250</v>
      </c>
      <c r="H854" s="186">
        <v>111300</v>
      </c>
      <c r="I854" s="186">
        <v>222600</v>
      </c>
      <c r="J854" s="295">
        <v>2</v>
      </c>
      <c r="K854" s="296">
        <v>0.8</v>
      </c>
      <c r="L854" s="307">
        <f t="shared" si="71"/>
        <v>178080</v>
      </c>
      <c r="M854" s="293">
        <v>2</v>
      </c>
      <c r="N854" s="187">
        <v>0.8</v>
      </c>
      <c r="O854" s="295">
        <f t="shared" si="67"/>
        <v>178080</v>
      </c>
      <c r="P854" s="295">
        <f t="shared" si="66"/>
        <v>0</v>
      </c>
      <c r="Q854" s="293">
        <f>'RA3 ms'!F1995</f>
        <v>2</v>
      </c>
      <c r="R854" s="294">
        <v>0.9</v>
      </c>
      <c r="S854" s="295">
        <f t="shared" si="70"/>
        <v>200340</v>
      </c>
      <c r="T854" s="295">
        <f t="shared" si="68"/>
        <v>22260</v>
      </c>
      <c r="U854" s="372">
        <v>178080</v>
      </c>
      <c r="V854" s="360">
        <f t="shared" si="69"/>
        <v>0</v>
      </c>
    </row>
    <row r="855" spans="2:22" s="347" customFormat="1" ht="22.5" x14ac:dyDescent="0.45">
      <c r="B855" s="3">
        <v>830</v>
      </c>
      <c r="C855" s="3">
        <v>10</v>
      </c>
      <c r="D855" s="121" t="s">
        <v>650</v>
      </c>
      <c r="E855" s="150" t="s">
        <v>617</v>
      </c>
      <c r="F855" s="188">
        <v>1</v>
      </c>
      <c r="G855" s="186">
        <v>900</v>
      </c>
      <c r="H855" s="186">
        <v>12600</v>
      </c>
      <c r="I855" s="186">
        <v>12600</v>
      </c>
      <c r="J855" s="295">
        <v>1</v>
      </c>
      <c r="K855" s="296"/>
      <c r="L855" s="307">
        <f t="shared" si="71"/>
        <v>0</v>
      </c>
      <c r="M855" s="293">
        <v>2</v>
      </c>
      <c r="N855" s="187">
        <v>0.9</v>
      </c>
      <c r="O855" s="295">
        <f t="shared" si="67"/>
        <v>22680</v>
      </c>
      <c r="P855" s="295">
        <f t="shared" si="66"/>
        <v>22680</v>
      </c>
      <c r="Q855" s="293">
        <f>'RA3 ms'!F1995</f>
        <v>2</v>
      </c>
      <c r="R855" s="294">
        <v>0.9</v>
      </c>
      <c r="S855" s="295">
        <f t="shared" si="70"/>
        <v>22680</v>
      </c>
      <c r="T855" s="295">
        <f t="shared" si="68"/>
        <v>0</v>
      </c>
      <c r="U855" s="372">
        <v>22680</v>
      </c>
      <c r="V855" s="360">
        <f t="shared" si="69"/>
        <v>0</v>
      </c>
    </row>
    <row r="856" spans="2:22" s="347" customFormat="1" x14ac:dyDescent="0.45">
      <c r="B856" s="3">
        <v>831</v>
      </c>
      <c r="C856" s="3" t="s">
        <v>651</v>
      </c>
      <c r="D856" s="121" t="s">
        <v>652</v>
      </c>
      <c r="E856" s="150" t="s">
        <v>14</v>
      </c>
      <c r="F856" s="188" t="s">
        <v>14</v>
      </c>
      <c r="G856" s="186"/>
      <c r="H856" s="186"/>
      <c r="I856" s="186"/>
      <c r="J856" s="295" t="s">
        <v>14</v>
      </c>
      <c r="K856" s="296"/>
      <c r="L856" s="307"/>
      <c r="M856" s="293"/>
      <c r="N856" s="187"/>
      <c r="O856" s="295">
        <f t="shared" si="67"/>
        <v>0</v>
      </c>
      <c r="P856" s="295">
        <f t="shared" si="66"/>
        <v>0</v>
      </c>
      <c r="Q856" s="293"/>
      <c r="R856" s="294"/>
      <c r="S856" s="295">
        <f t="shared" si="70"/>
        <v>0</v>
      </c>
      <c r="T856" s="295">
        <f t="shared" si="68"/>
        <v>0</v>
      </c>
      <c r="U856" s="372">
        <v>0</v>
      </c>
      <c r="V856" s="360">
        <f t="shared" si="69"/>
        <v>0</v>
      </c>
    </row>
    <row r="857" spans="2:22" s="347" customFormat="1" ht="22.5" x14ac:dyDescent="0.45">
      <c r="B857" s="3">
        <v>832</v>
      </c>
      <c r="C857" s="3">
        <v>1</v>
      </c>
      <c r="D857" s="121" t="s">
        <v>653</v>
      </c>
      <c r="E857" s="150" t="s">
        <v>14</v>
      </c>
      <c r="F857" s="188" t="s">
        <v>14</v>
      </c>
      <c r="G857" s="186"/>
      <c r="H857" s="186"/>
      <c r="I857" s="186"/>
      <c r="J857" s="295" t="s">
        <v>14</v>
      </c>
      <c r="K857" s="296"/>
      <c r="L857" s="307"/>
      <c r="M857" s="293"/>
      <c r="N857" s="187"/>
      <c r="O857" s="295">
        <f t="shared" si="67"/>
        <v>0</v>
      </c>
      <c r="P857" s="295">
        <f t="shared" si="66"/>
        <v>0</v>
      </c>
      <c r="Q857" s="293"/>
      <c r="R857" s="296"/>
      <c r="S857" s="295">
        <f t="shared" si="70"/>
        <v>0</v>
      </c>
      <c r="T857" s="295">
        <f t="shared" si="68"/>
        <v>0</v>
      </c>
      <c r="U857" s="372">
        <v>0</v>
      </c>
      <c r="V857" s="360">
        <f t="shared" si="69"/>
        <v>0</v>
      </c>
    </row>
    <row r="858" spans="2:22" s="347" customFormat="1" x14ac:dyDescent="0.45">
      <c r="B858" s="3">
        <v>833</v>
      </c>
      <c r="C858" s="3">
        <v>1.3</v>
      </c>
      <c r="D858" s="121" t="s">
        <v>637</v>
      </c>
      <c r="E858" s="150" t="s">
        <v>617</v>
      </c>
      <c r="F858" s="188">
        <v>4</v>
      </c>
      <c r="G858" s="186">
        <v>8000</v>
      </c>
      <c r="H858" s="186">
        <v>3000</v>
      </c>
      <c r="I858" s="186">
        <v>12000</v>
      </c>
      <c r="J858" s="295">
        <v>4</v>
      </c>
      <c r="K858" s="296"/>
      <c r="L858" s="307">
        <f t="shared" si="71"/>
        <v>0</v>
      </c>
      <c r="M858" s="293"/>
      <c r="N858" s="187"/>
      <c r="O858" s="295">
        <f t="shared" si="67"/>
        <v>0</v>
      </c>
      <c r="P858" s="295">
        <f t="shared" si="66"/>
        <v>0</v>
      </c>
      <c r="Q858" s="293"/>
      <c r="R858" s="296"/>
      <c r="S858" s="295">
        <f t="shared" si="70"/>
        <v>0</v>
      </c>
      <c r="T858" s="295">
        <f t="shared" si="68"/>
        <v>0</v>
      </c>
      <c r="U858" s="372">
        <v>0</v>
      </c>
      <c r="V858" s="360">
        <f t="shared" si="69"/>
        <v>0</v>
      </c>
    </row>
    <row r="859" spans="2:22" s="347" customFormat="1" x14ac:dyDescent="0.45">
      <c r="B859" s="3">
        <v>834</v>
      </c>
      <c r="C859" s="3" t="s">
        <v>651</v>
      </c>
      <c r="D859" s="121" t="s">
        <v>652</v>
      </c>
      <c r="E859" s="150" t="s">
        <v>14</v>
      </c>
      <c r="F859" s="188" t="s">
        <v>14</v>
      </c>
      <c r="G859" s="186"/>
      <c r="H859" s="186"/>
      <c r="I859" s="186"/>
      <c r="J859" s="295" t="s">
        <v>14</v>
      </c>
      <c r="K859" s="296"/>
      <c r="L859" s="307"/>
      <c r="M859" s="293"/>
      <c r="N859" s="187"/>
      <c r="O859" s="295">
        <f t="shared" si="67"/>
        <v>0</v>
      </c>
      <c r="P859" s="295">
        <f t="shared" si="66"/>
        <v>0</v>
      </c>
      <c r="Q859" s="293"/>
      <c r="R859" s="296"/>
      <c r="S859" s="295">
        <f t="shared" si="70"/>
        <v>0</v>
      </c>
      <c r="T859" s="295">
        <f t="shared" si="68"/>
        <v>0</v>
      </c>
      <c r="U859" s="372">
        <v>0</v>
      </c>
      <c r="V859" s="360">
        <f t="shared" si="69"/>
        <v>0</v>
      </c>
    </row>
    <row r="860" spans="2:22" s="347" customFormat="1" x14ac:dyDescent="0.45">
      <c r="B860" s="3">
        <v>835</v>
      </c>
      <c r="C860" s="3" t="s">
        <v>654</v>
      </c>
      <c r="D860" s="121" t="s">
        <v>655</v>
      </c>
      <c r="E860" s="150" t="s">
        <v>14</v>
      </c>
      <c r="F860" s="188" t="s">
        <v>14</v>
      </c>
      <c r="G860" s="186"/>
      <c r="H860" s="186"/>
      <c r="I860" s="186"/>
      <c r="J860" s="295" t="s">
        <v>14</v>
      </c>
      <c r="K860" s="296"/>
      <c r="L860" s="307"/>
      <c r="M860" s="293"/>
      <c r="N860" s="187"/>
      <c r="O860" s="295">
        <f t="shared" si="67"/>
        <v>0</v>
      </c>
      <c r="P860" s="295">
        <f t="shared" si="66"/>
        <v>0</v>
      </c>
      <c r="Q860" s="293"/>
      <c r="R860" s="296"/>
      <c r="S860" s="295">
        <f t="shared" si="70"/>
        <v>0</v>
      </c>
      <c r="T860" s="295">
        <f t="shared" si="68"/>
        <v>0</v>
      </c>
      <c r="U860" s="372">
        <v>0</v>
      </c>
      <c r="V860" s="360">
        <f t="shared" si="69"/>
        <v>0</v>
      </c>
    </row>
    <row r="861" spans="2:22" s="347" customFormat="1" x14ac:dyDescent="0.45">
      <c r="B861" s="3">
        <v>836</v>
      </c>
      <c r="C861" s="3" t="s">
        <v>14</v>
      </c>
      <c r="D861" s="121" t="s">
        <v>656</v>
      </c>
      <c r="E861" s="150" t="s">
        <v>14</v>
      </c>
      <c r="F861" s="188" t="s">
        <v>14</v>
      </c>
      <c r="G861" s="186"/>
      <c r="H861" s="186"/>
      <c r="I861" s="186"/>
      <c r="J861" s="295" t="s">
        <v>14</v>
      </c>
      <c r="K861" s="296"/>
      <c r="L861" s="307"/>
      <c r="M861" s="293"/>
      <c r="N861" s="187"/>
      <c r="O861" s="295">
        <f t="shared" si="67"/>
        <v>0</v>
      </c>
      <c r="P861" s="295">
        <f t="shared" si="66"/>
        <v>0</v>
      </c>
      <c r="Q861" s="293"/>
      <c r="R861" s="296"/>
      <c r="S861" s="295">
        <f t="shared" si="70"/>
        <v>0</v>
      </c>
      <c r="T861" s="295">
        <f t="shared" si="68"/>
        <v>0</v>
      </c>
      <c r="U861" s="372">
        <v>0</v>
      </c>
      <c r="V861" s="360">
        <f t="shared" si="69"/>
        <v>0</v>
      </c>
    </row>
    <row r="862" spans="2:22" s="347" customFormat="1" x14ac:dyDescent="0.45">
      <c r="B862" s="3">
        <v>837</v>
      </c>
      <c r="C862" s="3">
        <v>1.1000000000000001</v>
      </c>
      <c r="D862" s="121" t="s">
        <v>657</v>
      </c>
      <c r="E862" s="150" t="s">
        <v>126</v>
      </c>
      <c r="F862" s="188">
        <v>10</v>
      </c>
      <c r="G862" s="186">
        <v>35000</v>
      </c>
      <c r="H862" s="186">
        <v>5400</v>
      </c>
      <c r="I862" s="186">
        <v>54000</v>
      </c>
      <c r="J862" s="295">
        <v>10</v>
      </c>
      <c r="K862" s="296"/>
      <c r="L862" s="307">
        <f t="shared" si="71"/>
        <v>0</v>
      </c>
      <c r="M862" s="293"/>
      <c r="N862" s="187"/>
      <c r="O862" s="295">
        <f t="shared" si="67"/>
        <v>0</v>
      </c>
      <c r="P862" s="295">
        <f t="shared" si="66"/>
        <v>0</v>
      </c>
      <c r="Q862" s="293"/>
      <c r="R862" s="296"/>
      <c r="S862" s="295">
        <f t="shared" si="70"/>
        <v>0</v>
      </c>
      <c r="T862" s="295">
        <f t="shared" si="68"/>
        <v>0</v>
      </c>
      <c r="U862" s="372">
        <v>0</v>
      </c>
      <c r="V862" s="360">
        <f t="shared" si="69"/>
        <v>0</v>
      </c>
    </row>
    <row r="863" spans="2:22" s="347" customFormat="1" x14ac:dyDescent="0.45">
      <c r="B863" s="3">
        <v>838</v>
      </c>
      <c r="C863" s="3">
        <v>1.2</v>
      </c>
      <c r="D863" s="121" t="s">
        <v>658</v>
      </c>
      <c r="E863" s="150" t="s">
        <v>126</v>
      </c>
      <c r="F863" s="188">
        <v>10</v>
      </c>
      <c r="G863" s="186">
        <v>25000</v>
      </c>
      <c r="H863" s="186">
        <v>4560</v>
      </c>
      <c r="I863" s="186">
        <v>45600</v>
      </c>
      <c r="J863" s="295">
        <v>10</v>
      </c>
      <c r="K863" s="296"/>
      <c r="L863" s="307">
        <f t="shared" si="71"/>
        <v>0</v>
      </c>
      <c r="M863" s="293"/>
      <c r="N863" s="187"/>
      <c r="O863" s="295">
        <f t="shared" si="67"/>
        <v>0</v>
      </c>
      <c r="P863" s="295">
        <f t="shared" si="66"/>
        <v>0</v>
      </c>
      <c r="Q863" s="293"/>
      <c r="R863" s="296"/>
      <c r="S863" s="295">
        <f t="shared" si="70"/>
        <v>0</v>
      </c>
      <c r="T863" s="295">
        <f t="shared" si="68"/>
        <v>0</v>
      </c>
      <c r="U863" s="372">
        <v>0</v>
      </c>
      <c r="V863" s="360">
        <f t="shared" si="69"/>
        <v>0</v>
      </c>
    </row>
    <row r="864" spans="2:22" s="347" customFormat="1" x14ac:dyDescent="0.45">
      <c r="B864" s="3">
        <v>839</v>
      </c>
      <c r="C864" s="3">
        <v>1.4</v>
      </c>
      <c r="D864" s="121" t="s">
        <v>659</v>
      </c>
      <c r="E864" s="150" t="s">
        <v>126</v>
      </c>
      <c r="F864" s="188">
        <v>10</v>
      </c>
      <c r="G864" s="186">
        <v>4360</v>
      </c>
      <c r="H864" s="186">
        <v>1260</v>
      </c>
      <c r="I864" s="186">
        <v>12600</v>
      </c>
      <c r="J864" s="295">
        <v>10</v>
      </c>
      <c r="K864" s="296"/>
      <c r="L864" s="307">
        <f t="shared" si="71"/>
        <v>0</v>
      </c>
      <c r="M864" s="293"/>
      <c r="N864" s="187"/>
      <c r="O864" s="295">
        <f t="shared" si="67"/>
        <v>0</v>
      </c>
      <c r="P864" s="295">
        <f t="shared" si="66"/>
        <v>0</v>
      </c>
      <c r="Q864" s="293"/>
      <c r="R864" s="296"/>
      <c r="S864" s="295">
        <f t="shared" si="70"/>
        <v>0</v>
      </c>
      <c r="T864" s="295">
        <f t="shared" si="68"/>
        <v>0</v>
      </c>
      <c r="U864" s="372">
        <v>0</v>
      </c>
      <c r="V864" s="360">
        <f t="shared" si="69"/>
        <v>0</v>
      </c>
    </row>
    <row r="865" spans="2:22" s="347" customFormat="1" x14ac:dyDescent="0.45">
      <c r="B865" s="3">
        <v>840</v>
      </c>
      <c r="C865" s="3">
        <v>1.5</v>
      </c>
      <c r="D865" s="121" t="s">
        <v>660</v>
      </c>
      <c r="E865" s="150" t="s">
        <v>126</v>
      </c>
      <c r="F865" s="188">
        <v>10</v>
      </c>
      <c r="G865" s="186">
        <v>6760</v>
      </c>
      <c r="H865" s="186">
        <v>1500</v>
      </c>
      <c r="I865" s="186">
        <v>15000</v>
      </c>
      <c r="J865" s="295">
        <v>10</v>
      </c>
      <c r="K865" s="296"/>
      <c r="L865" s="307">
        <f t="shared" si="71"/>
        <v>0</v>
      </c>
      <c r="M865" s="293"/>
      <c r="N865" s="187"/>
      <c r="O865" s="295">
        <f t="shared" si="67"/>
        <v>0</v>
      </c>
      <c r="P865" s="295">
        <f t="shared" si="66"/>
        <v>0</v>
      </c>
      <c r="Q865" s="293"/>
      <c r="R865" s="296"/>
      <c r="S865" s="295">
        <f t="shared" si="70"/>
        <v>0</v>
      </c>
      <c r="T865" s="295">
        <f t="shared" si="68"/>
        <v>0</v>
      </c>
      <c r="U865" s="372">
        <v>0</v>
      </c>
      <c r="V865" s="360">
        <f t="shared" si="69"/>
        <v>0</v>
      </c>
    </row>
    <row r="866" spans="2:22" s="347" customFormat="1" x14ac:dyDescent="0.45">
      <c r="B866" s="3">
        <v>841</v>
      </c>
      <c r="C866" s="3">
        <v>1.7</v>
      </c>
      <c r="D866" s="121" t="s">
        <v>661</v>
      </c>
      <c r="E866" s="150" t="s">
        <v>126</v>
      </c>
      <c r="F866" s="188">
        <v>11</v>
      </c>
      <c r="G866" s="186">
        <v>32725</v>
      </c>
      <c r="H866" s="186">
        <v>3570</v>
      </c>
      <c r="I866" s="186">
        <v>39270</v>
      </c>
      <c r="J866" s="295">
        <v>11</v>
      </c>
      <c r="K866" s="296"/>
      <c r="L866" s="307">
        <f t="shared" si="71"/>
        <v>0</v>
      </c>
      <c r="M866" s="293"/>
      <c r="N866" s="187"/>
      <c r="O866" s="295">
        <f t="shared" si="67"/>
        <v>0</v>
      </c>
      <c r="P866" s="295">
        <f t="shared" si="66"/>
        <v>0</v>
      </c>
      <c r="Q866" s="293"/>
      <c r="R866" s="296"/>
      <c r="S866" s="295">
        <f t="shared" si="70"/>
        <v>0</v>
      </c>
      <c r="T866" s="295">
        <f t="shared" si="68"/>
        <v>0</v>
      </c>
      <c r="U866" s="372">
        <v>0</v>
      </c>
      <c r="V866" s="360">
        <f t="shared" si="69"/>
        <v>0</v>
      </c>
    </row>
    <row r="867" spans="2:22" s="347" customFormat="1" x14ac:dyDescent="0.45">
      <c r="B867" s="3">
        <v>842</v>
      </c>
      <c r="C867" s="3">
        <v>1.8</v>
      </c>
      <c r="D867" s="121" t="s">
        <v>662</v>
      </c>
      <c r="E867" s="150" t="s">
        <v>126</v>
      </c>
      <c r="F867" s="188">
        <v>11</v>
      </c>
      <c r="G867" s="186">
        <v>8965</v>
      </c>
      <c r="H867" s="186">
        <v>1260</v>
      </c>
      <c r="I867" s="186">
        <v>13860</v>
      </c>
      <c r="J867" s="295">
        <v>11</v>
      </c>
      <c r="K867" s="296"/>
      <c r="L867" s="307">
        <f t="shared" si="71"/>
        <v>0</v>
      </c>
      <c r="M867" s="293"/>
      <c r="N867" s="187"/>
      <c r="O867" s="295">
        <f t="shared" si="67"/>
        <v>0</v>
      </c>
      <c r="P867" s="295">
        <f t="shared" si="66"/>
        <v>0</v>
      </c>
      <c r="Q867" s="293"/>
      <c r="R867" s="296"/>
      <c r="S867" s="295">
        <f t="shared" si="70"/>
        <v>0</v>
      </c>
      <c r="T867" s="295">
        <f t="shared" si="68"/>
        <v>0</v>
      </c>
      <c r="U867" s="372">
        <v>0</v>
      </c>
      <c r="V867" s="360">
        <f t="shared" si="69"/>
        <v>0</v>
      </c>
    </row>
    <row r="868" spans="2:22" s="347" customFormat="1" x14ac:dyDescent="0.45">
      <c r="B868" s="3">
        <v>843</v>
      </c>
      <c r="C868" s="3">
        <v>1.1100000000000001</v>
      </c>
      <c r="D868" s="121" t="s">
        <v>663</v>
      </c>
      <c r="E868" s="150" t="s">
        <v>126</v>
      </c>
      <c r="F868" s="188">
        <v>3</v>
      </c>
      <c r="G868" s="186">
        <v>2550</v>
      </c>
      <c r="H868" s="186">
        <v>1020</v>
      </c>
      <c r="I868" s="186">
        <v>3060</v>
      </c>
      <c r="J868" s="295">
        <v>3</v>
      </c>
      <c r="K868" s="296"/>
      <c r="L868" s="307">
        <f t="shared" si="71"/>
        <v>0</v>
      </c>
      <c r="M868" s="293"/>
      <c r="N868" s="187"/>
      <c r="O868" s="295">
        <f t="shared" si="67"/>
        <v>0</v>
      </c>
      <c r="P868" s="295">
        <f t="shared" si="66"/>
        <v>0</v>
      </c>
      <c r="Q868" s="293"/>
      <c r="R868" s="296"/>
      <c r="S868" s="295">
        <f t="shared" si="70"/>
        <v>0</v>
      </c>
      <c r="T868" s="295">
        <f t="shared" si="68"/>
        <v>0</v>
      </c>
      <c r="U868" s="372">
        <v>0</v>
      </c>
      <c r="V868" s="360">
        <f t="shared" si="69"/>
        <v>0</v>
      </c>
    </row>
    <row r="869" spans="2:22" s="347" customFormat="1" x14ac:dyDescent="0.45">
      <c r="B869" s="3">
        <v>844</v>
      </c>
      <c r="C869" s="3">
        <v>1.1200000000000001</v>
      </c>
      <c r="D869" s="121" t="s">
        <v>664</v>
      </c>
      <c r="E869" s="150" t="s">
        <v>126</v>
      </c>
      <c r="F869" s="188">
        <v>3</v>
      </c>
      <c r="G869" s="186">
        <v>1875</v>
      </c>
      <c r="H869" s="186">
        <v>1260</v>
      </c>
      <c r="I869" s="186">
        <v>3780</v>
      </c>
      <c r="J869" s="295">
        <v>3</v>
      </c>
      <c r="K869" s="296"/>
      <c r="L869" s="307">
        <f t="shared" si="71"/>
        <v>0</v>
      </c>
      <c r="M869" s="293"/>
      <c r="N869" s="187"/>
      <c r="O869" s="295">
        <f t="shared" si="67"/>
        <v>0</v>
      </c>
      <c r="P869" s="295">
        <f t="shared" si="66"/>
        <v>0</v>
      </c>
      <c r="Q869" s="293"/>
      <c r="R869" s="296"/>
      <c r="S869" s="295">
        <f t="shared" si="70"/>
        <v>0</v>
      </c>
      <c r="T869" s="295">
        <f t="shared" si="68"/>
        <v>0</v>
      </c>
      <c r="U869" s="372">
        <v>0</v>
      </c>
      <c r="V869" s="360">
        <f t="shared" si="69"/>
        <v>0</v>
      </c>
    </row>
    <row r="870" spans="2:22" s="347" customFormat="1" x14ac:dyDescent="0.45">
      <c r="B870" s="3">
        <v>845</v>
      </c>
      <c r="C870" s="3">
        <v>1.1299999999999999</v>
      </c>
      <c r="D870" s="121" t="s">
        <v>665</v>
      </c>
      <c r="E870" s="150" t="s">
        <v>126</v>
      </c>
      <c r="F870" s="188">
        <v>18</v>
      </c>
      <c r="G870" s="186">
        <v>15750</v>
      </c>
      <c r="H870" s="186">
        <v>1500</v>
      </c>
      <c r="I870" s="186">
        <v>27000</v>
      </c>
      <c r="J870" s="295">
        <v>18</v>
      </c>
      <c r="K870" s="296"/>
      <c r="L870" s="307">
        <f t="shared" si="71"/>
        <v>0</v>
      </c>
      <c r="M870" s="293"/>
      <c r="N870" s="187"/>
      <c r="O870" s="295">
        <f t="shared" si="67"/>
        <v>0</v>
      </c>
      <c r="P870" s="295">
        <f t="shared" si="66"/>
        <v>0</v>
      </c>
      <c r="Q870" s="293"/>
      <c r="R870" s="296"/>
      <c r="S870" s="295">
        <f t="shared" si="70"/>
        <v>0</v>
      </c>
      <c r="T870" s="295">
        <f t="shared" si="68"/>
        <v>0</v>
      </c>
      <c r="U870" s="372">
        <v>0</v>
      </c>
      <c r="V870" s="360">
        <f t="shared" si="69"/>
        <v>0</v>
      </c>
    </row>
    <row r="871" spans="2:22" s="347" customFormat="1" x14ac:dyDescent="0.45">
      <c r="B871" s="3">
        <v>846</v>
      </c>
      <c r="C871" s="3">
        <v>1.1399999999999999</v>
      </c>
      <c r="D871" s="121" t="s">
        <v>666</v>
      </c>
      <c r="E871" s="150" t="s">
        <v>126</v>
      </c>
      <c r="F871" s="188">
        <v>29</v>
      </c>
      <c r="G871" s="186">
        <v>15254</v>
      </c>
      <c r="H871" s="186">
        <v>900</v>
      </c>
      <c r="I871" s="186">
        <v>26100</v>
      </c>
      <c r="J871" s="295">
        <v>29</v>
      </c>
      <c r="K871" s="296"/>
      <c r="L871" s="307">
        <f t="shared" si="71"/>
        <v>0</v>
      </c>
      <c r="M871" s="293"/>
      <c r="N871" s="187"/>
      <c r="O871" s="295">
        <f t="shared" si="67"/>
        <v>0</v>
      </c>
      <c r="P871" s="295">
        <f t="shared" si="66"/>
        <v>0</v>
      </c>
      <c r="Q871" s="293"/>
      <c r="R871" s="296"/>
      <c r="S871" s="295">
        <f t="shared" si="70"/>
        <v>0</v>
      </c>
      <c r="T871" s="295">
        <f t="shared" si="68"/>
        <v>0</v>
      </c>
      <c r="U871" s="372">
        <v>0</v>
      </c>
      <c r="V871" s="360">
        <f t="shared" si="69"/>
        <v>0</v>
      </c>
    </row>
    <row r="872" spans="2:22" s="347" customFormat="1" x14ac:dyDescent="0.45">
      <c r="B872" s="3">
        <v>847</v>
      </c>
      <c r="C872" s="3">
        <v>1.1499999999999999</v>
      </c>
      <c r="D872" s="121" t="s">
        <v>667</v>
      </c>
      <c r="E872" s="150" t="s">
        <v>126</v>
      </c>
      <c r="F872" s="188">
        <v>4</v>
      </c>
      <c r="G872" s="186">
        <v>13500</v>
      </c>
      <c r="H872" s="186">
        <v>4560</v>
      </c>
      <c r="I872" s="186">
        <v>18240</v>
      </c>
      <c r="J872" s="295">
        <v>4</v>
      </c>
      <c r="K872" s="296"/>
      <c r="L872" s="307">
        <f t="shared" si="71"/>
        <v>0</v>
      </c>
      <c r="M872" s="293"/>
      <c r="N872" s="187"/>
      <c r="O872" s="295">
        <f t="shared" si="67"/>
        <v>0</v>
      </c>
      <c r="P872" s="295">
        <f t="shared" si="66"/>
        <v>0</v>
      </c>
      <c r="Q872" s="293"/>
      <c r="R872" s="296"/>
      <c r="S872" s="295">
        <f t="shared" si="70"/>
        <v>0</v>
      </c>
      <c r="T872" s="295">
        <f t="shared" si="68"/>
        <v>0</v>
      </c>
      <c r="U872" s="372">
        <v>0</v>
      </c>
      <c r="V872" s="360">
        <f t="shared" si="69"/>
        <v>0</v>
      </c>
    </row>
    <row r="873" spans="2:22" s="347" customFormat="1" x14ac:dyDescent="0.45">
      <c r="B873" s="3">
        <v>848</v>
      </c>
      <c r="C873" s="3">
        <v>1.1599999999999999</v>
      </c>
      <c r="D873" s="121" t="s">
        <v>668</v>
      </c>
      <c r="E873" s="150" t="s">
        <v>126</v>
      </c>
      <c r="F873" s="188">
        <v>4</v>
      </c>
      <c r="G873" s="186">
        <v>0</v>
      </c>
      <c r="H873" s="186">
        <v>4500</v>
      </c>
      <c r="I873" s="186">
        <v>18000</v>
      </c>
      <c r="J873" s="295">
        <v>4</v>
      </c>
      <c r="K873" s="296"/>
      <c r="L873" s="307">
        <f t="shared" si="71"/>
        <v>0</v>
      </c>
      <c r="M873" s="293"/>
      <c r="N873" s="187"/>
      <c r="O873" s="295">
        <f t="shared" si="67"/>
        <v>0</v>
      </c>
      <c r="P873" s="295">
        <f t="shared" si="66"/>
        <v>0</v>
      </c>
      <c r="Q873" s="293"/>
      <c r="R873" s="296"/>
      <c r="S873" s="295">
        <f t="shared" si="70"/>
        <v>0</v>
      </c>
      <c r="T873" s="295">
        <f t="shared" si="68"/>
        <v>0</v>
      </c>
      <c r="U873" s="372">
        <v>0</v>
      </c>
      <c r="V873" s="360">
        <f t="shared" si="69"/>
        <v>0</v>
      </c>
    </row>
    <row r="874" spans="2:22" s="347" customFormat="1" x14ac:dyDescent="0.45">
      <c r="B874" s="3">
        <v>849</v>
      </c>
      <c r="C874" s="3">
        <v>1.17</v>
      </c>
      <c r="D874" s="121" t="s">
        <v>669</v>
      </c>
      <c r="E874" s="150" t="s">
        <v>126</v>
      </c>
      <c r="F874" s="188">
        <v>11</v>
      </c>
      <c r="G874" s="186">
        <v>2750</v>
      </c>
      <c r="H874" s="186">
        <v>300</v>
      </c>
      <c r="I874" s="186">
        <v>3300</v>
      </c>
      <c r="J874" s="295">
        <v>11</v>
      </c>
      <c r="K874" s="296"/>
      <c r="L874" s="307">
        <f t="shared" si="71"/>
        <v>0</v>
      </c>
      <c r="M874" s="293"/>
      <c r="N874" s="187"/>
      <c r="O874" s="295">
        <f t="shared" si="67"/>
        <v>0</v>
      </c>
      <c r="P874" s="295">
        <f t="shared" si="66"/>
        <v>0</v>
      </c>
      <c r="Q874" s="293"/>
      <c r="R874" s="296"/>
      <c r="S874" s="295">
        <f t="shared" si="70"/>
        <v>0</v>
      </c>
      <c r="T874" s="295">
        <f t="shared" si="68"/>
        <v>0</v>
      </c>
      <c r="U874" s="372">
        <v>0</v>
      </c>
      <c r="V874" s="360">
        <f t="shared" si="69"/>
        <v>0</v>
      </c>
    </row>
    <row r="875" spans="2:22" s="347" customFormat="1" x14ac:dyDescent="0.45">
      <c r="B875" s="3">
        <v>850</v>
      </c>
      <c r="C875" s="3">
        <v>1.18</v>
      </c>
      <c r="D875" s="121" t="s">
        <v>670</v>
      </c>
      <c r="E875" s="150" t="s">
        <v>126</v>
      </c>
      <c r="F875" s="188">
        <v>10</v>
      </c>
      <c r="G875" s="186">
        <v>2500</v>
      </c>
      <c r="H875" s="186">
        <v>300</v>
      </c>
      <c r="I875" s="186">
        <v>3000</v>
      </c>
      <c r="J875" s="295">
        <v>10</v>
      </c>
      <c r="K875" s="296"/>
      <c r="L875" s="307">
        <f t="shared" si="71"/>
        <v>0</v>
      </c>
      <c r="M875" s="293"/>
      <c r="N875" s="187"/>
      <c r="O875" s="295">
        <f t="shared" si="67"/>
        <v>0</v>
      </c>
      <c r="P875" s="295">
        <f t="shared" si="66"/>
        <v>0</v>
      </c>
      <c r="Q875" s="293"/>
      <c r="R875" s="296"/>
      <c r="S875" s="295">
        <f t="shared" si="70"/>
        <v>0</v>
      </c>
      <c r="T875" s="295">
        <f t="shared" si="68"/>
        <v>0</v>
      </c>
      <c r="U875" s="372">
        <v>0</v>
      </c>
      <c r="V875" s="360">
        <f t="shared" si="69"/>
        <v>0</v>
      </c>
    </row>
    <row r="876" spans="2:22" s="347" customFormat="1" ht="17.25" x14ac:dyDescent="0.45">
      <c r="B876" s="3">
        <v>851</v>
      </c>
      <c r="C876" s="284"/>
      <c r="D876" s="361" t="s">
        <v>673</v>
      </c>
      <c r="E876" s="203"/>
      <c r="F876" s="204"/>
      <c r="G876" s="205"/>
      <c r="H876" s="205"/>
      <c r="I876" s="342">
        <f>SUM(I817:I875)</f>
        <v>2444934</v>
      </c>
      <c r="J876" s="205"/>
      <c r="K876" s="205"/>
      <c r="L876" s="342">
        <f>SUM(L817:L875)</f>
        <v>893649.6</v>
      </c>
      <c r="M876" s="288"/>
      <c r="N876" s="288"/>
      <c r="O876" s="205">
        <f>SUM(O817:O875)</f>
        <v>1369097.4959999998</v>
      </c>
      <c r="P876" s="342">
        <f>SUM(P817:P875)</f>
        <v>475447.89600000001</v>
      </c>
      <c r="Q876" s="206"/>
      <c r="R876" s="207"/>
      <c r="S876" s="205">
        <f t="shared" ref="S876:T876" si="72">SUM(S817:S875)</f>
        <v>1391357.4959999998</v>
      </c>
      <c r="T876" s="342">
        <f t="shared" si="72"/>
        <v>22260</v>
      </c>
      <c r="U876" s="374"/>
    </row>
    <row r="877" spans="2:22" s="364" customFormat="1" ht="17.25" x14ac:dyDescent="0.45">
      <c r="B877" s="362"/>
      <c r="C877" s="284"/>
      <c r="D877" s="361" t="s">
        <v>674</v>
      </c>
      <c r="E877" s="203"/>
      <c r="F877" s="204"/>
      <c r="G877" s="205"/>
      <c r="H877" s="205"/>
      <c r="I877" s="205">
        <f>I876+I813</f>
        <v>60462777.089999996</v>
      </c>
      <c r="J877" s="205"/>
      <c r="K877" s="205"/>
      <c r="L877" s="307">
        <f t="shared" ref="L877:L882" si="73">K877*J877*H877</f>
        <v>0</v>
      </c>
      <c r="M877" s="288"/>
      <c r="N877" s="288"/>
      <c r="O877" s="288"/>
      <c r="P877" s="363"/>
      <c r="Q877" s="206">
        <f t="shared" ref="Q877" si="74">Q876+Q813</f>
        <v>0</v>
      </c>
      <c r="R877" s="207"/>
      <c r="S877" s="205"/>
      <c r="T877" s="205"/>
      <c r="U877" s="374"/>
    </row>
    <row r="878" spans="2:22" s="364" customFormat="1" ht="17.25" x14ac:dyDescent="0.45">
      <c r="B878" s="362"/>
      <c r="C878" s="284"/>
      <c r="D878" s="361" t="s">
        <v>674</v>
      </c>
      <c r="E878" s="203"/>
      <c r="F878" s="204"/>
      <c r="G878" s="205"/>
      <c r="H878" s="205"/>
      <c r="I878" s="205">
        <f>I877+I814</f>
        <v>60462777.089999996</v>
      </c>
      <c r="J878" s="205"/>
      <c r="K878" s="205"/>
      <c r="L878" s="307">
        <f t="shared" si="73"/>
        <v>0</v>
      </c>
      <c r="M878" s="365"/>
      <c r="N878" s="365"/>
      <c r="O878" s="365"/>
      <c r="P878" s="295"/>
      <c r="Q878" s="206"/>
      <c r="R878" s="207"/>
      <c r="S878" s="205"/>
      <c r="T878" s="205"/>
      <c r="U878" s="374"/>
    </row>
    <row r="879" spans="2:22" s="364" customFormat="1" ht="17.25" x14ac:dyDescent="0.45">
      <c r="B879" s="362"/>
      <c r="C879" s="284"/>
      <c r="D879" s="361"/>
      <c r="E879" s="203"/>
      <c r="F879" s="204"/>
      <c r="G879" s="205"/>
      <c r="H879" s="205"/>
      <c r="I879" s="205"/>
      <c r="J879" s="205"/>
      <c r="K879" s="205"/>
      <c r="L879" s="307">
        <f t="shared" si="73"/>
        <v>0</v>
      </c>
      <c r="M879" s="365"/>
      <c r="N879" s="365"/>
      <c r="O879" s="365"/>
      <c r="P879" s="295"/>
      <c r="Q879" s="206"/>
      <c r="R879" s="207"/>
      <c r="S879" s="205"/>
      <c r="T879" s="205"/>
      <c r="U879" s="180"/>
    </row>
    <row r="880" spans="2:22" ht="17.25" x14ac:dyDescent="0.45">
      <c r="B880" s="366"/>
      <c r="C880" s="284"/>
      <c r="D880" s="361"/>
      <c r="E880" s="203"/>
      <c r="F880" s="204"/>
      <c r="G880" s="205"/>
      <c r="H880" s="205"/>
      <c r="I880" s="205"/>
      <c r="J880" s="288"/>
      <c r="K880" s="288"/>
      <c r="L880" s="307">
        <f t="shared" si="73"/>
        <v>0</v>
      </c>
      <c r="M880" s="288"/>
      <c r="N880" s="288"/>
      <c r="O880" s="288"/>
      <c r="P880" s="288"/>
      <c r="Q880" s="62"/>
      <c r="R880" s="289"/>
      <c r="S880" s="288"/>
      <c r="T880" s="288"/>
      <c r="U880" s="180"/>
    </row>
    <row r="881" spans="2:21" x14ac:dyDescent="0.45">
      <c r="B881" s="208"/>
      <c r="C881" s="285"/>
      <c r="D881" s="367"/>
      <c r="E881" s="208"/>
      <c r="F881" s="208"/>
      <c r="G881" s="180"/>
      <c r="H881" s="180"/>
      <c r="I881" s="180"/>
      <c r="J881" s="288"/>
      <c r="K881" s="288"/>
      <c r="L881" s="307">
        <f t="shared" si="73"/>
        <v>0</v>
      </c>
      <c r="M881" s="288"/>
      <c r="N881" s="288"/>
      <c r="O881" s="288"/>
      <c r="P881" s="288"/>
      <c r="Q881" s="62"/>
      <c r="R881" s="289"/>
      <c r="S881" s="304"/>
      <c r="T881" s="304"/>
      <c r="U881" s="180"/>
    </row>
    <row r="882" spans="2:21" x14ac:dyDescent="0.45">
      <c r="B882" s="208"/>
      <c r="C882" s="285"/>
      <c r="D882" s="368"/>
      <c r="E882" s="208"/>
      <c r="F882" s="208"/>
      <c r="G882" s="180"/>
      <c r="H882" s="180"/>
      <c r="I882" s="180"/>
      <c r="J882" s="288"/>
      <c r="K882" s="288"/>
      <c r="L882" s="307">
        <f t="shared" si="73"/>
        <v>0</v>
      </c>
      <c r="M882" s="288"/>
      <c r="N882" s="288"/>
      <c r="O882" s="288"/>
      <c r="P882" s="288"/>
      <c r="Q882" s="62"/>
      <c r="R882" s="289"/>
      <c r="S882" s="304"/>
      <c r="T882" s="304"/>
      <c r="U882" s="180"/>
    </row>
    <row r="883" spans="2:21" x14ac:dyDescent="0.45">
      <c r="B883" s="208"/>
      <c r="C883" s="285"/>
      <c r="D883" s="409"/>
      <c r="E883" s="409"/>
      <c r="F883" s="409"/>
      <c r="G883" s="409"/>
      <c r="H883" s="409"/>
      <c r="I883" s="409"/>
      <c r="J883" s="409"/>
      <c r="K883" s="409"/>
      <c r="L883" s="409"/>
      <c r="M883" s="409"/>
      <c r="N883" s="409"/>
      <c r="O883" s="409"/>
      <c r="P883" s="409"/>
      <c r="Q883" s="409"/>
      <c r="R883" s="409"/>
      <c r="S883" s="409"/>
      <c r="T883" s="369"/>
      <c r="U883" s="180"/>
    </row>
    <row r="884" spans="2:21" x14ac:dyDescent="0.45">
      <c r="B884" s="208"/>
      <c r="C884" s="285"/>
      <c r="D884" s="368"/>
      <c r="E884" s="208"/>
      <c r="F884" s="208"/>
      <c r="G884" s="180"/>
      <c r="H884" s="180"/>
      <c r="I884" s="180"/>
      <c r="J884" s="288"/>
      <c r="K884" s="288"/>
      <c r="L884" s="305"/>
      <c r="M884" s="288"/>
      <c r="N884" s="288"/>
      <c r="O884" s="288"/>
      <c r="P884" s="288"/>
      <c r="Q884" s="62"/>
      <c r="R884" s="289"/>
      <c r="S884" s="288"/>
      <c r="T884" s="288"/>
      <c r="U884" s="180"/>
    </row>
    <row r="885" spans="2:21" x14ac:dyDescent="0.45">
      <c r="B885" s="208"/>
      <c r="C885" s="285"/>
      <c r="D885" s="368"/>
      <c r="E885" s="208"/>
      <c r="F885" s="208"/>
      <c r="G885" s="180"/>
      <c r="H885" s="180"/>
      <c r="I885" s="180"/>
      <c r="J885" s="288"/>
      <c r="K885" s="288"/>
      <c r="L885" s="305"/>
      <c r="M885" s="288"/>
      <c r="N885" s="288"/>
      <c r="O885" s="288"/>
      <c r="P885" s="288"/>
      <c r="Q885" s="62"/>
      <c r="R885" s="289"/>
      <c r="S885" s="288"/>
      <c r="T885" s="288"/>
      <c r="U885" s="180"/>
    </row>
  </sheetData>
  <mergeCells count="17">
    <mergeCell ref="J8:L8"/>
    <mergeCell ref="M8:P8"/>
    <mergeCell ref="Q8:T8"/>
    <mergeCell ref="D883:S883"/>
    <mergeCell ref="H1:R1"/>
    <mergeCell ref="H4:I4"/>
    <mergeCell ref="H6:I6"/>
    <mergeCell ref="H7:I7"/>
    <mergeCell ref="B1:C2"/>
    <mergeCell ref="D1:D2"/>
    <mergeCell ref="E1:G1"/>
    <mergeCell ref="E2:G2"/>
    <mergeCell ref="B6:D7"/>
    <mergeCell ref="B3:G3"/>
    <mergeCell ref="B4:G4"/>
    <mergeCell ref="E6:G6"/>
    <mergeCell ref="E7:G7"/>
  </mergeCells>
  <pageMargins left="0.70866141732283472" right="0.70866141732283472" top="0.74803149606299213" bottom="0.74803149606299213" header="0.31496062992125984" footer="0.31496062992125984"/>
  <pageSetup orientation="portrait" r:id="rId1"/>
  <headerFooter>
    <oddFooter>&amp;L&amp;P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021"/>
  <sheetViews>
    <sheetView zoomScaleNormal="100" workbookViewId="0">
      <pane xSplit="1" ySplit="2" topLeftCell="B3" activePane="bottomRight" state="frozen"/>
      <selection pane="topRight" activeCell="B1" sqref="B1"/>
      <selection pane="bottomLeft" activeCell="A3" sqref="A3"/>
      <selection pane="bottomRight" activeCell="B8" sqref="B8"/>
    </sheetView>
  </sheetViews>
  <sheetFormatPr defaultColWidth="10" defaultRowHeight="11.25" x14ac:dyDescent="0.45"/>
  <cols>
    <col min="1" max="1" width="9.3984375" style="159" bestFit="1" customWidth="1"/>
    <col min="2" max="2" width="72.59765625" style="24" customWidth="1"/>
    <col min="3" max="3" width="6.265625" style="159" bestFit="1" customWidth="1"/>
    <col min="4" max="4" width="9" style="58" bestFit="1" customWidth="1"/>
    <col min="5" max="5" width="7.59765625" style="71" bestFit="1" customWidth="1"/>
    <col min="6" max="6" width="9.86328125" style="58" customWidth="1"/>
    <col min="7" max="7" width="21.86328125" style="24" customWidth="1"/>
    <col min="8" max="16384" width="10" style="24"/>
  </cols>
  <sheetData>
    <row r="2" spans="1:6" x14ac:dyDescent="0.45">
      <c r="A2" s="20" t="s">
        <v>696</v>
      </c>
      <c r="B2" s="21" t="s">
        <v>8</v>
      </c>
      <c r="C2" s="20" t="s">
        <v>10</v>
      </c>
      <c r="D2" s="77" t="s">
        <v>698</v>
      </c>
      <c r="E2" s="62" t="s">
        <v>699</v>
      </c>
      <c r="F2" s="23" t="s">
        <v>1193</v>
      </c>
    </row>
    <row r="3" spans="1:6" x14ac:dyDescent="0.45">
      <c r="A3" s="47"/>
      <c r="B3" s="216"/>
      <c r="C3" s="49"/>
      <c r="D3" s="86"/>
      <c r="E3" s="73"/>
      <c r="F3" s="50"/>
    </row>
    <row r="4" spans="1:6" x14ac:dyDescent="0.45">
      <c r="A4" s="416" t="s">
        <v>701</v>
      </c>
      <c r="B4" s="417"/>
      <c r="C4" s="417"/>
      <c r="D4" s="417"/>
      <c r="E4" s="417"/>
      <c r="F4" s="418"/>
    </row>
    <row r="5" spans="1:6" x14ac:dyDescent="0.45">
      <c r="A5" s="20" t="s">
        <v>17</v>
      </c>
      <c r="B5" s="25" t="s">
        <v>18</v>
      </c>
      <c r="C5" s="20" t="s">
        <v>14</v>
      </c>
      <c r="D5" s="77"/>
      <c r="E5" s="62"/>
      <c r="F5" s="23" t="s">
        <v>14</v>
      </c>
    </row>
    <row r="6" spans="1:6" x14ac:dyDescent="0.45">
      <c r="A6" s="20"/>
      <c r="B6" s="25"/>
      <c r="C6" s="20"/>
      <c r="D6" s="77"/>
      <c r="E6" s="62"/>
      <c r="F6" s="23"/>
    </row>
    <row r="7" spans="1:6" x14ac:dyDescent="0.45">
      <c r="A7" s="20" t="s">
        <v>704</v>
      </c>
      <c r="B7" s="25" t="s">
        <v>19</v>
      </c>
      <c r="C7" s="20" t="s">
        <v>20</v>
      </c>
      <c r="D7" s="77"/>
      <c r="E7" s="62"/>
      <c r="F7" s="23"/>
    </row>
    <row r="8" spans="1:6" ht="78.75" x14ac:dyDescent="0.45">
      <c r="A8" s="20" t="s">
        <v>14</v>
      </c>
      <c r="B8" s="25" t="s">
        <v>1407</v>
      </c>
      <c r="C8" s="20" t="s">
        <v>14</v>
      </c>
      <c r="D8" s="77"/>
      <c r="E8" s="62"/>
      <c r="F8" s="23" t="s">
        <v>14</v>
      </c>
    </row>
    <row r="9" spans="1:6" x14ac:dyDescent="0.45">
      <c r="A9" s="20" t="s">
        <v>106</v>
      </c>
      <c r="B9" s="25" t="s">
        <v>1616</v>
      </c>
      <c r="C9" s="20">
        <v>1</v>
      </c>
      <c r="D9" s="77"/>
      <c r="E9" s="62"/>
      <c r="F9" s="60">
        <f>201458040/1000000</f>
        <v>201.45804000000001</v>
      </c>
    </row>
    <row r="10" spans="1:6" x14ac:dyDescent="0.45">
      <c r="A10" s="20"/>
      <c r="B10" s="25"/>
      <c r="C10" s="20"/>
      <c r="D10" s="77"/>
      <c r="E10" s="62"/>
      <c r="F10" s="23"/>
    </row>
    <row r="11" spans="1:6" x14ac:dyDescent="0.45">
      <c r="A11" s="20" t="s">
        <v>705</v>
      </c>
      <c r="B11" s="25" t="s">
        <v>1408</v>
      </c>
      <c r="C11" s="20"/>
      <c r="D11" s="77"/>
      <c r="E11" s="62"/>
      <c r="F11" s="23"/>
    </row>
    <row r="12" spans="1:6" ht="56.25" x14ac:dyDescent="0.45">
      <c r="A12" s="20" t="s">
        <v>14</v>
      </c>
      <c r="B12" s="25" t="s">
        <v>22</v>
      </c>
      <c r="C12" s="20"/>
      <c r="D12" s="77"/>
      <c r="E12" s="62"/>
      <c r="F12" s="23"/>
    </row>
    <row r="13" spans="1:6" x14ac:dyDescent="0.45">
      <c r="A13" s="20"/>
      <c r="B13" s="25"/>
      <c r="C13" s="20"/>
      <c r="D13" s="77"/>
      <c r="E13" s="62"/>
      <c r="F13" s="23"/>
    </row>
    <row r="14" spans="1:6" x14ac:dyDescent="0.45">
      <c r="A14" s="20" t="s">
        <v>706</v>
      </c>
      <c r="B14" s="25" t="s">
        <v>23</v>
      </c>
      <c r="C14" s="20"/>
      <c r="D14" s="77"/>
      <c r="E14" s="62"/>
      <c r="F14" s="23"/>
    </row>
    <row r="15" spans="1:6" ht="45" x14ac:dyDescent="0.45">
      <c r="A15" s="20" t="s">
        <v>14</v>
      </c>
      <c r="B15" s="25" t="s">
        <v>24</v>
      </c>
      <c r="C15" s="20"/>
      <c r="D15" s="77"/>
      <c r="E15" s="62"/>
      <c r="F15" s="23"/>
    </row>
    <row r="16" spans="1:6" x14ac:dyDescent="0.45">
      <c r="A16" s="20"/>
      <c r="B16" s="25"/>
      <c r="C16" s="20"/>
      <c r="D16" s="77"/>
      <c r="E16" s="62"/>
      <c r="F16" s="23"/>
    </row>
    <row r="17" spans="1:6" x14ac:dyDescent="0.45">
      <c r="A17" s="20" t="s">
        <v>707</v>
      </c>
      <c r="B17" s="25" t="s">
        <v>25</v>
      </c>
      <c r="C17" s="20"/>
      <c r="D17" s="77"/>
      <c r="E17" s="62"/>
      <c r="F17" s="23"/>
    </row>
    <row r="18" spans="1:6" ht="67.5" x14ac:dyDescent="0.45">
      <c r="A18" s="20" t="s">
        <v>14</v>
      </c>
      <c r="B18" s="25" t="s">
        <v>27</v>
      </c>
      <c r="C18" s="20"/>
      <c r="D18" s="77"/>
      <c r="E18" s="62"/>
      <c r="F18" s="23"/>
    </row>
    <row r="19" spans="1:6" x14ac:dyDescent="0.45">
      <c r="A19" s="20"/>
      <c r="B19" s="25"/>
      <c r="C19" s="20"/>
      <c r="D19" s="77"/>
      <c r="E19" s="62"/>
      <c r="F19" s="23"/>
    </row>
    <row r="20" spans="1:6" x14ac:dyDescent="0.45">
      <c r="A20" s="20" t="s">
        <v>708</v>
      </c>
      <c r="B20" s="25" t="s">
        <v>28</v>
      </c>
      <c r="C20" s="20"/>
      <c r="D20" s="77"/>
      <c r="E20" s="62"/>
      <c r="F20" s="23"/>
    </row>
    <row r="21" spans="1:6" ht="56.25" x14ac:dyDescent="0.45">
      <c r="A21" s="20" t="s">
        <v>14</v>
      </c>
      <c r="B21" s="25" t="s">
        <v>29</v>
      </c>
      <c r="C21" s="20"/>
      <c r="D21" s="77"/>
      <c r="E21" s="62"/>
      <c r="F21" s="23" t="s">
        <v>14</v>
      </c>
    </row>
    <row r="22" spans="1:6" x14ac:dyDescent="0.45">
      <c r="A22" s="20"/>
      <c r="B22" s="25"/>
      <c r="C22" s="20"/>
      <c r="D22" s="77"/>
      <c r="E22" s="62"/>
      <c r="F22" s="23"/>
    </row>
    <row r="23" spans="1:6" x14ac:dyDescent="0.45">
      <c r="A23" s="20" t="s">
        <v>30</v>
      </c>
      <c r="B23" s="25" t="s">
        <v>31</v>
      </c>
      <c r="C23" s="20"/>
      <c r="D23" s="77"/>
      <c r="E23" s="62"/>
      <c r="F23" s="23"/>
    </row>
    <row r="24" spans="1:6" x14ac:dyDescent="0.45">
      <c r="A24" s="20" t="s">
        <v>709</v>
      </c>
      <c r="B24" s="25" t="s">
        <v>32</v>
      </c>
      <c r="C24" s="20"/>
      <c r="D24" s="77"/>
      <c r="E24" s="62"/>
      <c r="F24" s="23"/>
    </row>
    <row r="25" spans="1:6" ht="78.75" x14ac:dyDescent="0.45">
      <c r="A25" s="20" t="s">
        <v>14</v>
      </c>
      <c r="B25" s="25" t="s">
        <v>1409</v>
      </c>
      <c r="C25" s="20"/>
      <c r="D25" s="77"/>
      <c r="E25" s="62"/>
      <c r="F25" s="23"/>
    </row>
    <row r="26" spans="1:6" x14ac:dyDescent="0.45">
      <c r="A26" s="20"/>
      <c r="B26" s="25"/>
      <c r="C26" s="20"/>
      <c r="D26" s="77"/>
      <c r="E26" s="62"/>
      <c r="F26" s="23"/>
    </row>
    <row r="27" spans="1:6" x14ac:dyDescent="0.45">
      <c r="A27" s="42" t="s">
        <v>710</v>
      </c>
      <c r="B27" s="26" t="s">
        <v>34</v>
      </c>
      <c r="C27" s="42"/>
      <c r="D27" s="84"/>
      <c r="E27" s="70"/>
      <c r="F27" s="43"/>
    </row>
    <row r="28" spans="1:6" ht="101.25" x14ac:dyDescent="0.45">
      <c r="A28" s="20" t="s">
        <v>14</v>
      </c>
      <c r="B28" s="25" t="s">
        <v>1410</v>
      </c>
      <c r="C28" s="20"/>
      <c r="D28" s="77"/>
      <c r="E28" s="62"/>
      <c r="F28" s="23"/>
    </row>
    <row r="29" spans="1:6" x14ac:dyDescent="0.45">
      <c r="A29" s="20" t="s">
        <v>14</v>
      </c>
      <c r="B29" s="25" t="s">
        <v>35</v>
      </c>
      <c r="C29" s="20"/>
      <c r="D29" s="77"/>
      <c r="E29" s="62"/>
      <c r="F29" s="23"/>
    </row>
    <row r="30" spans="1:6" x14ac:dyDescent="0.45">
      <c r="A30" s="20" t="s">
        <v>106</v>
      </c>
      <c r="B30" s="148" t="s">
        <v>1617</v>
      </c>
      <c r="C30" s="20" t="s">
        <v>48</v>
      </c>
      <c r="D30" s="77"/>
      <c r="E30" s="62"/>
      <c r="F30" s="59">
        <v>25.82</v>
      </c>
    </row>
    <row r="31" spans="1:6" x14ac:dyDescent="0.45">
      <c r="A31" s="20" t="s">
        <v>711</v>
      </c>
      <c r="B31" s="25" t="s">
        <v>36</v>
      </c>
      <c r="C31" s="20"/>
      <c r="D31" s="77"/>
      <c r="E31" s="62"/>
      <c r="F31" s="23"/>
    </row>
    <row r="32" spans="1:6" ht="45" x14ac:dyDescent="0.45">
      <c r="A32" s="20" t="s">
        <v>14</v>
      </c>
      <c r="B32" s="25" t="s">
        <v>102</v>
      </c>
      <c r="C32" s="20" t="s">
        <v>1194</v>
      </c>
      <c r="D32" s="77"/>
      <c r="E32" s="62"/>
      <c r="F32" s="23" t="s">
        <v>14</v>
      </c>
    </row>
    <row r="33" spans="1:7" x14ac:dyDescent="0.45">
      <c r="A33" s="20"/>
      <c r="B33" s="31" t="s">
        <v>712</v>
      </c>
      <c r="C33" s="20"/>
      <c r="D33" s="77"/>
      <c r="E33" s="62"/>
      <c r="F33" s="23"/>
    </row>
    <row r="34" spans="1:7" x14ac:dyDescent="0.45">
      <c r="A34" s="20" t="s">
        <v>106</v>
      </c>
      <c r="B34" s="25" t="s">
        <v>713</v>
      </c>
      <c r="C34" s="20">
        <v>1</v>
      </c>
      <c r="D34" s="77">
        <v>9.3699999999999992</v>
      </c>
      <c r="E34" s="62">
        <v>2.8</v>
      </c>
      <c r="F34" s="23">
        <f>(C34*D34*E34)</f>
        <v>26.235999999999997</v>
      </c>
    </row>
    <row r="35" spans="1:7" x14ac:dyDescent="0.45">
      <c r="A35" s="20" t="s">
        <v>107</v>
      </c>
      <c r="B35" s="25" t="s">
        <v>1412</v>
      </c>
      <c r="C35" s="20">
        <v>1</v>
      </c>
      <c r="D35" s="77">
        <v>3.42</v>
      </c>
      <c r="E35" s="62">
        <v>2.8</v>
      </c>
      <c r="F35" s="23">
        <f t="shared" ref="F35:F42" si="0">(C35*D35*E35)</f>
        <v>9.5759999999999987</v>
      </c>
    </row>
    <row r="36" spans="1:7" x14ac:dyDescent="0.45">
      <c r="A36" s="20" t="s">
        <v>108</v>
      </c>
      <c r="B36" s="25" t="s">
        <v>1413</v>
      </c>
      <c r="C36" s="20">
        <v>1</v>
      </c>
      <c r="D36" s="77">
        <v>1.7</v>
      </c>
      <c r="E36" s="62">
        <v>2.8</v>
      </c>
      <c r="F36" s="23">
        <f t="shared" si="0"/>
        <v>4.76</v>
      </c>
    </row>
    <row r="37" spans="1:7" x14ac:dyDescent="0.45">
      <c r="A37" s="20" t="s">
        <v>109</v>
      </c>
      <c r="B37" s="25" t="s">
        <v>714</v>
      </c>
      <c r="C37" s="20">
        <v>1</v>
      </c>
      <c r="D37" s="77">
        <f>2.647+0.654+3.855+9.2</f>
        <v>16.355999999999998</v>
      </c>
      <c r="E37" s="62">
        <v>2.8</v>
      </c>
      <c r="F37" s="23">
        <f t="shared" si="0"/>
        <v>45.79679999999999</v>
      </c>
    </row>
    <row r="38" spans="1:7" x14ac:dyDescent="0.45">
      <c r="A38" s="20" t="s">
        <v>732</v>
      </c>
      <c r="B38" s="33" t="s">
        <v>1656</v>
      </c>
      <c r="C38" s="34">
        <v>1</v>
      </c>
      <c r="D38" s="80">
        <v>7.7</v>
      </c>
      <c r="E38" s="65">
        <v>3.4</v>
      </c>
      <c r="F38" s="23">
        <f t="shared" si="0"/>
        <v>26.18</v>
      </c>
      <c r="G38" s="24">
        <v>86.37</v>
      </c>
    </row>
    <row r="39" spans="1:7" x14ac:dyDescent="0.45">
      <c r="A39" s="20"/>
      <c r="B39" s="33"/>
      <c r="C39" s="34"/>
      <c r="D39" s="80"/>
      <c r="E39" s="65"/>
      <c r="F39" s="170">
        <f>SUM(F34:F38)</f>
        <v>112.5488</v>
      </c>
    </row>
    <row r="40" spans="1:7" x14ac:dyDescent="0.45">
      <c r="A40" s="20"/>
      <c r="B40" s="33"/>
      <c r="C40" s="34"/>
      <c r="D40" s="80"/>
      <c r="E40" s="65"/>
      <c r="F40" s="23">
        <f t="shared" si="0"/>
        <v>0</v>
      </c>
    </row>
    <row r="41" spans="1:7" x14ac:dyDescent="0.45">
      <c r="A41" s="20"/>
      <c r="B41" s="33"/>
      <c r="C41" s="34"/>
      <c r="D41" s="80"/>
      <c r="E41" s="65"/>
      <c r="F41" s="23">
        <f t="shared" si="0"/>
        <v>0</v>
      </c>
    </row>
    <row r="42" spans="1:7" x14ac:dyDescent="0.45">
      <c r="A42" s="20" t="s">
        <v>37</v>
      </c>
      <c r="B42" s="25" t="s">
        <v>38</v>
      </c>
      <c r="C42" s="20"/>
      <c r="D42" s="77"/>
      <c r="E42" s="62"/>
      <c r="F42" s="23">
        <f t="shared" si="0"/>
        <v>0</v>
      </c>
    </row>
    <row r="43" spans="1:7" x14ac:dyDescent="0.45">
      <c r="A43" s="20" t="s">
        <v>715</v>
      </c>
      <c r="B43" s="25" t="s">
        <v>1414</v>
      </c>
      <c r="C43" s="20"/>
      <c r="D43" s="77"/>
      <c r="E43" s="62"/>
      <c r="F43" s="23"/>
    </row>
    <row r="44" spans="1:7" ht="45" x14ac:dyDescent="0.45">
      <c r="A44" s="20" t="s">
        <v>14</v>
      </c>
      <c r="B44" s="25" t="s">
        <v>1415</v>
      </c>
      <c r="C44" s="20"/>
      <c r="D44" s="77"/>
      <c r="E44" s="62"/>
      <c r="F44" s="23"/>
    </row>
    <row r="45" spans="1:7" x14ac:dyDescent="0.45">
      <c r="A45" s="20" t="s">
        <v>14</v>
      </c>
      <c r="B45" s="25" t="s">
        <v>41</v>
      </c>
      <c r="C45" s="20"/>
      <c r="D45" s="77"/>
      <c r="E45" s="62"/>
      <c r="F45" s="23"/>
    </row>
    <row r="46" spans="1:7" x14ac:dyDescent="0.45">
      <c r="A46" s="20" t="s">
        <v>14</v>
      </c>
      <c r="B46" s="25" t="s">
        <v>42</v>
      </c>
      <c r="C46" s="20"/>
      <c r="D46" s="77"/>
      <c r="E46" s="62"/>
      <c r="F46" s="23"/>
    </row>
    <row r="47" spans="1:7" x14ac:dyDescent="0.45">
      <c r="A47" s="20" t="s">
        <v>14</v>
      </c>
      <c r="B47" s="25" t="s">
        <v>43</v>
      </c>
      <c r="C47" s="20"/>
      <c r="D47" s="77"/>
      <c r="E47" s="62"/>
      <c r="F47" s="23"/>
    </row>
    <row r="48" spans="1:7" x14ac:dyDescent="0.45">
      <c r="A48" s="20" t="s">
        <v>14</v>
      </c>
      <c r="B48" s="25" t="s">
        <v>44</v>
      </c>
      <c r="C48" s="20"/>
      <c r="D48" s="77"/>
      <c r="E48" s="62"/>
      <c r="F48" s="23"/>
    </row>
    <row r="49" spans="1:6" x14ac:dyDescent="0.45">
      <c r="A49" s="20"/>
      <c r="B49" s="25"/>
      <c r="C49" s="20"/>
      <c r="D49" s="77"/>
      <c r="E49" s="62"/>
      <c r="F49" s="23"/>
    </row>
    <row r="50" spans="1:6" x14ac:dyDescent="0.45">
      <c r="A50" s="20" t="s">
        <v>716</v>
      </c>
      <c r="B50" s="25" t="s">
        <v>45</v>
      </c>
      <c r="C50" s="20"/>
      <c r="D50" s="77"/>
      <c r="E50" s="62"/>
      <c r="F50" s="23"/>
    </row>
    <row r="51" spans="1:6" ht="45" x14ac:dyDescent="0.45">
      <c r="A51" s="20" t="s">
        <v>14</v>
      </c>
      <c r="B51" s="25" t="s">
        <v>1416</v>
      </c>
      <c r="C51" s="20"/>
      <c r="D51" s="77"/>
      <c r="E51" s="62"/>
      <c r="F51" s="23"/>
    </row>
    <row r="52" spans="1:6" x14ac:dyDescent="0.45">
      <c r="A52" s="20" t="s">
        <v>14</v>
      </c>
      <c r="B52" s="25" t="s">
        <v>46</v>
      </c>
      <c r="C52" s="20"/>
      <c r="D52" s="77"/>
      <c r="E52" s="62"/>
      <c r="F52" s="23"/>
    </row>
    <row r="53" spans="1:6" x14ac:dyDescent="0.45">
      <c r="A53" s="20" t="s">
        <v>14</v>
      </c>
      <c r="B53" s="25" t="s">
        <v>35</v>
      </c>
      <c r="C53" s="20"/>
      <c r="D53" s="77"/>
      <c r="E53" s="62"/>
      <c r="F53" s="23"/>
    </row>
    <row r="54" spans="1:6" x14ac:dyDescent="0.45">
      <c r="A54" s="20"/>
      <c r="B54" s="25"/>
      <c r="C54" s="20"/>
      <c r="D54" s="77"/>
      <c r="E54" s="62"/>
      <c r="F54" s="23"/>
    </row>
    <row r="55" spans="1:6" x14ac:dyDescent="0.45">
      <c r="A55" s="20" t="s">
        <v>717</v>
      </c>
      <c r="B55" s="25" t="s">
        <v>47</v>
      </c>
      <c r="C55" s="20"/>
      <c r="D55" s="77"/>
      <c r="E55" s="62"/>
      <c r="F55" s="23"/>
    </row>
    <row r="56" spans="1:6" x14ac:dyDescent="0.45">
      <c r="A56" s="20" t="s">
        <v>14</v>
      </c>
      <c r="B56" s="25" t="s">
        <v>49</v>
      </c>
      <c r="C56" s="20"/>
      <c r="D56" s="77"/>
      <c r="E56" s="62"/>
      <c r="F56" s="23"/>
    </row>
    <row r="57" spans="1:6" x14ac:dyDescent="0.45">
      <c r="A57" s="20"/>
      <c r="B57" s="221" t="s">
        <v>1675</v>
      </c>
      <c r="C57" s="20"/>
      <c r="D57" s="77"/>
      <c r="E57" s="62"/>
      <c r="F57" s="23"/>
    </row>
    <row r="58" spans="1:6" x14ac:dyDescent="0.45">
      <c r="A58" s="20"/>
      <c r="B58" s="25" t="s">
        <v>1674</v>
      </c>
      <c r="C58" s="20">
        <v>1</v>
      </c>
      <c r="D58" s="107">
        <v>1.1359999999999999</v>
      </c>
      <c r="E58" s="62"/>
      <c r="F58" s="23">
        <f>D58*C58</f>
        <v>1.1359999999999999</v>
      </c>
    </row>
    <row r="59" spans="1:6" x14ac:dyDescent="0.3">
      <c r="A59" s="20"/>
      <c r="B59" s="25"/>
      <c r="C59" s="20">
        <v>1</v>
      </c>
      <c r="D59" s="228">
        <v>1.6830000000000001</v>
      </c>
      <c r="E59" s="62"/>
      <c r="F59" s="23">
        <f t="shared" ref="F59:F82" si="1">D59*C59</f>
        <v>1.6830000000000001</v>
      </c>
    </row>
    <row r="60" spans="1:6" x14ac:dyDescent="0.3">
      <c r="A60" s="20"/>
      <c r="B60" s="25"/>
      <c r="C60" s="20">
        <v>1</v>
      </c>
      <c r="D60" s="228">
        <v>5.266</v>
      </c>
      <c r="E60" s="62"/>
      <c r="F60" s="23">
        <f t="shared" si="1"/>
        <v>5.266</v>
      </c>
    </row>
    <row r="61" spans="1:6" x14ac:dyDescent="0.3">
      <c r="A61" s="20"/>
      <c r="B61" s="25"/>
      <c r="C61" s="20">
        <v>1</v>
      </c>
      <c r="D61" s="228">
        <v>4.0039999999999996</v>
      </c>
      <c r="E61" s="62"/>
      <c r="F61" s="23">
        <f t="shared" si="1"/>
        <v>4.0039999999999996</v>
      </c>
    </row>
    <row r="62" spans="1:6" x14ac:dyDescent="0.3">
      <c r="A62" s="20"/>
      <c r="B62" s="25"/>
      <c r="C62" s="20">
        <v>1</v>
      </c>
      <c r="D62" s="228">
        <v>4.9059999999999997</v>
      </c>
      <c r="E62" s="62"/>
      <c r="F62" s="23">
        <f t="shared" si="1"/>
        <v>4.9059999999999997</v>
      </c>
    </row>
    <row r="63" spans="1:6" x14ac:dyDescent="0.3">
      <c r="A63" s="20"/>
      <c r="B63" s="25"/>
      <c r="C63" s="20">
        <v>1</v>
      </c>
      <c r="D63" s="228">
        <v>3.3340000000000001</v>
      </c>
      <c r="E63" s="62"/>
      <c r="F63" s="23">
        <f t="shared" si="1"/>
        <v>3.3340000000000001</v>
      </c>
    </row>
    <row r="64" spans="1:6" x14ac:dyDescent="0.3">
      <c r="A64" s="20"/>
      <c r="B64" s="221" t="s">
        <v>1672</v>
      </c>
      <c r="C64" s="20"/>
      <c r="D64" s="228"/>
      <c r="E64" s="62"/>
      <c r="F64" s="23"/>
    </row>
    <row r="65" spans="1:6" x14ac:dyDescent="0.45">
      <c r="A65" s="20"/>
      <c r="B65" s="222" t="s">
        <v>1661</v>
      </c>
      <c r="C65" s="20">
        <v>1</v>
      </c>
      <c r="D65" s="107">
        <v>6.41</v>
      </c>
      <c r="E65" s="62"/>
      <c r="F65" s="23">
        <f t="shared" si="1"/>
        <v>6.41</v>
      </c>
    </row>
    <row r="66" spans="1:6" x14ac:dyDescent="0.45">
      <c r="A66" s="20"/>
      <c r="B66" s="217" t="s">
        <v>1669</v>
      </c>
      <c r="C66" s="20">
        <v>1</v>
      </c>
      <c r="D66" s="107">
        <v>10.7</v>
      </c>
      <c r="E66" s="62"/>
      <c r="F66" s="23">
        <f t="shared" si="1"/>
        <v>10.7</v>
      </c>
    </row>
    <row r="67" spans="1:6" x14ac:dyDescent="0.45">
      <c r="A67" s="20"/>
      <c r="B67" s="217" t="s">
        <v>1662</v>
      </c>
      <c r="C67" s="20">
        <v>1</v>
      </c>
      <c r="D67" s="107">
        <v>1.53</v>
      </c>
      <c r="E67" s="62"/>
      <c r="F67" s="23">
        <f t="shared" si="1"/>
        <v>1.53</v>
      </c>
    </row>
    <row r="68" spans="1:6" x14ac:dyDescent="0.45">
      <c r="A68" s="20"/>
      <c r="B68" s="223" t="s">
        <v>1673</v>
      </c>
      <c r="C68" s="20"/>
      <c r="D68" s="107"/>
      <c r="E68" s="62"/>
      <c r="F68" s="23"/>
    </row>
    <row r="69" spans="1:6" x14ac:dyDescent="0.45">
      <c r="A69" s="20"/>
      <c r="B69" s="217" t="s">
        <v>1663</v>
      </c>
      <c r="C69" s="20">
        <v>1</v>
      </c>
      <c r="D69" s="136">
        <v>2.0249999999999999</v>
      </c>
      <c r="E69" s="62"/>
      <c r="F69" s="23">
        <f t="shared" si="1"/>
        <v>2.0249999999999999</v>
      </c>
    </row>
    <row r="70" spans="1:6" x14ac:dyDescent="0.3">
      <c r="A70" s="20"/>
      <c r="B70" s="218" t="s">
        <v>1670</v>
      </c>
      <c r="C70" s="20">
        <v>1</v>
      </c>
      <c r="D70" s="107">
        <v>10.64</v>
      </c>
      <c r="E70" s="62"/>
      <c r="F70" s="23">
        <f t="shared" si="1"/>
        <v>10.64</v>
      </c>
    </row>
    <row r="71" spans="1:6" x14ac:dyDescent="0.3">
      <c r="A71" s="20"/>
      <c r="B71" s="224" t="s">
        <v>1677</v>
      </c>
      <c r="C71" s="20"/>
      <c r="D71" s="107"/>
      <c r="E71" s="62"/>
      <c r="F71" s="23"/>
    </row>
    <row r="72" spans="1:6" x14ac:dyDescent="0.45">
      <c r="A72" s="20"/>
      <c r="B72" s="217" t="s">
        <v>1664</v>
      </c>
      <c r="C72" s="20">
        <v>1</v>
      </c>
      <c r="D72" s="107">
        <v>6.77</v>
      </c>
      <c r="E72" s="62"/>
      <c r="F72" s="23">
        <f t="shared" si="1"/>
        <v>6.77</v>
      </c>
    </row>
    <row r="73" spans="1:6" x14ac:dyDescent="0.45">
      <c r="A73" s="20"/>
      <c r="B73" s="217" t="s">
        <v>1665</v>
      </c>
      <c r="C73" s="20">
        <v>1</v>
      </c>
      <c r="D73" s="107">
        <v>1.65</v>
      </c>
      <c r="E73" s="62"/>
      <c r="F73" s="23">
        <f t="shared" si="1"/>
        <v>1.65</v>
      </c>
    </row>
    <row r="74" spans="1:6" x14ac:dyDescent="0.3">
      <c r="A74" s="20"/>
      <c r="B74" s="224" t="s">
        <v>1676</v>
      </c>
      <c r="C74" s="20"/>
      <c r="D74" s="107"/>
      <c r="E74" s="62"/>
      <c r="F74" s="23"/>
    </row>
    <row r="75" spans="1:6" x14ac:dyDescent="0.45">
      <c r="A75" s="20"/>
      <c r="B75" s="217" t="s">
        <v>1671</v>
      </c>
      <c r="C75" s="20">
        <v>1</v>
      </c>
      <c r="D75" s="107">
        <v>4.37</v>
      </c>
      <c r="E75" s="62"/>
      <c r="F75" s="23">
        <f t="shared" si="1"/>
        <v>4.37</v>
      </c>
    </row>
    <row r="76" spans="1:6" x14ac:dyDescent="0.3">
      <c r="A76" s="20"/>
      <c r="B76" s="224" t="s">
        <v>1678</v>
      </c>
      <c r="C76" s="20"/>
      <c r="D76" s="107"/>
      <c r="E76" s="62"/>
      <c r="F76" s="23"/>
    </row>
    <row r="77" spans="1:6" x14ac:dyDescent="0.3">
      <c r="A77" s="20"/>
      <c r="B77" s="217" t="s">
        <v>1666</v>
      </c>
      <c r="C77" s="20">
        <v>1</v>
      </c>
      <c r="D77" s="228">
        <v>1.51</v>
      </c>
      <c r="E77" s="62"/>
      <c r="F77" s="23">
        <f t="shared" si="1"/>
        <v>1.51</v>
      </c>
    </row>
    <row r="78" spans="1:6" x14ac:dyDescent="0.3">
      <c r="A78" s="20"/>
      <c r="B78" s="217" t="s">
        <v>1667</v>
      </c>
      <c r="C78" s="20">
        <v>1</v>
      </c>
      <c r="D78" s="228">
        <v>1.5</v>
      </c>
      <c r="E78" s="62"/>
      <c r="F78" s="23">
        <f t="shared" si="1"/>
        <v>1.5</v>
      </c>
    </row>
    <row r="79" spans="1:6" x14ac:dyDescent="0.3">
      <c r="A79" s="20"/>
      <c r="B79" s="217" t="s">
        <v>1668</v>
      </c>
      <c r="C79" s="20">
        <v>1</v>
      </c>
      <c r="D79" s="228">
        <v>3</v>
      </c>
      <c r="E79" s="62"/>
      <c r="F79" s="23">
        <f t="shared" si="1"/>
        <v>3</v>
      </c>
    </row>
    <row r="80" spans="1:6" x14ac:dyDescent="0.3">
      <c r="A80" s="20"/>
      <c r="B80" s="217" t="s">
        <v>1668</v>
      </c>
      <c r="C80" s="20">
        <v>1</v>
      </c>
      <c r="D80" s="228">
        <v>4.4000000000000004</v>
      </c>
      <c r="E80" s="62"/>
      <c r="F80" s="23">
        <f t="shared" si="1"/>
        <v>4.4000000000000004</v>
      </c>
    </row>
    <row r="81" spans="1:6" x14ac:dyDescent="0.3">
      <c r="A81" s="20"/>
      <c r="B81" s="217" t="s">
        <v>1668</v>
      </c>
      <c r="C81" s="20">
        <v>1</v>
      </c>
      <c r="D81" s="228">
        <v>4.4000000000000004</v>
      </c>
      <c r="E81" s="62"/>
      <c r="F81" s="23">
        <f t="shared" si="1"/>
        <v>4.4000000000000004</v>
      </c>
    </row>
    <row r="82" spans="1:6" x14ac:dyDescent="0.3">
      <c r="A82" s="20"/>
      <c r="B82" s="217" t="s">
        <v>1668</v>
      </c>
      <c r="C82" s="20">
        <v>1</v>
      </c>
      <c r="D82" s="228">
        <v>4.4000000000000004</v>
      </c>
      <c r="E82" s="62"/>
      <c r="F82" s="23">
        <f t="shared" si="1"/>
        <v>4.4000000000000004</v>
      </c>
    </row>
    <row r="83" spans="1:6" x14ac:dyDescent="0.45">
      <c r="A83" s="20"/>
      <c r="B83" s="25"/>
      <c r="C83" s="20"/>
      <c r="D83" s="77"/>
      <c r="E83" s="62"/>
      <c r="F83" s="23"/>
    </row>
    <row r="84" spans="1:6" x14ac:dyDescent="0.45">
      <c r="A84" s="20"/>
      <c r="B84" s="25"/>
      <c r="C84" s="20"/>
      <c r="D84" s="77"/>
      <c r="E84" s="62"/>
      <c r="F84" s="23"/>
    </row>
    <row r="85" spans="1:6" x14ac:dyDescent="0.45">
      <c r="A85" s="20"/>
      <c r="B85" s="25"/>
      <c r="C85" s="20"/>
      <c r="D85" s="77"/>
      <c r="E85" s="62"/>
      <c r="F85" s="23"/>
    </row>
    <row r="86" spans="1:6" x14ac:dyDescent="0.45">
      <c r="A86" s="20"/>
      <c r="B86" s="25"/>
      <c r="C86" s="20"/>
      <c r="D86" s="77"/>
      <c r="E86" s="62"/>
      <c r="F86" s="225">
        <f>SUM(F58:F85)</f>
        <v>83.634000000000015</v>
      </c>
    </row>
    <row r="87" spans="1:6" x14ac:dyDescent="0.45">
      <c r="A87" s="20" t="s">
        <v>718</v>
      </c>
      <c r="B87" s="25" t="s">
        <v>50</v>
      </c>
      <c r="C87" s="20"/>
      <c r="D87" s="77"/>
      <c r="E87" s="62"/>
      <c r="F87" s="23"/>
    </row>
    <row r="88" spans="1:6" x14ac:dyDescent="0.45">
      <c r="A88" s="20" t="s">
        <v>14</v>
      </c>
      <c r="B88" s="25" t="s">
        <v>51</v>
      </c>
      <c r="C88" s="20"/>
      <c r="D88" s="77"/>
      <c r="E88" s="62"/>
      <c r="F88" s="23"/>
    </row>
    <row r="89" spans="1:6" x14ac:dyDescent="0.45">
      <c r="A89" s="20" t="s">
        <v>14</v>
      </c>
      <c r="B89" s="25" t="s">
        <v>35</v>
      </c>
      <c r="C89" s="20"/>
      <c r="D89" s="77"/>
      <c r="E89" s="62"/>
      <c r="F89" s="23"/>
    </row>
    <row r="90" spans="1:6" x14ac:dyDescent="0.45">
      <c r="A90" s="20"/>
      <c r="B90" s="25" t="s">
        <v>1700</v>
      </c>
      <c r="C90" s="20">
        <v>1</v>
      </c>
      <c r="D90" s="77">
        <f>4.95*2</f>
        <v>9.9</v>
      </c>
      <c r="E90" s="62"/>
      <c r="F90" s="225">
        <f t="shared" ref="F90" si="2">D90*C90</f>
        <v>9.9</v>
      </c>
    </row>
    <row r="91" spans="1:6" x14ac:dyDescent="0.45">
      <c r="A91" s="20"/>
      <c r="B91" s="25"/>
      <c r="C91" s="20"/>
      <c r="D91" s="77"/>
      <c r="E91" s="62"/>
      <c r="F91" s="23"/>
    </row>
    <row r="92" spans="1:6" x14ac:dyDescent="0.45">
      <c r="A92" s="20"/>
      <c r="B92" s="25"/>
      <c r="C92" s="20"/>
      <c r="D92" s="77"/>
      <c r="E92" s="62"/>
      <c r="F92" s="23"/>
    </row>
    <row r="93" spans="1:6" x14ac:dyDescent="0.45">
      <c r="A93" s="20"/>
      <c r="B93" s="25"/>
      <c r="C93" s="20"/>
      <c r="D93" s="77"/>
      <c r="E93" s="62"/>
      <c r="F93" s="23"/>
    </row>
    <row r="94" spans="1:6" x14ac:dyDescent="0.45">
      <c r="A94" s="20" t="s">
        <v>719</v>
      </c>
      <c r="B94" s="25" t="s">
        <v>1417</v>
      </c>
      <c r="C94" s="20"/>
      <c r="D94" s="77"/>
      <c r="E94" s="62"/>
      <c r="F94" s="23"/>
    </row>
    <row r="95" spans="1:6" ht="33.75" x14ac:dyDescent="0.45">
      <c r="A95" s="20" t="s">
        <v>14</v>
      </c>
      <c r="B95" s="25" t="s">
        <v>1418</v>
      </c>
      <c r="C95" s="20"/>
      <c r="D95" s="77"/>
      <c r="E95" s="62"/>
      <c r="F95" s="23"/>
    </row>
    <row r="96" spans="1:6" x14ac:dyDescent="0.45">
      <c r="A96" s="20" t="s">
        <v>53</v>
      </c>
      <c r="B96" s="25" t="s">
        <v>54</v>
      </c>
      <c r="C96" s="20"/>
      <c r="D96" s="77"/>
      <c r="E96" s="62"/>
      <c r="F96" s="23"/>
    </row>
    <row r="97" spans="1:6" x14ac:dyDescent="0.45">
      <c r="A97" s="20" t="s">
        <v>720</v>
      </c>
      <c r="B97" s="25" t="s">
        <v>55</v>
      </c>
      <c r="C97" s="20"/>
      <c r="D97" s="77"/>
      <c r="E97" s="62"/>
      <c r="F97" s="23"/>
    </row>
    <row r="98" spans="1:6" x14ac:dyDescent="0.45">
      <c r="A98" s="20"/>
      <c r="B98" s="25"/>
      <c r="C98" s="20"/>
      <c r="D98" s="77"/>
      <c r="E98" s="62"/>
      <c r="F98" s="23"/>
    </row>
    <row r="99" spans="1:6" x14ac:dyDescent="0.45">
      <c r="A99" s="20" t="s">
        <v>721</v>
      </c>
      <c r="B99" s="25" t="s">
        <v>57</v>
      </c>
      <c r="C99" s="20"/>
      <c r="D99" s="77"/>
      <c r="E99" s="62"/>
      <c r="F99" s="23"/>
    </row>
    <row r="100" spans="1:6" x14ac:dyDescent="0.45">
      <c r="A100" s="20"/>
      <c r="B100" s="25"/>
      <c r="C100" s="20"/>
      <c r="D100" s="77"/>
      <c r="E100" s="62"/>
      <c r="F100" s="23"/>
    </row>
    <row r="101" spans="1:6" x14ac:dyDescent="0.45">
      <c r="A101" s="20" t="s">
        <v>722</v>
      </c>
      <c r="B101" s="25" t="s">
        <v>58</v>
      </c>
      <c r="C101" s="20"/>
      <c r="D101" s="77"/>
      <c r="E101" s="62"/>
      <c r="F101" s="23"/>
    </row>
    <row r="102" spans="1:6" x14ac:dyDescent="0.45">
      <c r="A102" s="20" t="s">
        <v>14</v>
      </c>
      <c r="B102" s="25" t="s">
        <v>59</v>
      </c>
      <c r="C102" s="20"/>
      <c r="D102" s="77"/>
      <c r="E102" s="62"/>
      <c r="F102" s="23"/>
    </row>
    <row r="103" spans="1:6" x14ac:dyDescent="0.45">
      <c r="A103" s="20" t="s">
        <v>14</v>
      </c>
      <c r="B103" s="25" t="s">
        <v>60</v>
      </c>
      <c r="C103" s="20"/>
      <c r="D103" s="77"/>
      <c r="E103" s="62"/>
      <c r="F103" s="23"/>
    </row>
    <row r="104" spans="1:6" x14ac:dyDescent="0.45">
      <c r="A104" s="20" t="s">
        <v>14</v>
      </c>
      <c r="B104" s="25" t="s">
        <v>61</v>
      </c>
      <c r="C104" s="20"/>
      <c r="D104" s="77"/>
      <c r="E104" s="62"/>
      <c r="F104" s="23"/>
    </row>
    <row r="105" spans="1:6" x14ac:dyDescent="0.45">
      <c r="A105" s="20" t="s">
        <v>14</v>
      </c>
      <c r="B105" s="25" t="s">
        <v>62</v>
      </c>
      <c r="C105" s="20"/>
      <c r="D105" s="77"/>
      <c r="E105" s="62"/>
      <c r="F105" s="23"/>
    </row>
    <row r="106" spans="1:6" x14ac:dyDescent="0.45">
      <c r="A106" s="20" t="s">
        <v>14</v>
      </c>
      <c r="B106" s="25" t="s">
        <v>63</v>
      </c>
      <c r="C106" s="20"/>
      <c r="D106" s="77"/>
      <c r="E106" s="62"/>
      <c r="F106" s="23"/>
    </row>
    <row r="107" spans="1:6" x14ac:dyDescent="0.45">
      <c r="A107" s="20" t="s">
        <v>14</v>
      </c>
      <c r="B107" s="25" t="s">
        <v>64</v>
      </c>
      <c r="C107" s="20"/>
      <c r="D107" s="77"/>
      <c r="E107" s="62"/>
      <c r="F107" s="23"/>
    </row>
    <row r="108" spans="1:6" x14ac:dyDescent="0.45">
      <c r="A108" s="20" t="s">
        <v>14</v>
      </c>
      <c r="B108" s="25" t="s">
        <v>65</v>
      </c>
      <c r="C108" s="20"/>
      <c r="D108" s="77"/>
      <c r="E108" s="62"/>
      <c r="F108" s="23"/>
    </row>
    <row r="109" spans="1:6" x14ac:dyDescent="0.45">
      <c r="A109" s="20" t="s">
        <v>66</v>
      </c>
      <c r="B109" s="25" t="s">
        <v>67</v>
      </c>
      <c r="C109" s="20"/>
      <c r="D109" s="77"/>
      <c r="E109" s="62"/>
      <c r="F109" s="23"/>
    </row>
    <row r="110" spans="1:6" x14ac:dyDescent="0.45">
      <c r="A110" s="20" t="s">
        <v>723</v>
      </c>
      <c r="B110" s="25" t="s">
        <v>68</v>
      </c>
      <c r="C110" s="20"/>
      <c r="D110" s="77"/>
      <c r="E110" s="62"/>
      <c r="F110" s="23"/>
    </row>
    <row r="111" spans="1:6" ht="33.75" x14ac:dyDescent="0.45">
      <c r="A111" s="20" t="s">
        <v>14</v>
      </c>
      <c r="B111" s="25" t="s">
        <v>70</v>
      </c>
      <c r="C111" s="20"/>
      <c r="D111" s="77"/>
      <c r="E111" s="62"/>
      <c r="F111" s="23"/>
    </row>
    <row r="112" spans="1:6" x14ac:dyDescent="0.45">
      <c r="A112" s="20"/>
      <c r="B112" s="25"/>
      <c r="C112" s="20"/>
      <c r="D112" s="77"/>
      <c r="E112" s="62"/>
      <c r="F112" s="23"/>
    </row>
    <row r="113" spans="1:6" x14ac:dyDescent="0.45">
      <c r="A113" s="20" t="s">
        <v>724</v>
      </c>
      <c r="B113" s="25" t="s">
        <v>71</v>
      </c>
      <c r="C113" s="20"/>
      <c r="D113" s="77"/>
      <c r="E113" s="62"/>
      <c r="F113" s="23"/>
    </row>
    <row r="114" spans="1:6" ht="22.5" x14ac:dyDescent="0.45">
      <c r="A114" s="20" t="s">
        <v>14</v>
      </c>
      <c r="B114" s="25" t="s">
        <v>148</v>
      </c>
      <c r="C114" s="20"/>
      <c r="D114" s="77"/>
      <c r="E114" s="62"/>
      <c r="F114" s="23"/>
    </row>
    <row r="115" spans="1:6" x14ac:dyDescent="0.45">
      <c r="A115" s="20"/>
      <c r="B115" s="25"/>
      <c r="C115" s="20"/>
      <c r="D115" s="77"/>
      <c r="E115" s="62"/>
      <c r="F115" s="23"/>
    </row>
    <row r="116" spans="1:6" x14ac:dyDescent="0.45">
      <c r="A116" s="20" t="s">
        <v>725</v>
      </c>
      <c r="B116" s="25" t="s">
        <v>72</v>
      </c>
      <c r="C116" s="20"/>
      <c r="D116" s="77"/>
      <c r="E116" s="62"/>
      <c r="F116" s="23"/>
    </row>
    <row r="117" spans="1:6" ht="22.5" x14ac:dyDescent="0.45">
      <c r="A117" s="20" t="s">
        <v>14</v>
      </c>
      <c r="B117" s="25" t="s">
        <v>73</v>
      </c>
      <c r="C117" s="20"/>
      <c r="D117" s="77"/>
      <c r="E117" s="62"/>
      <c r="F117" s="23"/>
    </row>
    <row r="118" spans="1:6" x14ac:dyDescent="0.45">
      <c r="A118" s="20" t="s">
        <v>726</v>
      </c>
      <c r="B118" s="25" t="s">
        <v>74</v>
      </c>
      <c r="C118" s="20"/>
      <c r="D118" s="77"/>
      <c r="E118" s="62"/>
      <c r="F118" s="23"/>
    </row>
    <row r="119" spans="1:6" x14ac:dyDescent="0.45">
      <c r="A119" s="20" t="s">
        <v>14</v>
      </c>
      <c r="B119" s="25" t="s">
        <v>1419</v>
      </c>
      <c r="C119" s="20"/>
      <c r="D119" s="77"/>
      <c r="E119" s="62"/>
      <c r="F119" s="23"/>
    </row>
    <row r="120" spans="1:6" x14ac:dyDescent="0.3">
      <c r="A120" s="20"/>
      <c r="B120" s="2" t="s">
        <v>1394</v>
      </c>
      <c r="C120" s="20"/>
      <c r="D120" s="77"/>
      <c r="E120" s="62"/>
      <c r="F120" s="23"/>
    </row>
    <row r="121" spans="1:6" ht="101.25" x14ac:dyDescent="0.3">
      <c r="A121" s="20">
        <v>1</v>
      </c>
      <c r="B121" s="1" t="s">
        <v>1420</v>
      </c>
      <c r="C121" s="20"/>
      <c r="D121" s="77"/>
      <c r="E121" s="62"/>
      <c r="F121" s="23"/>
    </row>
    <row r="122" spans="1:6" x14ac:dyDescent="0.3">
      <c r="A122" s="20"/>
      <c r="B122" s="53" t="s">
        <v>1402</v>
      </c>
      <c r="C122" s="105">
        <v>1</v>
      </c>
      <c r="D122" s="75">
        <v>14.65</v>
      </c>
      <c r="E122" s="75">
        <v>2.0499999999999998</v>
      </c>
      <c r="F122" s="75">
        <f t="shared" ref="F122" si="3">E122*D122*C122</f>
        <v>30.032499999999999</v>
      </c>
    </row>
    <row r="123" spans="1:6" x14ac:dyDescent="0.3">
      <c r="A123" s="20"/>
      <c r="B123" s="53" t="s">
        <v>1403</v>
      </c>
      <c r="C123" s="105">
        <v>1</v>
      </c>
      <c r="D123" s="75">
        <v>3.11</v>
      </c>
      <c r="E123" s="75">
        <v>1.875</v>
      </c>
      <c r="F123" s="75">
        <f>E123*D123*C123</f>
        <v>5.8312499999999998</v>
      </c>
    </row>
    <row r="124" spans="1:6" x14ac:dyDescent="0.3">
      <c r="A124" s="20"/>
      <c r="B124" s="53" t="s">
        <v>1398</v>
      </c>
      <c r="C124" s="105">
        <v>1</v>
      </c>
      <c r="D124" s="75">
        <v>4.2750000000000004</v>
      </c>
      <c r="E124" s="75">
        <v>1.95</v>
      </c>
      <c r="F124" s="75">
        <f t="shared" ref="F124:F130" si="4">E124*D124*C124</f>
        <v>8.3362499999999997</v>
      </c>
    </row>
    <row r="125" spans="1:6" x14ac:dyDescent="0.3">
      <c r="A125" s="20"/>
      <c r="B125" s="53" t="s">
        <v>1395</v>
      </c>
      <c r="C125" s="105">
        <v>2</v>
      </c>
      <c r="D125" s="75">
        <v>2.4300000000000002</v>
      </c>
      <c r="E125" s="75">
        <v>1.242</v>
      </c>
      <c r="F125" s="75">
        <f t="shared" si="4"/>
        <v>6.0361200000000004</v>
      </c>
    </row>
    <row r="126" spans="1:6" x14ac:dyDescent="0.3">
      <c r="A126" s="20"/>
      <c r="B126" s="53" t="s">
        <v>1396</v>
      </c>
      <c r="C126" s="105">
        <v>1</v>
      </c>
      <c r="D126" s="75">
        <v>1.29</v>
      </c>
      <c r="E126" s="75">
        <v>1.84</v>
      </c>
      <c r="F126" s="75">
        <f t="shared" si="4"/>
        <v>2.3736000000000002</v>
      </c>
    </row>
    <row r="127" spans="1:6" x14ac:dyDescent="0.3">
      <c r="A127" s="20"/>
      <c r="B127" s="53" t="s">
        <v>1397</v>
      </c>
      <c r="C127" s="105">
        <v>1</v>
      </c>
      <c r="D127" s="75">
        <v>1.45</v>
      </c>
      <c r="E127" s="75">
        <v>1.2</v>
      </c>
      <c r="F127" s="75">
        <f t="shared" si="4"/>
        <v>1.74</v>
      </c>
    </row>
    <row r="128" spans="1:6" x14ac:dyDescent="0.3">
      <c r="A128" s="20"/>
      <c r="B128" s="53" t="s">
        <v>1399</v>
      </c>
      <c r="C128" s="105">
        <v>1</v>
      </c>
      <c r="D128" s="75">
        <v>8.6029999999999998</v>
      </c>
      <c r="E128" s="75">
        <v>1.2</v>
      </c>
      <c r="F128" s="75">
        <f t="shared" si="4"/>
        <v>10.323599999999999</v>
      </c>
    </row>
    <row r="129" spans="1:6" x14ac:dyDescent="0.3">
      <c r="A129" s="20"/>
      <c r="B129" s="53" t="s">
        <v>1400</v>
      </c>
      <c r="C129" s="105">
        <v>1</v>
      </c>
      <c r="D129" s="75">
        <v>1.8220000000000001</v>
      </c>
      <c r="E129" s="75">
        <v>1.04</v>
      </c>
      <c r="F129" s="75">
        <f t="shared" si="4"/>
        <v>1.8948800000000001</v>
      </c>
    </row>
    <row r="130" spans="1:6" x14ac:dyDescent="0.3">
      <c r="A130" s="20"/>
      <c r="B130" s="53" t="s">
        <v>1401</v>
      </c>
      <c r="C130" s="105">
        <v>1</v>
      </c>
      <c r="D130" s="75">
        <v>9.2929999999999993</v>
      </c>
      <c r="E130" s="75">
        <v>1.69</v>
      </c>
      <c r="F130" s="75">
        <f t="shared" si="4"/>
        <v>15.705169999999999</v>
      </c>
    </row>
    <row r="131" spans="1:6" x14ac:dyDescent="0.3">
      <c r="A131" s="20"/>
      <c r="B131" s="153" t="s">
        <v>1421</v>
      </c>
      <c r="C131" s="131">
        <v>-1</v>
      </c>
      <c r="D131" s="154">
        <v>3.851</v>
      </c>
      <c r="E131" s="154">
        <v>0.64</v>
      </c>
      <c r="F131" s="154">
        <f t="shared" ref="F131" si="5">E131*D131*C131</f>
        <v>-2.4646400000000002</v>
      </c>
    </row>
    <row r="132" spans="1:6" x14ac:dyDescent="0.45">
      <c r="A132" s="20"/>
      <c r="B132" s="25"/>
      <c r="C132" s="20"/>
      <c r="D132" s="77"/>
      <c r="E132" s="62"/>
      <c r="F132" s="23"/>
    </row>
    <row r="133" spans="1:6" x14ac:dyDescent="0.45">
      <c r="A133" s="266"/>
      <c r="B133" s="57"/>
      <c r="C133" s="34"/>
      <c r="D133" s="80"/>
      <c r="E133" s="65"/>
      <c r="F133" s="60">
        <f>SUM(F122:F132)</f>
        <v>79.808729999999997</v>
      </c>
    </row>
    <row r="134" spans="1:6" x14ac:dyDescent="0.45">
      <c r="A134" s="20">
        <v>2</v>
      </c>
      <c r="B134" s="25" t="s">
        <v>266</v>
      </c>
      <c r="C134" s="20"/>
      <c r="D134" s="77"/>
      <c r="E134" s="62"/>
      <c r="F134" s="23"/>
    </row>
    <row r="135" spans="1:6" ht="78.75" x14ac:dyDescent="0.45">
      <c r="A135" s="20" t="s">
        <v>14</v>
      </c>
      <c r="B135" s="25" t="s">
        <v>158</v>
      </c>
      <c r="C135" s="20"/>
      <c r="D135" s="77"/>
      <c r="E135" s="62"/>
      <c r="F135" s="23"/>
    </row>
    <row r="136" spans="1:6" x14ac:dyDescent="0.45">
      <c r="A136" s="20" t="s">
        <v>106</v>
      </c>
      <c r="B136" s="25" t="s">
        <v>1422</v>
      </c>
      <c r="C136" s="20">
        <v>1</v>
      </c>
      <c r="D136" s="77">
        <v>42</v>
      </c>
      <c r="E136" s="62">
        <v>0.3</v>
      </c>
      <c r="F136" s="23">
        <f>D136*C136*E136</f>
        <v>12.6</v>
      </c>
    </row>
    <row r="137" spans="1:6" x14ac:dyDescent="0.45">
      <c r="A137" s="20" t="s">
        <v>107</v>
      </c>
      <c r="B137" s="25" t="s">
        <v>1423</v>
      </c>
      <c r="C137" s="20">
        <v>1</v>
      </c>
      <c r="D137" s="77">
        <v>54</v>
      </c>
      <c r="E137" s="62">
        <v>0.3</v>
      </c>
      <c r="F137" s="23">
        <f>D137*C137*E137</f>
        <v>16.2</v>
      </c>
    </row>
    <row r="138" spans="1:6" x14ac:dyDescent="0.45">
      <c r="A138" s="20"/>
      <c r="B138" s="146"/>
      <c r="C138" s="97"/>
      <c r="D138" s="147"/>
      <c r="E138" s="98"/>
      <c r="F138" s="60">
        <f>SUM(F136:F137)</f>
        <v>28.799999999999997</v>
      </c>
    </row>
    <row r="139" spans="1:6" x14ac:dyDescent="0.45">
      <c r="A139" s="20"/>
      <c r="B139" s="25"/>
      <c r="C139" s="20"/>
      <c r="D139" s="77"/>
      <c r="E139" s="62"/>
      <c r="F139" s="23"/>
    </row>
    <row r="140" spans="1:6" x14ac:dyDescent="0.3">
      <c r="A140" s="267">
        <v>3</v>
      </c>
      <c r="B140" s="1" t="s">
        <v>1628</v>
      </c>
      <c r="C140" s="20"/>
      <c r="D140" s="77"/>
      <c r="E140" s="62"/>
      <c r="F140" s="23"/>
    </row>
    <row r="141" spans="1:6" ht="45" x14ac:dyDescent="0.3">
      <c r="A141" s="267"/>
      <c r="B141" s="1" t="s">
        <v>425</v>
      </c>
      <c r="C141" s="20"/>
      <c r="D141" s="77"/>
      <c r="E141" s="62"/>
      <c r="F141" s="23"/>
    </row>
    <row r="142" spans="1:6" x14ac:dyDescent="0.3">
      <c r="A142" s="20"/>
      <c r="B142" s="53" t="s">
        <v>1629</v>
      </c>
      <c r="C142" s="105">
        <v>2</v>
      </c>
      <c r="D142" s="75">
        <v>1.29</v>
      </c>
      <c r="E142" s="75">
        <v>2.4</v>
      </c>
      <c r="F142" s="75">
        <f t="shared" ref="F142:F144" si="6">E142*D142*C142</f>
        <v>6.1920000000000002</v>
      </c>
    </row>
    <row r="143" spans="1:6" x14ac:dyDescent="0.3">
      <c r="A143" s="20"/>
      <c r="B143" s="53" t="s">
        <v>1630</v>
      </c>
      <c r="C143" s="105">
        <v>2</v>
      </c>
      <c r="D143" s="75">
        <v>1.45</v>
      </c>
      <c r="E143" s="75">
        <v>2.4</v>
      </c>
      <c r="F143" s="75">
        <f t="shared" si="6"/>
        <v>6.96</v>
      </c>
    </row>
    <row r="144" spans="1:6" x14ac:dyDescent="0.3">
      <c r="A144" s="20"/>
      <c r="B144" s="153" t="s">
        <v>1631</v>
      </c>
      <c r="C144" s="131">
        <v>-1</v>
      </c>
      <c r="D144" s="154">
        <v>0.75</v>
      </c>
      <c r="E144" s="154">
        <v>2</v>
      </c>
      <c r="F144" s="154">
        <f t="shared" si="6"/>
        <v>-1.5</v>
      </c>
    </row>
    <row r="145" spans="1:6" x14ac:dyDescent="0.45">
      <c r="A145" s="20"/>
      <c r="B145" s="146"/>
      <c r="C145" s="97"/>
      <c r="D145" s="147"/>
      <c r="E145" s="98"/>
      <c r="F145" s="60">
        <f>SUM(F142:F144)</f>
        <v>11.652000000000001</v>
      </c>
    </row>
    <row r="146" spans="1:6" x14ac:dyDescent="0.45">
      <c r="A146" s="20"/>
      <c r="B146" s="25"/>
      <c r="C146" s="20"/>
      <c r="D146" s="77"/>
      <c r="E146" s="62"/>
      <c r="F146" s="23"/>
    </row>
    <row r="147" spans="1:6" x14ac:dyDescent="0.3">
      <c r="A147" s="3">
        <v>4</v>
      </c>
      <c r="B147" s="1" t="s">
        <v>152</v>
      </c>
      <c r="C147" s="20"/>
      <c r="D147" s="77"/>
      <c r="E147" s="62"/>
      <c r="F147" s="23"/>
    </row>
    <row r="148" spans="1:6" ht="33.75" x14ac:dyDescent="0.3">
      <c r="A148" s="3" t="s">
        <v>14</v>
      </c>
      <c r="B148" s="1" t="s">
        <v>70</v>
      </c>
      <c r="C148" s="20"/>
      <c r="D148" s="77"/>
      <c r="E148" s="62"/>
      <c r="F148" s="23"/>
    </row>
    <row r="149" spans="1:6" x14ac:dyDescent="0.45">
      <c r="A149" s="20"/>
      <c r="B149" s="25" t="s">
        <v>1780</v>
      </c>
      <c r="C149" s="20"/>
      <c r="D149" s="77"/>
      <c r="E149" s="62"/>
      <c r="F149" s="23"/>
    </row>
    <row r="150" spans="1:6" ht="14.25" x14ac:dyDescent="0.45">
      <c r="A150"/>
      <c r="B150" s="253" t="s">
        <v>1781</v>
      </c>
      <c r="C150" s="253">
        <v>1</v>
      </c>
      <c r="D150" s="253">
        <v>4.7</v>
      </c>
      <c r="E150" s="253">
        <v>0.9</v>
      </c>
      <c r="F150" s="269">
        <f t="shared" ref="F150:F155" si="7">D150*E150*C150</f>
        <v>4.2300000000000004</v>
      </c>
    </row>
    <row r="151" spans="1:6" ht="14.25" x14ac:dyDescent="0.45">
      <c r="A151"/>
      <c r="B151" s="253" t="s">
        <v>1781</v>
      </c>
      <c r="C151" s="249">
        <v>1</v>
      </c>
      <c r="D151" s="249">
        <v>6.54</v>
      </c>
      <c r="E151" s="249">
        <v>0.9</v>
      </c>
      <c r="F151" s="264">
        <f t="shared" si="7"/>
        <v>5.8860000000000001</v>
      </c>
    </row>
    <row r="152" spans="1:6" ht="14.25" x14ac:dyDescent="0.45">
      <c r="A152"/>
      <c r="B152" s="253" t="s">
        <v>1781</v>
      </c>
      <c r="C152" s="249">
        <v>1</v>
      </c>
      <c r="D152" s="249">
        <v>6.39</v>
      </c>
      <c r="E152" s="249">
        <v>0.9</v>
      </c>
      <c r="F152" s="264">
        <f t="shared" si="7"/>
        <v>5.7509999999999994</v>
      </c>
    </row>
    <row r="153" spans="1:6" ht="14.25" x14ac:dyDescent="0.45">
      <c r="A153"/>
      <c r="B153" s="253" t="s">
        <v>1781</v>
      </c>
      <c r="C153" s="249">
        <v>1</v>
      </c>
      <c r="D153" s="249">
        <v>1.94</v>
      </c>
      <c r="E153" s="249">
        <v>0.7</v>
      </c>
      <c r="F153" s="264">
        <f t="shared" si="7"/>
        <v>1.3579999999999999</v>
      </c>
    </row>
    <row r="154" spans="1:6" ht="14.25" x14ac:dyDescent="0.45">
      <c r="A154"/>
      <c r="B154" s="253" t="s">
        <v>1781</v>
      </c>
      <c r="C154" s="249">
        <v>1</v>
      </c>
      <c r="D154" s="249">
        <v>7.9</v>
      </c>
      <c r="E154" s="249">
        <v>3.28</v>
      </c>
      <c r="F154" s="264">
        <f t="shared" si="7"/>
        <v>25.911999999999999</v>
      </c>
    </row>
    <row r="155" spans="1:6" ht="14.25" x14ac:dyDescent="0.45">
      <c r="A155"/>
      <c r="B155" s="253" t="s">
        <v>1781</v>
      </c>
      <c r="C155" s="249">
        <v>1</v>
      </c>
      <c r="D155" s="249">
        <v>5.8</v>
      </c>
      <c r="E155" s="249">
        <v>1.03</v>
      </c>
      <c r="F155" s="264">
        <f t="shared" si="7"/>
        <v>5.9740000000000002</v>
      </c>
    </row>
    <row r="156" spans="1:6" ht="14.25" x14ac:dyDescent="0.45">
      <c r="A156"/>
      <c r="B156" s="253" t="s">
        <v>1781</v>
      </c>
      <c r="C156" s="249">
        <v>1</v>
      </c>
      <c r="D156" s="249">
        <v>2.6</v>
      </c>
      <c r="E156" s="249">
        <v>2.34</v>
      </c>
      <c r="F156" s="264">
        <f t="shared" ref="F156:F165" si="8">D156*E156</f>
        <v>6.0839999999999996</v>
      </c>
    </row>
    <row r="157" spans="1:6" ht="14.25" x14ac:dyDescent="0.45">
      <c r="A157"/>
      <c r="B157" s="253" t="s">
        <v>1781</v>
      </c>
      <c r="C157" s="249">
        <v>1</v>
      </c>
      <c r="D157" s="249">
        <v>1.92</v>
      </c>
      <c r="E157" s="249">
        <v>2.6</v>
      </c>
      <c r="F157" s="264">
        <f t="shared" si="8"/>
        <v>4.992</v>
      </c>
    </row>
    <row r="158" spans="1:6" ht="14.25" x14ac:dyDescent="0.45">
      <c r="A158"/>
      <c r="B158" s="253" t="s">
        <v>1781</v>
      </c>
      <c r="C158" s="249">
        <v>1</v>
      </c>
      <c r="D158" s="249">
        <v>4.51</v>
      </c>
      <c r="E158" s="249">
        <v>0.9</v>
      </c>
      <c r="F158" s="264">
        <f t="shared" si="8"/>
        <v>4.0590000000000002</v>
      </c>
    </row>
    <row r="159" spans="1:6" ht="14.25" x14ac:dyDescent="0.45">
      <c r="A159"/>
      <c r="B159" s="253" t="s">
        <v>1781</v>
      </c>
      <c r="C159" s="249">
        <v>1</v>
      </c>
      <c r="D159" s="249">
        <v>5.3</v>
      </c>
      <c r="E159" s="249">
        <v>0.9</v>
      </c>
      <c r="F159" s="264">
        <f t="shared" si="8"/>
        <v>4.7699999999999996</v>
      </c>
    </row>
    <row r="160" spans="1:6" ht="14.25" x14ac:dyDescent="0.45">
      <c r="A160"/>
      <c r="B160" s="253" t="s">
        <v>1781</v>
      </c>
      <c r="C160" s="249">
        <v>1</v>
      </c>
      <c r="D160" s="249">
        <v>1.55</v>
      </c>
      <c r="E160" s="249">
        <v>0.47</v>
      </c>
      <c r="F160" s="264">
        <f t="shared" si="8"/>
        <v>0.72849999999999993</v>
      </c>
    </row>
    <row r="161" spans="1:6" ht="14.25" x14ac:dyDescent="0.45">
      <c r="A161"/>
      <c r="B161" s="253" t="s">
        <v>1781</v>
      </c>
      <c r="C161" s="249">
        <v>1</v>
      </c>
      <c r="D161" s="249">
        <v>2.38</v>
      </c>
      <c r="E161" s="249">
        <v>1.0449999999999999</v>
      </c>
      <c r="F161" s="264">
        <f t="shared" si="8"/>
        <v>2.4870999999999999</v>
      </c>
    </row>
    <row r="162" spans="1:6" ht="14.25" x14ac:dyDescent="0.45">
      <c r="A162"/>
      <c r="B162" s="253" t="s">
        <v>1781</v>
      </c>
      <c r="C162" s="249">
        <v>1</v>
      </c>
      <c r="D162" s="249">
        <v>0.3</v>
      </c>
      <c r="E162" s="249">
        <v>2.1</v>
      </c>
      <c r="F162" s="264">
        <f t="shared" si="8"/>
        <v>0.63</v>
      </c>
    </row>
    <row r="163" spans="1:6" ht="14.25" x14ac:dyDescent="0.45">
      <c r="A163"/>
      <c r="B163" s="253" t="s">
        <v>1781</v>
      </c>
      <c r="C163" s="249">
        <v>1</v>
      </c>
      <c r="D163" s="249">
        <v>8.93</v>
      </c>
      <c r="E163" s="249">
        <v>0.9</v>
      </c>
      <c r="F163" s="264">
        <f t="shared" si="8"/>
        <v>8.0370000000000008</v>
      </c>
    </row>
    <row r="164" spans="1:6" ht="14.25" x14ac:dyDescent="0.45">
      <c r="A164"/>
      <c r="B164" s="253" t="s">
        <v>1781</v>
      </c>
      <c r="C164" s="249">
        <v>1</v>
      </c>
      <c r="D164" s="249">
        <v>1.2</v>
      </c>
      <c r="E164" s="249">
        <v>2.0499999999999998</v>
      </c>
      <c r="F164" s="264">
        <f t="shared" si="8"/>
        <v>2.4599999999999995</v>
      </c>
    </row>
    <row r="165" spans="1:6" ht="14.25" x14ac:dyDescent="0.45">
      <c r="A165"/>
      <c r="B165" s="253" t="s">
        <v>1781</v>
      </c>
      <c r="C165" s="249">
        <v>1</v>
      </c>
      <c r="D165" s="249">
        <v>2.0499999999999998</v>
      </c>
      <c r="E165" s="249">
        <v>0.9</v>
      </c>
      <c r="F165" s="264">
        <f t="shared" si="8"/>
        <v>1.845</v>
      </c>
    </row>
    <row r="166" spans="1:6" ht="14.25" x14ac:dyDescent="0.45">
      <c r="A166"/>
      <c r="B166" s="262" t="s">
        <v>1779</v>
      </c>
      <c r="C166" s="249">
        <v>2</v>
      </c>
      <c r="D166" s="249">
        <v>0.76</v>
      </c>
      <c r="E166" s="249">
        <v>0.83</v>
      </c>
      <c r="F166" s="264">
        <f>D166*E166*C166</f>
        <v>1.2616000000000001</v>
      </c>
    </row>
    <row r="167" spans="1:6" ht="14.25" x14ac:dyDescent="0.45">
      <c r="A167"/>
      <c r="B167" s="262" t="s">
        <v>1779</v>
      </c>
      <c r="C167" s="249">
        <v>1</v>
      </c>
      <c r="D167" s="249">
        <v>0.88500000000000001</v>
      </c>
      <c r="E167" s="249">
        <v>0.56000000000000005</v>
      </c>
      <c r="F167" s="264">
        <f>D167*E167</f>
        <v>0.49560000000000004</v>
      </c>
    </row>
    <row r="168" spans="1:6" ht="14.25" x14ac:dyDescent="0.45">
      <c r="A168"/>
      <c r="B168" s="262" t="s">
        <v>1779</v>
      </c>
      <c r="C168" s="249">
        <v>1</v>
      </c>
      <c r="D168" s="249">
        <v>0.43</v>
      </c>
      <c r="E168" s="249">
        <v>0.11</v>
      </c>
      <c r="F168" s="264">
        <f t="shared" ref="F168:F178" si="9">D168*E168</f>
        <v>4.7300000000000002E-2</v>
      </c>
    </row>
    <row r="169" spans="1:6" ht="14.25" x14ac:dyDescent="0.45">
      <c r="A169"/>
      <c r="B169" s="262" t="s">
        <v>1779</v>
      </c>
      <c r="C169" s="249">
        <v>1</v>
      </c>
      <c r="D169" s="249">
        <v>1.56</v>
      </c>
      <c r="E169" s="249">
        <v>0.42</v>
      </c>
      <c r="F169" s="264">
        <f t="shared" si="9"/>
        <v>0.6552</v>
      </c>
    </row>
    <row r="170" spans="1:6" ht="14.25" x14ac:dyDescent="0.45">
      <c r="A170"/>
      <c r="B170" s="262" t="s">
        <v>1779</v>
      </c>
      <c r="C170" s="249">
        <v>1</v>
      </c>
      <c r="D170" s="249">
        <v>0.91</v>
      </c>
      <c r="E170" s="249">
        <v>0.4</v>
      </c>
      <c r="F170" s="264">
        <f t="shared" si="9"/>
        <v>0.36400000000000005</v>
      </c>
    </row>
    <row r="171" spans="1:6" ht="14.25" x14ac:dyDescent="0.45">
      <c r="A171"/>
      <c r="B171" s="262" t="s">
        <v>1779</v>
      </c>
      <c r="C171" s="249">
        <v>1</v>
      </c>
      <c r="D171" s="249">
        <v>1.49</v>
      </c>
      <c r="E171" s="249">
        <v>0.42</v>
      </c>
      <c r="F171" s="264">
        <f t="shared" si="9"/>
        <v>0.62580000000000002</v>
      </c>
    </row>
    <row r="172" spans="1:6" ht="14.25" x14ac:dyDescent="0.45">
      <c r="A172" s="271"/>
      <c r="B172" s="272"/>
      <c r="C172" s="273">
        <v>1</v>
      </c>
      <c r="D172" s="273">
        <v>5.8</v>
      </c>
      <c r="E172" s="273">
        <v>2.6</v>
      </c>
      <c r="F172" s="274">
        <f t="shared" si="9"/>
        <v>15.08</v>
      </c>
    </row>
    <row r="173" spans="1:6" ht="14.25" x14ac:dyDescent="0.45">
      <c r="A173"/>
      <c r="B173" s="249"/>
      <c r="C173" s="249"/>
      <c r="D173" s="249"/>
      <c r="E173" s="249"/>
      <c r="F173" s="264">
        <f t="shared" si="9"/>
        <v>0</v>
      </c>
    </row>
    <row r="174" spans="1:6" ht="14.25" x14ac:dyDescent="0.45">
      <c r="A174"/>
      <c r="B174" s="268" t="s">
        <v>1782</v>
      </c>
      <c r="C174" s="249">
        <v>1</v>
      </c>
      <c r="D174" s="249">
        <v>2.75</v>
      </c>
      <c r="E174" s="249">
        <v>2.6</v>
      </c>
      <c r="F174" s="264">
        <f t="shared" si="9"/>
        <v>7.15</v>
      </c>
    </row>
    <row r="175" spans="1:6" ht="14.25" x14ac:dyDescent="0.45">
      <c r="A175"/>
      <c r="B175" s="249"/>
      <c r="C175" s="249">
        <v>1</v>
      </c>
      <c r="D175" s="249">
        <v>2.75</v>
      </c>
      <c r="E175" s="249">
        <v>2.6</v>
      </c>
      <c r="F175" s="264">
        <f t="shared" si="9"/>
        <v>7.15</v>
      </c>
    </row>
    <row r="176" spans="1:6" ht="14.25" x14ac:dyDescent="0.45">
      <c r="A176"/>
      <c r="B176" s="249"/>
      <c r="C176" s="249">
        <v>1</v>
      </c>
      <c r="D176" s="249">
        <v>1.3</v>
      </c>
      <c r="E176" s="249">
        <v>2.6</v>
      </c>
      <c r="F176" s="264">
        <f t="shared" si="9"/>
        <v>3.3800000000000003</v>
      </c>
    </row>
    <row r="177" spans="1:6" ht="14.25" x14ac:dyDescent="0.45">
      <c r="A177"/>
      <c r="B177" s="249"/>
      <c r="C177" s="249">
        <v>1</v>
      </c>
      <c r="D177" s="249">
        <v>1.3</v>
      </c>
      <c r="E177" s="249">
        <v>2.6</v>
      </c>
      <c r="F177" s="264">
        <f t="shared" si="9"/>
        <v>3.3800000000000003</v>
      </c>
    </row>
    <row r="178" spans="1:6" ht="14.25" x14ac:dyDescent="0.45">
      <c r="A178"/>
      <c r="B178" s="262" t="s">
        <v>1779</v>
      </c>
      <c r="C178" s="249">
        <v>1</v>
      </c>
      <c r="D178" s="263">
        <v>1.53</v>
      </c>
      <c r="E178" s="263">
        <v>2.0699999999999998</v>
      </c>
      <c r="F178" s="270">
        <f t="shared" si="9"/>
        <v>3.1671</v>
      </c>
    </row>
    <row r="179" spans="1:6" x14ac:dyDescent="0.45">
      <c r="A179" s="34"/>
      <c r="B179" s="33"/>
      <c r="C179" s="34"/>
      <c r="D179" s="80"/>
      <c r="E179" s="65"/>
      <c r="F179" s="60">
        <f>SUM(F148:F178)</f>
        <v>127.9602</v>
      </c>
    </row>
    <row r="180" spans="1:6" x14ac:dyDescent="0.45">
      <c r="A180" s="20"/>
      <c r="B180" s="25"/>
      <c r="C180" s="20"/>
      <c r="D180" s="77"/>
      <c r="E180" s="62"/>
      <c r="F180" s="23"/>
    </row>
    <row r="181" spans="1:6" x14ac:dyDescent="0.45">
      <c r="A181" s="415" t="s">
        <v>727</v>
      </c>
      <c r="B181" s="415"/>
      <c r="C181" s="415"/>
      <c r="D181" s="415"/>
      <c r="E181" s="415"/>
      <c r="F181" s="415"/>
    </row>
    <row r="182" spans="1:6" x14ac:dyDescent="0.45">
      <c r="A182" s="20" t="s">
        <v>17</v>
      </c>
      <c r="B182" s="25" t="s">
        <v>76</v>
      </c>
      <c r="C182" s="20"/>
      <c r="D182" s="77"/>
      <c r="E182" s="62"/>
      <c r="F182" s="23"/>
    </row>
    <row r="183" spans="1:6" x14ac:dyDescent="0.45">
      <c r="A183" s="20" t="s">
        <v>30</v>
      </c>
      <c r="B183" s="25" t="s">
        <v>78</v>
      </c>
      <c r="C183" s="20"/>
      <c r="D183" s="77"/>
      <c r="E183" s="62"/>
      <c r="F183" s="23"/>
    </row>
    <row r="184" spans="1:6" ht="123.75" x14ac:dyDescent="0.45">
      <c r="A184" s="20" t="s">
        <v>709</v>
      </c>
      <c r="B184" s="25" t="s">
        <v>79</v>
      </c>
      <c r="C184" s="20"/>
      <c r="D184" s="77"/>
      <c r="E184" s="62"/>
      <c r="F184" s="23"/>
    </row>
    <row r="185" spans="1:6" x14ac:dyDescent="0.45">
      <c r="A185" s="20"/>
      <c r="B185" s="36" t="s">
        <v>728</v>
      </c>
      <c r="C185" s="156"/>
      <c r="D185" s="37"/>
      <c r="E185" s="66"/>
      <c r="F185" s="37"/>
    </row>
    <row r="186" spans="1:6" x14ac:dyDescent="0.45">
      <c r="A186" s="20"/>
      <c r="B186" s="36"/>
      <c r="C186" s="156"/>
      <c r="D186" s="37"/>
      <c r="E186" s="66"/>
      <c r="F186" s="37"/>
    </row>
    <row r="187" spans="1:6" ht="123.75" x14ac:dyDescent="0.45">
      <c r="A187" s="20" t="s">
        <v>710</v>
      </c>
      <c r="B187" s="25" t="s">
        <v>81</v>
      </c>
      <c r="C187" s="20" t="s">
        <v>80</v>
      </c>
      <c r="D187" s="77"/>
      <c r="E187" s="62"/>
      <c r="F187" s="23"/>
    </row>
    <row r="188" spans="1:6" x14ac:dyDescent="0.45">
      <c r="A188" s="20" t="s">
        <v>106</v>
      </c>
      <c r="B188" s="38" t="s">
        <v>1424</v>
      </c>
      <c r="C188" s="156">
        <v>1</v>
      </c>
      <c r="D188" s="37">
        <v>1.9750000000000001</v>
      </c>
      <c r="E188" s="66">
        <v>3.8</v>
      </c>
      <c r="F188" s="23">
        <f>(C188*D188*E188)</f>
        <v>7.5049999999999999</v>
      </c>
    </row>
    <row r="189" spans="1:6" x14ac:dyDescent="0.45">
      <c r="A189" s="20" t="s">
        <v>107</v>
      </c>
      <c r="B189" s="40" t="s">
        <v>729</v>
      </c>
      <c r="C189" s="157">
        <v>-1</v>
      </c>
      <c r="D189" s="81">
        <v>0.77</v>
      </c>
      <c r="E189" s="67">
        <v>2.0750000000000002</v>
      </c>
      <c r="F189" s="29">
        <f t="shared" ref="F189:F194" si="10">(C189*D189*E189)</f>
        <v>-1.5977500000000002</v>
      </c>
    </row>
    <row r="190" spans="1:6" x14ac:dyDescent="0.45">
      <c r="A190" s="20" t="s">
        <v>108</v>
      </c>
      <c r="B190" s="36" t="s">
        <v>730</v>
      </c>
      <c r="C190" s="156">
        <v>1</v>
      </c>
      <c r="D190" s="37">
        <v>2.65</v>
      </c>
      <c r="E190" s="66">
        <v>3.2</v>
      </c>
      <c r="F190" s="23">
        <f t="shared" si="10"/>
        <v>8.48</v>
      </c>
    </row>
    <row r="191" spans="1:6" x14ac:dyDescent="0.45">
      <c r="A191" s="20" t="s">
        <v>109</v>
      </c>
      <c r="B191" s="40" t="s">
        <v>731</v>
      </c>
      <c r="C191" s="157">
        <v>-1</v>
      </c>
      <c r="D191" s="81">
        <v>0.9</v>
      </c>
      <c r="E191" s="67">
        <v>2.0499999999999998</v>
      </c>
      <c r="F191" s="29">
        <f t="shared" si="10"/>
        <v>-1.845</v>
      </c>
    </row>
    <row r="192" spans="1:6" x14ac:dyDescent="0.45">
      <c r="A192" s="20" t="s">
        <v>732</v>
      </c>
      <c r="B192" s="36" t="s">
        <v>733</v>
      </c>
      <c r="C192" s="156">
        <v>1</v>
      </c>
      <c r="D192" s="37">
        <v>2.15</v>
      </c>
      <c r="E192" s="66">
        <v>0.4</v>
      </c>
      <c r="F192" s="23">
        <f t="shared" si="10"/>
        <v>0.86</v>
      </c>
    </row>
    <row r="193" spans="1:6" x14ac:dyDescent="0.45">
      <c r="A193" s="20"/>
      <c r="B193" s="39" t="s">
        <v>1425</v>
      </c>
      <c r="C193" s="20"/>
      <c r="D193" s="77"/>
      <c r="E193" s="62"/>
      <c r="F193" s="23">
        <f t="shared" si="10"/>
        <v>0</v>
      </c>
    </row>
    <row r="194" spans="1:6" x14ac:dyDescent="0.45">
      <c r="A194" s="20" t="s">
        <v>734</v>
      </c>
      <c r="B194" s="38" t="s">
        <v>1426</v>
      </c>
      <c r="C194" s="3">
        <v>1</v>
      </c>
      <c r="D194" s="82">
        <v>10.75</v>
      </c>
      <c r="E194" s="68">
        <v>1.2</v>
      </c>
      <c r="F194" s="23">
        <f t="shared" si="10"/>
        <v>12.9</v>
      </c>
    </row>
    <row r="195" spans="1:6" x14ac:dyDescent="0.45">
      <c r="A195" s="20"/>
      <c r="B195" s="33"/>
      <c r="C195" s="34"/>
      <c r="D195" s="80"/>
      <c r="E195" s="65"/>
      <c r="F195" s="60">
        <f>SUM(F188:F194)</f>
        <v>26.302250000000001</v>
      </c>
    </row>
    <row r="196" spans="1:6" ht="157.5" x14ac:dyDescent="0.45">
      <c r="A196" s="20" t="s">
        <v>711</v>
      </c>
      <c r="B196" s="25" t="s">
        <v>82</v>
      </c>
      <c r="C196" s="20" t="s">
        <v>80</v>
      </c>
      <c r="D196" s="77"/>
      <c r="E196" s="62"/>
      <c r="F196" s="23"/>
    </row>
    <row r="197" spans="1:6" x14ac:dyDescent="0.45">
      <c r="A197" s="20" t="s">
        <v>106</v>
      </c>
      <c r="B197" s="38" t="s">
        <v>735</v>
      </c>
      <c r="C197" s="156">
        <v>2</v>
      </c>
      <c r="D197" s="37">
        <v>5.8</v>
      </c>
      <c r="E197" s="66">
        <v>4.2</v>
      </c>
      <c r="F197" s="23">
        <f>(C197*D197*E197)</f>
        <v>48.72</v>
      </c>
    </row>
    <row r="198" spans="1:6" x14ac:dyDescent="0.45">
      <c r="A198" s="20" t="s">
        <v>107</v>
      </c>
      <c r="B198" s="40" t="s">
        <v>731</v>
      </c>
      <c r="C198" s="157">
        <v>-2</v>
      </c>
      <c r="D198" s="81">
        <v>1.1000000000000001</v>
      </c>
      <c r="E198" s="67">
        <v>2.1</v>
      </c>
      <c r="F198" s="29">
        <f t="shared" ref="F198:F225" si="11">(C198*D198*E198)</f>
        <v>-4.620000000000001</v>
      </c>
    </row>
    <row r="199" spans="1:6" x14ac:dyDescent="0.45">
      <c r="A199" s="20" t="s">
        <v>108</v>
      </c>
      <c r="B199" s="38" t="s">
        <v>735</v>
      </c>
      <c r="C199" s="156">
        <v>2</v>
      </c>
      <c r="D199" s="37">
        <v>0.4</v>
      </c>
      <c r="E199" s="66">
        <v>4.2</v>
      </c>
      <c r="F199" s="23">
        <f t="shared" si="11"/>
        <v>3.3600000000000003</v>
      </c>
    </row>
    <row r="200" spans="1:6" x14ac:dyDescent="0.45">
      <c r="A200" s="20" t="s">
        <v>109</v>
      </c>
      <c r="B200" s="40" t="s">
        <v>731</v>
      </c>
      <c r="C200" s="157">
        <v>-2</v>
      </c>
      <c r="D200" s="81">
        <v>0.97</v>
      </c>
      <c r="E200" s="67">
        <v>2.27</v>
      </c>
      <c r="F200" s="23">
        <f t="shared" si="11"/>
        <v>-4.4037999999999995</v>
      </c>
    </row>
    <row r="201" spans="1:6" x14ac:dyDescent="0.45">
      <c r="A201" s="20" t="s">
        <v>732</v>
      </c>
      <c r="B201" s="36" t="s">
        <v>736</v>
      </c>
      <c r="C201" s="156">
        <v>2</v>
      </c>
      <c r="D201" s="37">
        <v>2</v>
      </c>
      <c r="E201" s="66">
        <v>3.2</v>
      </c>
      <c r="F201" s="23">
        <f t="shared" si="11"/>
        <v>12.8</v>
      </c>
    </row>
    <row r="202" spans="1:6" x14ac:dyDescent="0.45">
      <c r="A202" s="20" t="s">
        <v>734</v>
      </c>
      <c r="B202" s="38" t="s">
        <v>1424</v>
      </c>
      <c r="C202" s="156">
        <v>1</v>
      </c>
      <c r="D202" s="37">
        <v>1.9750000000000001</v>
      </c>
      <c r="E202" s="66">
        <v>3.8</v>
      </c>
      <c r="F202" s="23">
        <f t="shared" si="11"/>
        <v>7.5049999999999999</v>
      </c>
    </row>
    <row r="203" spans="1:6" x14ac:dyDescent="0.45">
      <c r="A203" s="20" t="s">
        <v>737</v>
      </c>
      <c r="B203" s="40" t="s">
        <v>729</v>
      </c>
      <c r="C203" s="157">
        <v>-1</v>
      </c>
      <c r="D203" s="81">
        <v>0.77</v>
      </c>
      <c r="E203" s="67">
        <v>2.0750000000000002</v>
      </c>
      <c r="F203" s="29">
        <f t="shared" si="11"/>
        <v>-1.5977500000000002</v>
      </c>
    </row>
    <row r="204" spans="1:6" x14ac:dyDescent="0.45">
      <c r="A204" s="20" t="s">
        <v>738</v>
      </c>
      <c r="B204" s="36" t="s">
        <v>730</v>
      </c>
      <c r="C204" s="156">
        <v>1</v>
      </c>
      <c r="D204" s="37">
        <v>2.65</v>
      </c>
      <c r="E204" s="66">
        <v>3.2</v>
      </c>
      <c r="F204" s="23">
        <f t="shared" si="11"/>
        <v>8.48</v>
      </c>
    </row>
    <row r="205" spans="1:6" x14ac:dyDescent="0.45">
      <c r="A205" s="20" t="s">
        <v>739</v>
      </c>
      <c r="B205" s="40" t="s">
        <v>740</v>
      </c>
      <c r="C205" s="157">
        <v>-1</v>
      </c>
      <c r="D205" s="81">
        <v>0.9</v>
      </c>
      <c r="E205" s="67">
        <v>2.0499999999999998</v>
      </c>
      <c r="F205" s="29">
        <f t="shared" si="11"/>
        <v>-1.845</v>
      </c>
    </row>
    <row r="206" spans="1:6" x14ac:dyDescent="0.45">
      <c r="A206" s="20" t="s">
        <v>741</v>
      </c>
      <c r="B206" s="36" t="s">
        <v>733</v>
      </c>
      <c r="C206" s="156">
        <v>1</v>
      </c>
      <c r="D206" s="37">
        <v>2.15</v>
      </c>
      <c r="E206" s="66">
        <v>0.4</v>
      </c>
      <c r="F206" s="23">
        <f t="shared" si="11"/>
        <v>0.86</v>
      </c>
    </row>
    <row r="207" spans="1:6" x14ac:dyDescent="0.45">
      <c r="A207" s="20" t="s">
        <v>742</v>
      </c>
      <c r="B207" s="38" t="s">
        <v>735</v>
      </c>
      <c r="C207" s="156">
        <v>2</v>
      </c>
      <c r="D207" s="37">
        <v>5.8</v>
      </c>
      <c r="E207" s="66">
        <v>4.2</v>
      </c>
      <c r="F207" s="23">
        <f t="shared" si="11"/>
        <v>48.72</v>
      </c>
    </row>
    <row r="208" spans="1:6" x14ac:dyDescent="0.45">
      <c r="A208" s="20" t="s">
        <v>743</v>
      </c>
      <c r="B208" s="40" t="s">
        <v>731</v>
      </c>
      <c r="C208" s="157">
        <v>-2</v>
      </c>
      <c r="D208" s="81">
        <v>1.1000000000000001</v>
      </c>
      <c r="E208" s="67">
        <v>2.1</v>
      </c>
      <c r="F208" s="23">
        <f t="shared" si="11"/>
        <v>-4.620000000000001</v>
      </c>
    </row>
    <row r="209" spans="1:6" x14ac:dyDescent="0.45">
      <c r="A209" s="20" t="s">
        <v>744</v>
      </c>
      <c r="B209" s="38" t="s">
        <v>735</v>
      </c>
      <c r="C209" s="156">
        <v>2</v>
      </c>
      <c r="D209" s="37">
        <v>0.4</v>
      </c>
      <c r="E209" s="66">
        <v>4.2</v>
      </c>
      <c r="F209" s="23">
        <f t="shared" si="11"/>
        <v>3.3600000000000003</v>
      </c>
    </row>
    <row r="210" spans="1:6" x14ac:dyDescent="0.45">
      <c r="A210" s="20" t="s">
        <v>745</v>
      </c>
      <c r="B210" s="40" t="s">
        <v>731</v>
      </c>
      <c r="C210" s="157">
        <v>-2</v>
      </c>
      <c r="D210" s="81">
        <v>0.97</v>
      </c>
      <c r="E210" s="67">
        <v>2.27</v>
      </c>
      <c r="F210" s="23">
        <f t="shared" si="11"/>
        <v>-4.4037999999999995</v>
      </c>
    </row>
    <row r="211" spans="1:6" x14ac:dyDescent="0.45">
      <c r="A211" s="20" t="s">
        <v>746</v>
      </c>
      <c r="B211" s="36" t="s">
        <v>736</v>
      </c>
      <c r="C211" s="156">
        <v>2</v>
      </c>
      <c r="D211" s="37">
        <v>2</v>
      </c>
      <c r="E211" s="66">
        <v>3.2</v>
      </c>
      <c r="F211" s="23">
        <f t="shared" si="11"/>
        <v>12.8</v>
      </c>
    </row>
    <row r="212" spans="1:6" x14ac:dyDescent="0.45">
      <c r="A212" s="20" t="s">
        <v>747</v>
      </c>
      <c r="B212" s="38" t="s">
        <v>1424</v>
      </c>
      <c r="C212" s="3">
        <v>2</v>
      </c>
      <c r="D212" s="37">
        <v>1.9750000000000001</v>
      </c>
      <c r="E212" s="66">
        <v>3.8</v>
      </c>
      <c r="F212" s="23">
        <f t="shared" si="11"/>
        <v>15.01</v>
      </c>
    </row>
    <row r="213" spans="1:6" x14ac:dyDescent="0.45">
      <c r="A213" s="20" t="s">
        <v>748</v>
      </c>
      <c r="B213" s="40" t="s">
        <v>729</v>
      </c>
      <c r="C213" s="157">
        <v>-2</v>
      </c>
      <c r="D213" s="81">
        <v>0.77</v>
      </c>
      <c r="E213" s="67">
        <v>2.0750000000000002</v>
      </c>
      <c r="F213" s="29">
        <f t="shared" si="11"/>
        <v>-3.1955000000000005</v>
      </c>
    </row>
    <row r="214" spans="1:6" x14ac:dyDescent="0.45">
      <c r="A214" s="20" t="s">
        <v>749</v>
      </c>
      <c r="B214" s="36" t="s">
        <v>730</v>
      </c>
      <c r="C214" s="156">
        <v>2</v>
      </c>
      <c r="D214" s="37">
        <v>2.65</v>
      </c>
      <c r="E214" s="66">
        <v>3.2</v>
      </c>
      <c r="F214" s="23">
        <f t="shared" si="11"/>
        <v>16.96</v>
      </c>
    </row>
    <row r="215" spans="1:6" x14ac:dyDescent="0.45">
      <c r="A215" s="20" t="s">
        <v>750</v>
      </c>
      <c r="B215" s="40" t="s">
        <v>740</v>
      </c>
      <c r="C215" s="157">
        <v>-2</v>
      </c>
      <c r="D215" s="81">
        <v>0.9</v>
      </c>
      <c r="E215" s="67">
        <v>2.0499999999999998</v>
      </c>
      <c r="F215" s="29">
        <f t="shared" si="11"/>
        <v>-3.69</v>
      </c>
    </row>
    <row r="216" spans="1:6" x14ac:dyDescent="0.45">
      <c r="A216" s="20" t="s">
        <v>751</v>
      </c>
      <c r="B216" s="36" t="s">
        <v>1427</v>
      </c>
      <c r="C216" s="156">
        <v>2</v>
      </c>
      <c r="D216" s="37">
        <v>2.15</v>
      </c>
      <c r="E216" s="66">
        <v>0.4</v>
      </c>
      <c r="F216" s="23">
        <f t="shared" si="11"/>
        <v>1.72</v>
      </c>
    </row>
    <row r="217" spans="1:6" x14ac:dyDescent="0.45">
      <c r="A217" s="20" t="s">
        <v>752</v>
      </c>
      <c r="B217" s="36" t="s">
        <v>753</v>
      </c>
      <c r="C217" s="3">
        <v>2</v>
      </c>
      <c r="D217" s="82">
        <v>1</v>
      </c>
      <c r="E217" s="68">
        <v>4.2</v>
      </c>
      <c r="F217" s="23">
        <f t="shared" si="11"/>
        <v>8.4</v>
      </c>
    </row>
    <row r="218" spans="1:6" x14ac:dyDescent="0.45">
      <c r="A218" s="20" t="s">
        <v>754</v>
      </c>
      <c r="B218" s="36" t="s">
        <v>755</v>
      </c>
      <c r="C218" s="156">
        <v>1</v>
      </c>
      <c r="D218" s="37">
        <v>4.8</v>
      </c>
      <c r="E218" s="66">
        <v>4.2</v>
      </c>
      <c r="F218" s="23">
        <f t="shared" si="11"/>
        <v>20.16</v>
      </c>
    </row>
    <row r="219" spans="1:6" x14ac:dyDescent="0.45">
      <c r="A219" s="20" t="s">
        <v>756</v>
      </c>
      <c r="B219" s="40" t="s">
        <v>757</v>
      </c>
      <c r="C219" s="157">
        <v>-1</v>
      </c>
      <c r="D219" s="81">
        <v>1.1000000000000001</v>
      </c>
      <c r="E219" s="67">
        <v>2.1</v>
      </c>
      <c r="F219" s="29">
        <f t="shared" si="11"/>
        <v>-2.3100000000000005</v>
      </c>
    </row>
    <row r="220" spans="1:6" x14ac:dyDescent="0.45">
      <c r="A220" s="20" t="s">
        <v>758</v>
      </c>
      <c r="B220" s="39" t="s">
        <v>1425</v>
      </c>
      <c r="C220" s="157"/>
      <c r="D220" s="81"/>
      <c r="E220" s="67"/>
      <c r="F220" s="23">
        <f t="shared" si="11"/>
        <v>0</v>
      </c>
    </row>
    <row r="221" spans="1:6" x14ac:dyDescent="0.45">
      <c r="A221" s="20" t="s">
        <v>759</v>
      </c>
      <c r="B221" s="38" t="s">
        <v>1428</v>
      </c>
      <c r="C221" s="3">
        <v>2</v>
      </c>
      <c r="D221" s="82">
        <v>10.75</v>
      </c>
      <c r="E221" s="68">
        <v>1.2</v>
      </c>
      <c r="F221" s="23">
        <f t="shared" si="11"/>
        <v>25.8</v>
      </c>
    </row>
    <row r="222" spans="1:6" x14ac:dyDescent="0.45">
      <c r="A222" s="20" t="s">
        <v>760</v>
      </c>
      <c r="B222" s="38" t="s">
        <v>761</v>
      </c>
      <c r="C222" s="3">
        <v>2</v>
      </c>
      <c r="D222" s="82">
        <f>3.12+0.79+3.15+0.79+0.2+0.2</f>
        <v>8.25</v>
      </c>
      <c r="E222" s="68">
        <v>4.8</v>
      </c>
      <c r="F222" s="23">
        <f t="shared" si="11"/>
        <v>79.2</v>
      </c>
    </row>
    <row r="223" spans="1:6" x14ac:dyDescent="0.45">
      <c r="A223" s="20" t="s">
        <v>762</v>
      </c>
      <c r="B223" s="38" t="s">
        <v>763</v>
      </c>
      <c r="C223" s="3">
        <v>2</v>
      </c>
      <c r="D223" s="82">
        <v>5.0199999999999996</v>
      </c>
      <c r="E223" s="68">
        <v>4.8</v>
      </c>
      <c r="F223" s="23">
        <f t="shared" si="11"/>
        <v>48.191999999999993</v>
      </c>
    </row>
    <row r="224" spans="1:6" x14ac:dyDescent="0.45">
      <c r="A224" s="20" t="s">
        <v>764</v>
      </c>
      <c r="B224" s="40" t="s">
        <v>740</v>
      </c>
      <c r="C224" s="157">
        <v>-2</v>
      </c>
      <c r="D224" s="81">
        <v>0.9</v>
      </c>
      <c r="E224" s="67">
        <v>2.4</v>
      </c>
      <c r="F224" s="29">
        <f t="shared" si="11"/>
        <v>-4.32</v>
      </c>
    </row>
    <row r="225" spans="1:6" x14ac:dyDescent="0.45">
      <c r="A225" s="20" t="s">
        <v>765</v>
      </c>
      <c r="B225" s="38" t="s">
        <v>766</v>
      </c>
      <c r="C225" s="3">
        <v>2</v>
      </c>
      <c r="D225" s="82">
        <v>1.75</v>
      </c>
      <c r="E225" s="68">
        <v>4</v>
      </c>
      <c r="F225" s="23">
        <f t="shared" si="11"/>
        <v>14</v>
      </c>
    </row>
    <row r="226" spans="1:6" x14ac:dyDescent="0.45">
      <c r="A226" s="34"/>
      <c r="B226" s="41"/>
      <c r="C226" s="158"/>
      <c r="D226" s="83"/>
      <c r="E226" s="69"/>
      <c r="F226" s="60">
        <f>SUM(F197:F225)</f>
        <v>341.04115000000002</v>
      </c>
    </row>
    <row r="227" spans="1:6" x14ac:dyDescent="0.45">
      <c r="A227" s="20"/>
      <c r="B227" s="40"/>
      <c r="C227" s="157"/>
      <c r="D227" s="81"/>
      <c r="E227" s="67"/>
      <c r="F227" s="23"/>
    </row>
    <row r="228" spans="1:6" x14ac:dyDescent="0.45">
      <c r="A228" s="20"/>
      <c r="B228" s="40"/>
      <c r="C228" s="157"/>
      <c r="D228" s="81"/>
      <c r="E228" s="67"/>
      <c r="F228" s="23"/>
    </row>
    <row r="229" spans="1:6" ht="157.5" x14ac:dyDescent="0.45">
      <c r="A229" s="20" t="s">
        <v>767</v>
      </c>
      <c r="B229" s="25" t="s">
        <v>82</v>
      </c>
      <c r="C229" s="20"/>
      <c r="D229" s="77"/>
      <c r="E229" s="62"/>
      <c r="F229" s="23"/>
    </row>
    <row r="230" spans="1:6" x14ac:dyDescent="0.45">
      <c r="A230" s="20" t="s">
        <v>106</v>
      </c>
      <c r="B230" s="36" t="s">
        <v>768</v>
      </c>
      <c r="C230" s="156">
        <v>1</v>
      </c>
      <c r="D230" s="37">
        <v>6.42</v>
      </c>
      <c r="E230" s="66">
        <v>3.05</v>
      </c>
      <c r="F230" s="23">
        <f>(C230*D230*E230)</f>
        <v>19.581</v>
      </c>
    </row>
    <row r="231" spans="1:6" x14ac:dyDescent="0.45">
      <c r="A231" s="20" t="s">
        <v>107</v>
      </c>
      <c r="B231" s="36" t="s">
        <v>769</v>
      </c>
      <c r="C231" s="156">
        <v>1</v>
      </c>
      <c r="D231" s="37">
        <v>1.6</v>
      </c>
      <c r="E231" s="66">
        <v>1.67</v>
      </c>
      <c r="F231" s="23">
        <f t="shared" ref="F231:F238" si="12">(C231*D231*E231)</f>
        <v>2.6720000000000002</v>
      </c>
    </row>
    <row r="232" spans="1:6" x14ac:dyDescent="0.45">
      <c r="A232" s="20" t="s">
        <v>108</v>
      </c>
      <c r="B232" s="36" t="s">
        <v>770</v>
      </c>
      <c r="C232" s="156">
        <v>1</v>
      </c>
      <c r="D232" s="37">
        <v>3.9</v>
      </c>
      <c r="E232" s="66">
        <v>3.3</v>
      </c>
      <c r="F232" s="23">
        <f t="shared" si="12"/>
        <v>12.87</v>
      </c>
    </row>
    <row r="233" spans="1:6" x14ac:dyDescent="0.45">
      <c r="A233" s="20" t="s">
        <v>109</v>
      </c>
      <c r="B233" s="36" t="s">
        <v>1192</v>
      </c>
      <c r="C233" s="156">
        <v>1</v>
      </c>
      <c r="D233" s="37">
        <v>1</v>
      </c>
      <c r="E233" s="66">
        <v>4.2</v>
      </c>
      <c r="F233" s="23">
        <f t="shared" si="12"/>
        <v>4.2</v>
      </c>
    </row>
    <row r="234" spans="1:6" x14ac:dyDescent="0.45">
      <c r="A234" s="20" t="s">
        <v>732</v>
      </c>
      <c r="B234" s="40" t="s">
        <v>771</v>
      </c>
      <c r="C234" s="157">
        <v>-1</v>
      </c>
      <c r="D234" s="81">
        <v>0.97</v>
      </c>
      <c r="E234" s="67">
        <v>2.27</v>
      </c>
      <c r="F234" s="23">
        <f t="shared" si="12"/>
        <v>-2.2018999999999997</v>
      </c>
    </row>
    <row r="235" spans="1:6" x14ac:dyDescent="0.45">
      <c r="A235" s="20" t="s">
        <v>734</v>
      </c>
      <c r="B235" s="36" t="s">
        <v>772</v>
      </c>
      <c r="C235" s="156">
        <v>1</v>
      </c>
      <c r="D235" s="37">
        <v>4.8</v>
      </c>
      <c r="E235" s="66">
        <v>4.2</v>
      </c>
      <c r="F235" s="23">
        <f t="shared" si="12"/>
        <v>20.16</v>
      </c>
    </row>
    <row r="236" spans="1:6" x14ac:dyDescent="0.45">
      <c r="A236" s="20" t="s">
        <v>737</v>
      </c>
      <c r="B236" s="40" t="s">
        <v>773</v>
      </c>
      <c r="C236" s="157">
        <v>-1</v>
      </c>
      <c r="D236" s="81">
        <v>1.1000000000000001</v>
      </c>
      <c r="E236" s="67">
        <v>2.1</v>
      </c>
      <c r="F236" s="23">
        <f t="shared" si="12"/>
        <v>-2.3100000000000005</v>
      </c>
    </row>
    <row r="237" spans="1:6" x14ac:dyDescent="0.45">
      <c r="A237" s="20" t="s">
        <v>738</v>
      </c>
      <c r="B237" s="39" t="s">
        <v>1425</v>
      </c>
      <c r="C237" s="20"/>
      <c r="D237" s="77"/>
      <c r="E237" s="62"/>
      <c r="F237" s="23">
        <f t="shared" si="12"/>
        <v>0</v>
      </c>
    </row>
    <row r="238" spans="1:6" x14ac:dyDescent="0.45">
      <c r="A238" s="20" t="s">
        <v>739</v>
      </c>
      <c r="B238" s="38" t="s">
        <v>774</v>
      </c>
      <c r="C238" s="3">
        <v>1</v>
      </c>
      <c r="D238" s="82">
        <v>9.3000000000000007</v>
      </c>
      <c r="E238" s="68">
        <v>3.2</v>
      </c>
      <c r="F238" s="23">
        <f t="shared" si="12"/>
        <v>29.760000000000005</v>
      </c>
    </row>
    <row r="239" spans="1:6" x14ac:dyDescent="0.45">
      <c r="A239" s="20"/>
      <c r="B239" s="33"/>
      <c r="C239" s="34"/>
      <c r="D239" s="80"/>
      <c r="E239" s="65"/>
      <c r="F239" s="60">
        <f>SUM(F230:F238)</f>
        <v>84.731099999999998</v>
      </c>
    </row>
    <row r="240" spans="1:6" ht="67.5" x14ac:dyDescent="0.45">
      <c r="A240" s="20" t="s">
        <v>775</v>
      </c>
      <c r="B240" s="25" t="s">
        <v>310</v>
      </c>
      <c r="C240" s="20"/>
      <c r="D240" s="77"/>
      <c r="E240" s="62"/>
      <c r="F240" s="23"/>
    </row>
    <row r="241" spans="1:6" x14ac:dyDescent="0.45">
      <c r="A241" s="20"/>
      <c r="B241" s="26" t="s">
        <v>776</v>
      </c>
      <c r="C241" s="42">
        <v>1</v>
      </c>
      <c r="D241" s="84">
        <v>3</v>
      </c>
      <c r="E241" s="70">
        <v>3.1</v>
      </c>
      <c r="F241" s="60">
        <f>(C241*D241*E241)</f>
        <v>9.3000000000000007</v>
      </c>
    </row>
    <row r="242" spans="1:6" x14ac:dyDescent="0.45">
      <c r="A242" s="20"/>
      <c r="B242" s="25"/>
      <c r="C242" s="20"/>
      <c r="D242" s="77"/>
      <c r="E242" s="62"/>
      <c r="F242" s="23"/>
    </row>
    <row r="243" spans="1:6" x14ac:dyDescent="0.45">
      <c r="A243" s="20" t="s">
        <v>37</v>
      </c>
      <c r="B243" s="25" t="s">
        <v>18</v>
      </c>
      <c r="C243" s="20"/>
      <c r="D243" s="77"/>
      <c r="E243" s="62"/>
      <c r="F243" s="23"/>
    </row>
    <row r="244" spans="1:6" x14ac:dyDescent="0.45">
      <c r="A244" s="20" t="s">
        <v>715</v>
      </c>
      <c r="B244" s="25" t="s">
        <v>84</v>
      </c>
      <c r="C244" s="20"/>
      <c r="D244" s="77"/>
      <c r="E244" s="62"/>
      <c r="F244" s="23"/>
    </row>
    <row r="245" spans="1:6" ht="78.75" x14ac:dyDescent="0.45">
      <c r="A245" s="20" t="s">
        <v>14</v>
      </c>
      <c r="B245" s="25" t="s">
        <v>85</v>
      </c>
      <c r="C245" s="20"/>
      <c r="D245" s="77"/>
      <c r="E245" s="62"/>
      <c r="F245" s="23"/>
    </row>
    <row r="246" spans="1:6" x14ac:dyDescent="0.45">
      <c r="A246" s="20"/>
      <c r="B246" s="25"/>
      <c r="C246" s="20"/>
      <c r="D246" s="77"/>
      <c r="E246" s="62"/>
      <c r="F246" s="23"/>
    </row>
    <row r="247" spans="1:6" x14ac:dyDescent="0.45">
      <c r="A247" s="20" t="s">
        <v>716</v>
      </c>
      <c r="B247" s="25" t="s">
        <v>86</v>
      </c>
      <c r="C247" s="20" t="s">
        <v>20</v>
      </c>
      <c r="D247" s="77"/>
      <c r="E247" s="62"/>
      <c r="F247" s="23"/>
    </row>
    <row r="248" spans="1:6" ht="90" x14ac:dyDescent="0.45">
      <c r="A248" s="20" t="s">
        <v>14</v>
      </c>
      <c r="B248" s="25" t="s">
        <v>87</v>
      </c>
      <c r="C248" s="20" t="s">
        <v>14</v>
      </c>
      <c r="D248" s="77"/>
      <c r="E248" s="62"/>
      <c r="F248" s="23"/>
    </row>
    <row r="249" spans="1:6" x14ac:dyDescent="0.45">
      <c r="A249" s="20" t="s">
        <v>106</v>
      </c>
      <c r="B249" s="25" t="s">
        <v>777</v>
      </c>
      <c r="C249" s="20">
        <v>1</v>
      </c>
      <c r="D249" s="77">
        <v>8.6300000000000008</v>
      </c>
      <c r="E249" s="62">
        <v>1.2</v>
      </c>
      <c r="F249" s="23">
        <f>(C249*D249*E249)</f>
        <v>10.356</v>
      </c>
    </row>
    <row r="250" spans="1:6" x14ac:dyDescent="0.45">
      <c r="A250" s="20" t="s">
        <v>107</v>
      </c>
      <c r="B250" s="25" t="s">
        <v>778</v>
      </c>
      <c r="C250" s="20">
        <v>1</v>
      </c>
      <c r="D250" s="77">
        <v>1.7</v>
      </c>
      <c r="E250" s="62">
        <v>0.55000000000000004</v>
      </c>
      <c r="F250" s="23">
        <f t="shared" ref="F250:F252" si="13">(C250*D250*E250)</f>
        <v>0.93500000000000005</v>
      </c>
    </row>
    <row r="251" spans="1:6" x14ac:dyDescent="0.45">
      <c r="A251" s="20" t="s">
        <v>108</v>
      </c>
      <c r="B251" s="27" t="s">
        <v>779</v>
      </c>
      <c r="C251" s="28">
        <v>-1</v>
      </c>
      <c r="D251" s="78">
        <v>0.25</v>
      </c>
      <c r="E251" s="63">
        <v>0.63</v>
      </c>
      <c r="F251" s="23">
        <f t="shared" si="13"/>
        <v>-0.1575</v>
      </c>
    </row>
    <row r="252" spans="1:6" x14ac:dyDescent="0.45">
      <c r="A252" s="20" t="s">
        <v>109</v>
      </c>
      <c r="B252" s="25" t="s">
        <v>780</v>
      </c>
      <c r="C252" s="20">
        <v>1</v>
      </c>
      <c r="D252" s="77">
        <v>1.05</v>
      </c>
      <c r="E252" s="62">
        <v>0.55000000000000004</v>
      </c>
      <c r="F252" s="23">
        <f t="shared" si="13"/>
        <v>0.57750000000000012</v>
      </c>
    </row>
    <row r="253" spans="1:6" x14ac:dyDescent="0.45">
      <c r="A253" s="20" t="s">
        <v>732</v>
      </c>
      <c r="B253" s="26" t="s">
        <v>1386</v>
      </c>
      <c r="C253" s="20">
        <v>1</v>
      </c>
      <c r="D253" s="77">
        <v>9.2729999999999997</v>
      </c>
      <c r="E253" s="62">
        <v>1.6950000000000001</v>
      </c>
      <c r="F253" s="23">
        <f>(C253*D253*E253)</f>
        <v>15.717734999999999</v>
      </c>
    </row>
    <row r="254" spans="1:6" x14ac:dyDescent="0.45">
      <c r="A254" s="20" t="s">
        <v>734</v>
      </c>
      <c r="B254" s="27" t="s">
        <v>703</v>
      </c>
      <c r="C254" s="28">
        <v>-1</v>
      </c>
      <c r="D254" s="78">
        <v>3.847</v>
      </c>
      <c r="E254" s="63">
        <v>0.63</v>
      </c>
      <c r="F254" s="29">
        <f>(C254*D254*E254)</f>
        <v>-2.42361</v>
      </c>
    </row>
    <row r="255" spans="1:6" x14ac:dyDescent="0.45">
      <c r="A255" s="20"/>
      <c r="B255" s="33"/>
      <c r="C255" s="34"/>
      <c r="D255" s="80"/>
      <c r="E255" s="65"/>
      <c r="F255" s="60">
        <f>SUM(F249:F254)</f>
        <v>25.005125</v>
      </c>
    </row>
    <row r="256" spans="1:6" x14ac:dyDescent="0.45">
      <c r="A256" s="20"/>
      <c r="B256" s="25"/>
      <c r="C256" s="20"/>
      <c r="D256" s="77"/>
      <c r="E256" s="62"/>
      <c r="F256" s="23"/>
    </row>
    <row r="257" spans="1:6" x14ac:dyDescent="0.45">
      <c r="A257" s="20" t="s">
        <v>717</v>
      </c>
      <c r="B257" s="25" t="s">
        <v>1408</v>
      </c>
      <c r="C257" s="20" t="s">
        <v>20</v>
      </c>
      <c r="D257" s="77"/>
      <c r="E257" s="62"/>
      <c r="F257" s="23"/>
    </row>
    <row r="258" spans="1:6" ht="56.25" x14ac:dyDescent="0.45">
      <c r="A258" s="20" t="s">
        <v>14</v>
      </c>
      <c r="B258" s="25" t="s">
        <v>88</v>
      </c>
      <c r="C258" s="20" t="s">
        <v>14</v>
      </c>
      <c r="D258" s="77"/>
      <c r="E258" s="62"/>
      <c r="F258" s="23"/>
    </row>
    <row r="259" spans="1:6" x14ac:dyDescent="0.45">
      <c r="A259" s="20" t="s">
        <v>106</v>
      </c>
      <c r="B259" s="25" t="s">
        <v>781</v>
      </c>
      <c r="C259" s="20">
        <v>1</v>
      </c>
      <c r="D259" s="77">
        <v>3.05</v>
      </c>
      <c r="E259" s="62">
        <v>3</v>
      </c>
      <c r="F259" s="23">
        <f>(C259*D259*E259)</f>
        <v>9.1499999999999986</v>
      </c>
    </row>
    <row r="260" spans="1:6" x14ac:dyDescent="0.45">
      <c r="A260" s="20" t="s">
        <v>107</v>
      </c>
      <c r="B260" s="27" t="s">
        <v>782</v>
      </c>
      <c r="C260" s="28">
        <v>-1</v>
      </c>
      <c r="D260" s="78">
        <v>2.25</v>
      </c>
      <c r="E260" s="63">
        <v>2.7149999999999999</v>
      </c>
      <c r="F260" s="29">
        <f>(C260*D260*E260)</f>
        <v>-6.1087499999999997</v>
      </c>
    </row>
    <row r="261" spans="1:6" x14ac:dyDescent="0.45">
      <c r="A261" s="20"/>
      <c r="B261" s="27"/>
      <c r="C261" s="28"/>
      <c r="D261" s="78"/>
      <c r="E261" s="63"/>
      <c r="F261" s="29"/>
    </row>
    <row r="262" spans="1:6" x14ac:dyDescent="0.45">
      <c r="A262" s="20"/>
      <c r="B262" s="33"/>
      <c r="C262" s="34"/>
      <c r="D262" s="80"/>
      <c r="E262" s="65"/>
      <c r="F262" s="60">
        <f>SUM(F259:F260)</f>
        <v>3.0412499999999989</v>
      </c>
    </row>
    <row r="263" spans="1:6" x14ac:dyDescent="0.45">
      <c r="A263" s="20"/>
      <c r="B263" s="25"/>
      <c r="C263" s="20"/>
      <c r="D263" s="77"/>
      <c r="E263" s="62"/>
      <c r="F263" s="23"/>
    </row>
    <row r="264" spans="1:6" x14ac:dyDescent="0.45">
      <c r="A264" s="20" t="s">
        <v>718</v>
      </c>
      <c r="B264" s="25" t="s">
        <v>89</v>
      </c>
      <c r="C264" s="20" t="s">
        <v>1194</v>
      </c>
      <c r="D264" s="77"/>
      <c r="E264" s="62"/>
      <c r="F264" s="23"/>
    </row>
    <row r="265" spans="1:6" ht="56.25" x14ac:dyDescent="0.45">
      <c r="A265" s="20" t="s">
        <v>14</v>
      </c>
      <c r="B265" s="25" t="s">
        <v>90</v>
      </c>
      <c r="C265" s="20"/>
      <c r="D265" s="77"/>
      <c r="E265" s="62"/>
      <c r="F265" s="23"/>
    </row>
    <row r="266" spans="1:6" x14ac:dyDescent="0.45">
      <c r="A266" s="20"/>
      <c r="B266" s="25" t="s">
        <v>783</v>
      </c>
      <c r="C266" s="20">
        <v>1</v>
      </c>
      <c r="D266" s="77">
        <v>1.9850000000000001</v>
      </c>
      <c r="E266" s="62">
        <v>3</v>
      </c>
      <c r="F266" s="43">
        <f>(C266*D266*E266)</f>
        <v>5.9550000000000001</v>
      </c>
    </row>
    <row r="267" spans="1:6" x14ac:dyDescent="0.45">
      <c r="A267" s="20"/>
      <c r="B267" s="25" t="s">
        <v>784</v>
      </c>
      <c r="C267" s="20">
        <v>1</v>
      </c>
      <c r="D267" s="77">
        <v>4.4000000000000004</v>
      </c>
      <c r="E267" s="62">
        <v>3</v>
      </c>
      <c r="F267" s="43">
        <f>(C267*D267*E267)</f>
        <v>13.200000000000001</v>
      </c>
    </row>
    <row r="268" spans="1:6" x14ac:dyDescent="0.45">
      <c r="A268" s="20"/>
      <c r="B268" s="33"/>
      <c r="C268" s="34"/>
      <c r="D268" s="80"/>
      <c r="E268" s="65"/>
      <c r="F268" s="60">
        <f>SUM(F266:F267)</f>
        <v>19.155000000000001</v>
      </c>
    </row>
    <row r="269" spans="1:6" x14ac:dyDescent="0.45">
      <c r="A269" s="20" t="s">
        <v>719</v>
      </c>
      <c r="B269" s="25" t="s">
        <v>91</v>
      </c>
      <c r="C269" s="20" t="s">
        <v>126</v>
      </c>
      <c r="D269" s="77"/>
      <c r="E269" s="62"/>
      <c r="F269" s="23"/>
    </row>
    <row r="270" spans="1:6" ht="112.5" x14ac:dyDescent="0.45">
      <c r="A270" s="20" t="s">
        <v>14</v>
      </c>
      <c r="B270" s="25" t="s">
        <v>93</v>
      </c>
      <c r="C270" s="20"/>
      <c r="D270" s="77"/>
      <c r="E270" s="62"/>
      <c r="F270" s="23"/>
    </row>
    <row r="271" spans="1:6" x14ac:dyDescent="0.45">
      <c r="A271" s="20"/>
      <c r="B271" s="25"/>
      <c r="C271" s="20">
        <v>2</v>
      </c>
      <c r="D271" s="77"/>
      <c r="E271" s="62"/>
      <c r="F271" s="60">
        <v>2</v>
      </c>
    </row>
    <row r="272" spans="1:6" x14ac:dyDescent="0.45">
      <c r="A272" s="20"/>
      <c r="B272" s="25"/>
      <c r="C272" s="20"/>
      <c r="D272" s="77"/>
      <c r="E272" s="62"/>
      <c r="F272" s="23"/>
    </row>
    <row r="273" spans="1:6" x14ac:dyDescent="0.45">
      <c r="A273" s="20" t="s">
        <v>785</v>
      </c>
      <c r="B273" s="25" t="s">
        <v>94</v>
      </c>
      <c r="C273" s="20" t="s">
        <v>48</v>
      </c>
      <c r="D273" s="77"/>
      <c r="E273" s="62"/>
      <c r="F273" s="23"/>
    </row>
    <row r="274" spans="1:6" ht="67.5" x14ac:dyDescent="0.45">
      <c r="A274" s="20" t="s">
        <v>14</v>
      </c>
      <c r="B274" s="25" t="s">
        <v>95</v>
      </c>
      <c r="C274" s="20"/>
      <c r="D274" s="77"/>
      <c r="E274" s="62"/>
      <c r="F274" s="23"/>
    </row>
    <row r="275" spans="1:6" x14ac:dyDescent="0.45">
      <c r="A275" s="20" t="s">
        <v>106</v>
      </c>
      <c r="B275" s="25" t="s">
        <v>786</v>
      </c>
      <c r="C275" s="20">
        <v>2</v>
      </c>
      <c r="D275" s="77">
        <v>8.6300000000000008</v>
      </c>
      <c r="E275" s="62"/>
      <c r="F275" s="23">
        <f>D275*C275</f>
        <v>17.260000000000002</v>
      </c>
    </row>
    <row r="276" spans="1:6" x14ac:dyDescent="0.45">
      <c r="A276" s="20" t="s">
        <v>107</v>
      </c>
      <c r="B276" s="25" t="s">
        <v>787</v>
      </c>
      <c r="C276" s="20">
        <v>1</v>
      </c>
      <c r="D276" s="77">
        <v>1.07</v>
      </c>
      <c r="E276" s="62"/>
      <c r="F276" s="23">
        <f>D276*C276</f>
        <v>1.07</v>
      </c>
    </row>
    <row r="277" spans="1:6" x14ac:dyDescent="0.45">
      <c r="A277" s="20"/>
      <c r="B277" s="33"/>
      <c r="C277" s="34"/>
      <c r="D277" s="80"/>
      <c r="E277" s="65"/>
      <c r="F277" s="60">
        <f>SUM(F275:F276)</f>
        <v>18.330000000000002</v>
      </c>
    </row>
    <row r="278" spans="1:6" x14ac:dyDescent="0.45">
      <c r="A278" s="20"/>
      <c r="B278" s="25"/>
      <c r="C278" s="20"/>
      <c r="D278" s="77"/>
      <c r="E278" s="62"/>
      <c r="F278" s="23"/>
    </row>
    <row r="279" spans="1:6" x14ac:dyDescent="0.45">
      <c r="A279" s="20" t="s">
        <v>53</v>
      </c>
      <c r="B279" s="25" t="s">
        <v>31</v>
      </c>
      <c r="C279" s="20"/>
      <c r="D279" s="77"/>
      <c r="E279" s="62"/>
      <c r="F279" s="23"/>
    </row>
    <row r="280" spans="1:6" x14ac:dyDescent="0.45">
      <c r="A280" s="20" t="s">
        <v>720</v>
      </c>
      <c r="B280" s="25" t="s">
        <v>32</v>
      </c>
      <c r="C280" s="20"/>
      <c r="D280" s="77"/>
      <c r="E280" s="62"/>
      <c r="F280" s="23"/>
    </row>
    <row r="281" spans="1:6" ht="78.75" x14ac:dyDescent="0.45">
      <c r="A281" s="20" t="s">
        <v>14</v>
      </c>
      <c r="B281" s="25" t="s">
        <v>1409</v>
      </c>
      <c r="C281" s="20"/>
      <c r="D281" s="77"/>
      <c r="E281" s="62"/>
      <c r="F281" s="23"/>
    </row>
    <row r="282" spans="1:6" x14ac:dyDescent="0.45">
      <c r="A282" s="20" t="s">
        <v>106</v>
      </c>
      <c r="B282" s="25" t="s">
        <v>1646</v>
      </c>
      <c r="C282" s="20">
        <v>1</v>
      </c>
      <c r="D282" s="77">
        <v>3</v>
      </c>
      <c r="E282" s="62">
        <v>3.1</v>
      </c>
      <c r="F282" s="23">
        <f>(C282*D282*E282)</f>
        <v>9.3000000000000007</v>
      </c>
    </row>
    <row r="283" spans="1:6" x14ac:dyDescent="0.45">
      <c r="A283" s="20" t="s">
        <v>107</v>
      </c>
      <c r="B283" s="25" t="s">
        <v>788</v>
      </c>
      <c r="C283" s="20">
        <v>1</v>
      </c>
      <c r="D283" s="77"/>
      <c r="E283" s="62"/>
      <c r="F283" s="23">
        <f>39.422239</f>
        <v>39.422238999999998</v>
      </c>
    </row>
    <row r="284" spans="1:6" x14ac:dyDescent="0.3">
      <c r="A284" s="20" t="s">
        <v>108</v>
      </c>
      <c r="B284" s="53" t="s">
        <v>1647</v>
      </c>
      <c r="C284" s="105">
        <v>1</v>
      </c>
      <c r="D284" s="75">
        <v>6.65</v>
      </c>
      <c r="E284" s="75">
        <v>2.4</v>
      </c>
      <c r="F284" s="75">
        <f t="shared" ref="F284:F285" si="14">E284*D284*C284</f>
        <v>15.96</v>
      </c>
    </row>
    <row r="285" spans="1:6" x14ac:dyDescent="0.3">
      <c r="A285" s="20" t="s">
        <v>109</v>
      </c>
      <c r="B285" s="53" t="s">
        <v>1645</v>
      </c>
      <c r="C285" s="105">
        <v>1</v>
      </c>
      <c r="D285" s="75">
        <v>2</v>
      </c>
      <c r="E285" s="75">
        <v>0.5</v>
      </c>
      <c r="F285" s="75">
        <f t="shared" si="14"/>
        <v>1</v>
      </c>
    </row>
    <row r="286" spans="1:6" x14ac:dyDescent="0.45">
      <c r="A286" s="20"/>
      <c r="B286" s="25"/>
      <c r="C286" s="20"/>
      <c r="D286" s="77"/>
      <c r="E286" s="62"/>
      <c r="F286" s="23"/>
    </row>
    <row r="287" spans="1:6" x14ac:dyDescent="0.45">
      <c r="A287" s="20"/>
      <c r="B287" s="25"/>
      <c r="C287" s="20"/>
      <c r="D287" s="77"/>
      <c r="E287" s="62"/>
      <c r="F287" s="23"/>
    </row>
    <row r="288" spans="1:6" x14ac:dyDescent="0.45">
      <c r="A288" s="20"/>
      <c r="B288" s="33"/>
      <c r="C288" s="34"/>
      <c r="D288" s="80"/>
      <c r="E288" s="65"/>
      <c r="F288" s="60">
        <f>SUM(F282:F287)</f>
        <v>65.68223900000001</v>
      </c>
    </row>
    <row r="289" spans="1:6" x14ac:dyDescent="0.45">
      <c r="A289" s="20"/>
      <c r="B289" s="25"/>
      <c r="C289" s="20"/>
      <c r="D289" s="77"/>
      <c r="E289" s="62"/>
      <c r="F289" s="23"/>
    </row>
    <row r="290" spans="1:6" x14ac:dyDescent="0.45">
      <c r="A290" s="20" t="s">
        <v>721</v>
      </c>
      <c r="B290" s="25" t="s">
        <v>1429</v>
      </c>
      <c r="C290" s="20"/>
      <c r="D290" s="77"/>
      <c r="E290" s="62"/>
      <c r="F290" s="23"/>
    </row>
    <row r="291" spans="1:6" ht="67.5" x14ac:dyDescent="0.45">
      <c r="A291" s="20" t="s">
        <v>14</v>
      </c>
      <c r="B291" s="25" t="s">
        <v>1430</v>
      </c>
      <c r="C291" s="20"/>
      <c r="D291" s="77"/>
      <c r="E291" s="62"/>
      <c r="F291" s="23"/>
    </row>
    <row r="292" spans="1:6" x14ac:dyDescent="0.45">
      <c r="A292" s="20" t="s">
        <v>106</v>
      </c>
      <c r="B292" s="25" t="s">
        <v>789</v>
      </c>
      <c r="C292" s="20">
        <v>1</v>
      </c>
      <c r="D292" s="77">
        <v>2.6</v>
      </c>
      <c r="E292" s="62">
        <v>1.7</v>
      </c>
      <c r="F292" s="60">
        <f>(C292*D292*E292)</f>
        <v>4.42</v>
      </c>
    </row>
    <row r="293" spans="1:6" x14ac:dyDescent="0.45">
      <c r="A293" s="20"/>
      <c r="B293" s="25"/>
      <c r="C293" s="20"/>
      <c r="D293" s="77"/>
      <c r="E293" s="62"/>
      <c r="F293" s="23"/>
    </row>
    <row r="294" spans="1:6" x14ac:dyDescent="0.45">
      <c r="A294" s="20"/>
      <c r="B294" s="25"/>
      <c r="C294" s="20"/>
      <c r="D294" s="77"/>
      <c r="E294" s="62"/>
      <c r="F294" s="23"/>
    </row>
    <row r="295" spans="1:6" x14ac:dyDescent="0.45">
      <c r="A295" s="20" t="s">
        <v>722</v>
      </c>
      <c r="B295" s="25" t="s">
        <v>98</v>
      </c>
      <c r="C295" s="20"/>
      <c r="D295" s="77"/>
      <c r="E295" s="62"/>
      <c r="F295" s="23"/>
    </row>
    <row r="296" spans="1:6" ht="67.5" x14ac:dyDescent="0.45">
      <c r="A296" s="20" t="s">
        <v>14</v>
      </c>
      <c r="B296" s="25" t="s">
        <v>1431</v>
      </c>
      <c r="C296" s="20"/>
      <c r="D296" s="77"/>
      <c r="E296" s="62"/>
      <c r="F296" s="23"/>
    </row>
    <row r="297" spans="1:6" x14ac:dyDescent="0.45">
      <c r="A297" s="20" t="s">
        <v>14</v>
      </c>
      <c r="B297" s="25" t="s">
        <v>100</v>
      </c>
      <c r="C297" s="20"/>
      <c r="D297" s="77"/>
      <c r="E297" s="62"/>
      <c r="F297" s="23"/>
    </row>
    <row r="298" spans="1:6" x14ac:dyDescent="0.45">
      <c r="A298" s="20" t="s">
        <v>106</v>
      </c>
      <c r="B298" s="25" t="s">
        <v>790</v>
      </c>
      <c r="C298" s="20">
        <v>4</v>
      </c>
      <c r="D298" s="77">
        <v>2.2000000000000002</v>
      </c>
      <c r="E298" s="62"/>
      <c r="F298" s="23">
        <f>(D298*C298)</f>
        <v>8.8000000000000007</v>
      </c>
    </row>
    <row r="299" spans="1:6" x14ac:dyDescent="0.45">
      <c r="A299" s="20" t="s">
        <v>107</v>
      </c>
      <c r="B299" s="25" t="s">
        <v>791</v>
      </c>
      <c r="C299" s="20">
        <v>1</v>
      </c>
      <c r="D299" s="77">
        <v>9.0790000000000006</v>
      </c>
      <c r="E299" s="62"/>
      <c r="F299" s="23">
        <f t="shared" ref="F299:F300" si="15">(D299*C299)</f>
        <v>9.0790000000000006</v>
      </c>
    </row>
    <row r="300" spans="1:6" x14ac:dyDescent="0.45">
      <c r="A300" s="20" t="s">
        <v>108</v>
      </c>
      <c r="B300" s="25" t="s">
        <v>792</v>
      </c>
      <c r="C300" s="20">
        <v>1</v>
      </c>
      <c r="D300" s="77">
        <v>1.4359999999999999</v>
      </c>
      <c r="E300" s="62"/>
      <c r="F300" s="23">
        <f t="shared" si="15"/>
        <v>1.4359999999999999</v>
      </c>
    </row>
    <row r="301" spans="1:6" x14ac:dyDescent="0.45">
      <c r="A301" s="20"/>
      <c r="B301" s="33"/>
      <c r="C301" s="34"/>
      <c r="D301" s="80"/>
      <c r="E301" s="65"/>
      <c r="F301" s="60">
        <f>SUM(F298:F300)</f>
        <v>19.315000000000001</v>
      </c>
    </row>
    <row r="302" spans="1:6" x14ac:dyDescent="0.45">
      <c r="A302" s="20" t="s">
        <v>14</v>
      </c>
      <c r="B302" s="25" t="s">
        <v>101</v>
      </c>
      <c r="C302" s="20"/>
      <c r="D302" s="77"/>
      <c r="E302" s="62"/>
      <c r="F302" s="23" t="s">
        <v>14</v>
      </c>
    </row>
    <row r="303" spans="1:6" x14ac:dyDescent="0.45">
      <c r="A303" s="20" t="s">
        <v>106</v>
      </c>
      <c r="B303" s="25"/>
      <c r="C303" s="20">
        <v>1</v>
      </c>
      <c r="D303" s="77">
        <f>4.935+1.241+2.393+1.563</f>
        <v>10.132</v>
      </c>
      <c r="F303" s="60">
        <f>(D303*C303)</f>
        <v>10.132</v>
      </c>
    </row>
    <row r="304" spans="1:6" x14ac:dyDescent="0.45">
      <c r="A304" s="20"/>
      <c r="B304" s="25"/>
      <c r="C304" s="20"/>
      <c r="D304" s="77"/>
      <c r="E304" s="62"/>
      <c r="F304" s="23"/>
    </row>
    <row r="305" spans="1:6" x14ac:dyDescent="0.45">
      <c r="A305" s="20"/>
      <c r="B305" s="25"/>
      <c r="C305" s="20"/>
      <c r="D305" s="77"/>
      <c r="E305" s="62"/>
      <c r="F305" s="23"/>
    </row>
    <row r="306" spans="1:6" x14ac:dyDescent="0.45">
      <c r="A306" s="20" t="s">
        <v>793</v>
      </c>
      <c r="B306" s="25" t="s">
        <v>36</v>
      </c>
      <c r="C306" s="20"/>
      <c r="D306" s="77"/>
      <c r="E306" s="62"/>
      <c r="F306" s="23"/>
    </row>
    <row r="307" spans="1:6" ht="45" x14ac:dyDescent="0.45">
      <c r="A307" s="20" t="s">
        <v>14</v>
      </c>
      <c r="B307" s="25" t="s">
        <v>102</v>
      </c>
      <c r="C307" s="20"/>
      <c r="D307" s="77"/>
      <c r="E307" s="62"/>
      <c r="F307" s="23"/>
    </row>
    <row r="308" spans="1:6" x14ac:dyDescent="0.45">
      <c r="A308" s="20" t="s">
        <v>106</v>
      </c>
      <c r="B308" s="25" t="s">
        <v>794</v>
      </c>
      <c r="C308" s="20">
        <v>1</v>
      </c>
      <c r="D308" s="77">
        <v>2.8</v>
      </c>
      <c r="E308" s="62">
        <v>3.45</v>
      </c>
      <c r="F308" s="23">
        <f>(D308*C308*E308)</f>
        <v>9.66</v>
      </c>
    </row>
    <row r="309" spans="1:6" x14ac:dyDescent="0.45">
      <c r="A309" s="20" t="s">
        <v>107</v>
      </c>
      <c r="B309" s="25" t="s">
        <v>795</v>
      </c>
      <c r="C309" s="20">
        <v>1</v>
      </c>
      <c r="D309" s="77">
        <v>11.48</v>
      </c>
      <c r="E309" s="62">
        <v>3.65</v>
      </c>
      <c r="F309" s="23">
        <f t="shared" ref="F309:F326" si="16">(D309*C309*E309)</f>
        <v>41.902000000000001</v>
      </c>
    </row>
    <row r="310" spans="1:6" x14ac:dyDescent="0.45">
      <c r="A310" s="20" t="s">
        <v>108</v>
      </c>
      <c r="B310" s="25" t="s">
        <v>796</v>
      </c>
      <c r="C310" s="20">
        <v>1</v>
      </c>
      <c r="D310" s="77">
        <v>4.8</v>
      </c>
      <c r="E310" s="62">
        <v>4.2</v>
      </c>
      <c r="F310" s="23">
        <f t="shared" si="16"/>
        <v>20.16</v>
      </c>
    </row>
    <row r="311" spans="1:6" x14ac:dyDescent="0.45">
      <c r="A311" s="20" t="s">
        <v>109</v>
      </c>
      <c r="B311" s="27" t="s">
        <v>797</v>
      </c>
      <c r="C311" s="28">
        <v>-1</v>
      </c>
      <c r="D311" s="78">
        <v>1.1000000000000001</v>
      </c>
      <c r="E311" s="63">
        <v>2.1</v>
      </c>
      <c r="F311" s="23">
        <f t="shared" si="16"/>
        <v>-2.3100000000000005</v>
      </c>
    </row>
    <row r="312" spans="1:6" x14ac:dyDescent="0.45">
      <c r="A312" s="20" t="s">
        <v>732</v>
      </c>
      <c r="B312" s="25" t="s">
        <v>1432</v>
      </c>
      <c r="C312" s="20">
        <v>2</v>
      </c>
      <c r="D312" s="77">
        <v>1</v>
      </c>
      <c r="E312" s="62">
        <v>3.5</v>
      </c>
      <c r="F312" s="23">
        <f t="shared" si="16"/>
        <v>7</v>
      </c>
    </row>
    <row r="313" spans="1:6" x14ac:dyDescent="0.45">
      <c r="A313" s="20" t="s">
        <v>734</v>
      </c>
      <c r="B313" s="27" t="s">
        <v>798</v>
      </c>
      <c r="C313" s="28">
        <v>-1</v>
      </c>
      <c r="D313" s="78">
        <v>0.97</v>
      </c>
      <c r="E313" s="63">
        <v>2.27</v>
      </c>
      <c r="F313" s="23">
        <f t="shared" si="16"/>
        <v>-2.2018999999999997</v>
      </c>
    </row>
    <row r="314" spans="1:6" x14ac:dyDescent="0.45">
      <c r="A314" s="20" t="s">
        <v>737</v>
      </c>
      <c r="B314" s="31" t="s">
        <v>799</v>
      </c>
      <c r="C314" s="20"/>
      <c r="D314" s="77"/>
      <c r="E314" s="62"/>
      <c r="F314" s="23">
        <f t="shared" si="16"/>
        <v>0</v>
      </c>
    </row>
    <row r="315" spans="1:6" x14ac:dyDescent="0.45">
      <c r="A315" s="20" t="s">
        <v>738</v>
      </c>
      <c r="B315" s="25" t="s">
        <v>1433</v>
      </c>
      <c r="C315" s="20">
        <v>1</v>
      </c>
      <c r="D315" s="77">
        <v>8.56</v>
      </c>
      <c r="E315" s="62">
        <v>2.6</v>
      </c>
      <c r="F315" s="23">
        <f t="shared" si="16"/>
        <v>22.256000000000004</v>
      </c>
    </row>
    <row r="316" spans="1:6" x14ac:dyDescent="0.45">
      <c r="A316" s="20" t="s">
        <v>739</v>
      </c>
      <c r="B316" s="25" t="s">
        <v>1434</v>
      </c>
      <c r="C316" s="20">
        <v>1</v>
      </c>
      <c r="D316" s="77">
        <v>1.05</v>
      </c>
      <c r="E316" s="62">
        <v>2</v>
      </c>
      <c r="F316" s="23">
        <f t="shared" si="16"/>
        <v>2.1</v>
      </c>
    </row>
    <row r="317" spans="1:6" x14ac:dyDescent="0.45">
      <c r="A317" s="20" t="s">
        <v>741</v>
      </c>
      <c r="B317" s="25" t="s">
        <v>800</v>
      </c>
      <c r="C317" s="20">
        <v>1</v>
      </c>
      <c r="D317" s="77">
        <v>1.2</v>
      </c>
      <c r="E317" s="62">
        <v>2.6</v>
      </c>
      <c r="F317" s="23">
        <f t="shared" si="16"/>
        <v>3.12</v>
      </c>
    </row>
    <row r="318" spans="1:6" x14ac:dyDescent="0.45">
      <c r="A318" s="20" t="s">
        <v>742</v>
      </c>
      <c r="B318" s="27" t="s">
        <v>771</v>
      </c>
      <c r="C318" s="28">
        <v>-1</v>
      </c>
      <c r="D318" s="78">
        <v>1</v>
      </c>
      <c r="E318" s="63">
        <v>2</v>
      </c>
      <c r="F318" s="23">
        <f t="shared" si="16"/>
        <v>-2</v>
      </c>
    </row>
    <row r="319" spans="1:6" x14ac:dyDescent="0.45">
      <c r="A319" s="20" t="s">
        <v>743</v>
      </c>
      <c r="B319" s="25" t="s">
        <v>801</v>
      </c>
      <c r="C319" s="20">
        <v>1</v>
      </c>
      <c r="D319" s="77">
        <v>1.8</v>
      </c>
      <c r="E319" s="62">
        <v>2.6</v>
      </c>
      <c r="F319" s="23">
        <f t="shared" si="16"/>
        <v>4.6800000000000006</v>
      </c>
    </row>
    <row r="320" spans="1:6" x14ac:dyDescent="0.45">
      <c r="A320" s="20" t="s">
        <v>744</v>
      </c>
      <c r="B320" s="27" t="s">
        <v>771</v>
      </c>
      <c r="C320" s="28">
        <v>-1</v>
      </c>
      <c r="D320" s="78">
        <v>0.57999999999999996</v>
      </c>
      <c r="E320" s="63">
        <v>2</v>
      </c>
      <c r="F320" s="23">
        <f t="shared" si="16"/>
        <v>-1.1599999999999999</v>
      </c>
    </row>
    <row r="321" spans="1:6" x14ac:dyDescent="0.45">
      <c r="A321" s="20" t="s">
        <v>745</v>
      </c>
      <c r="B321" s="25" t="s">
        <v>802</v>
      </c>
      <c r="C321" s="20">
        <v>1</v>
      </c>
      <c r="D321" s="77">
        <v>5</v>
      </c>
      <c r="E321" s="62">
        <v>2.6</v>
      </c>
      <c r="F321" s="23">
        <f t="shared" si="16"/>
        <v>13</v>
      </c>
    </row>
    <row r="322" spans="1:6" x14ac:dyDescent="0.45">
      <c r="A322" s="20" t="s">
        <v>746</v>
      </c>
      <c r="B322" s="25" t="s">
        <v>1435</v>
      </c>
      <c r="C322" s="20">
        <v>1</v>
      </c>
      <c r="D322" s="77">
        <v>1.98</v>
      </c>
      <c r="E322" s="62">
        <v>2.6</v>
      </c>
      <c r="F322" s="23">
        <f t="shared" si="16"/>
        <v>5.1479999999999997</v>
      </c>
    </row>
    <row r="323" spans="1:6" x14ac:dyDescent="0.45">
      <c r="A323" s="20" t="s">
        <v>747</v>
      </c>
      <c r="B323" s="25" t="s">
        <v>803</v>
      </c>
      <c r="C323" s="20">
        <v>1</v>
      </c>
      <c r="D323" s="77">
        <v>3.15</v>
      </c>
      <c r="E323" s="62">
        <v>2.6</v>
      </c>
      <c r="F323" s="23">
        <f t="shared" si="16"/>
        <v>8.19</v>
      </c>
    </row>
    <row r="324" spans="1:6" x14ac:dyDescent="0.45">
      <c r="A324" s="20" t="s">
        <v>748</v>
      </c>
      <c r="B324" s="25" t="s">
        <v>804</v>
      </c>
      <c r="C324" s="20">
        <v>1</v>
      </c>
      <c r="D324" s="77">
        <v>3.15</v>
      </c>
      <c r="E324" s="62">
        <v>2.6</v>
      </c>
      <c r="F324" s="23">
        <f t="shared" si="16"/>
        <v>8.19</v>
      </c>
    </row>
    <row r="325" spans="1:6" x14ac:dyDescent="0.45">
      <c r="A325" s="20" t="s">
        <v>749</v>
      </c>
      <c r="B325" s="25" t="s">
        <v>805</v>
      </c>
      <c r="C325" s="20">
        <v>1</v>
      </c>
      <c r="D325" s="77">
        <v>1.68</v>
      </c>
      <c r="E325" s="62">
        <v>0.6</v>
      </c>
      <c r="F325" s="23">
        <f t="shared" si="16"/>
        <v>1.008</v>
      </c>
    </row>
    <row r="326" spans="1:6" x14ac:dyDescent="0.45">
      <c r="A326" s="20" t="s">
        <v>750</v>
      </c>
      <c r="B326" s="25" t="s">
        <v>806</v>
      </c>
      <c r="C326" s="20">
        <v>1</v>
      </c>
      <c r="D326" s="77">
        <v>0.9</v>
      </c>
      <c r="E326" s="62">
        <v>0.6</v>
      </c>
      <c r="F326" s="23">
        <f t="shared" si="16"/>
        <v>0.54</v>
      </c>
    </row>
    <row r="327" spans="1:6" x14ac:dyDescent="0.45">
      <c r="A327" s="20"/>
      <c r="B327" s="33"/>
      <c r="C327" s="34"/>
      <c r="D327" s="80"/>
      <c r="E327" s="65"/>
      <c r="F327" s="60">
        <f>SUM(F308:F326)</f>
        <v>139.28210000000001</v>
      </c>
    </row>
    <row r="328" spans="1:6" x14ac:dyDescent="0.45">
      <c r="A328" s="20" t="s">
        <v>66</v>
      </c>
      <c r="B328" s="25" t="s">
        <v>38</v>
      </c>
      <c r="C328" s="20" t="s">
        <v>14</v>
      </c>
      <c r="D328" s="77"/>
      <c r="E328" s="62"/>
      <c r="F328" s="23" t="s">
        <v>14</v>
      </c>
    </row>
    <row r="329" spans="1:6" x14ac:dyDescent="0.45">
      <c r="A329" s="20" t="s">
        <v>723</v>
      </c>
      <c r="B329" s="25" t="s">
        <v>1436</v>
      </c>
      <c r="C329" s="20"/>
      <c r="D329" s="77"/>
      <c r="E329" s="62"/>
      <c r="F329" s="23"/>
    </row>
    <row r="330" spans="1:6" ht="56.25" x14ac:dyDescent="0.45">
      <c r="A330" s="20" t="s">
        <v>14</v>
      </c>
      <c r="B330" s="25" t="s">
        <v>344</v>
      </c>
      <c r="C330" s="20"/>
      <c r="D330" s="77"/>
      <c r="E330" s="62"/>
      <c r="F330" s="23"/>
    </row>
    <row r="331" spans="1:6" x14ac:dyDescent="0.45">
      <c r="A331" s="20" t="s">
        <v>724</v>
      </c>
      <c r="B331" s="25" t="s">
        <v>1437</v>
      </c>
      <c r="C331" s="20" t="s">
        <v>20</v>
      </c>
      <c r="D331" s="77"/>
      <c r="E331" s="62"/>
      <c r="F331" s="23"/>
    </row>
    <row r="332" spans="1:6" ht="56.25" x14ac:dyDescent="0.45">
      <c r="A332" s="20" t="s">
        <v>14</v>
      </c>
      <c r="B332" s="25" t="s">
        <v>344</v>
      </c>
      <c r="C332" s="20"/>
      <c r="D332" s="77"/>
      <c r="E332" s="62"/>
      <c r="F332" s="23"/>
    </row>
    <row r="333" spans="1:6" x14ac:dyDescent="0.45">
      <c r="A333" s="20" t="s">
        <v>106</v>
      </c>
      <c r="B333" s="25" t="s">
        <v>807</v>
      </c>
      <c r="C333" s="20">
        <v>4</v>
      </c>
      <c r="D333" s="77">
        <v>0.7</v>
      </c>
      <c r="E333" s="62">
        <v>2.4500000000000002</v>
      </c>
      <c r="F333" s="23">
        <f>(C333*D333*E333)</f>
        <v>6.86</v>
      </c>
    </row>
    <row r="334" spans="1:6" x14ac:dyDescent="0.45">
      <c r="A334" s="20" t="s">
        <v>107</v>
      </c>
      <c r="B334" s="25" t="s">
        <v>808</v>
      </c>
      <c r="C334" s="20">
        <v>2</v>
      </c>
      <c r="D334" s="77">
        <v>0.7</v>
      </c>
      <c r="E334" s="62">
        <v>3.1</v>
      </c>
      <c r="F334" s="23">
        <f t="shared" ref="F334:F336" si="17">(C334*D334*E334)</f>
        <v>4.34</v>
      </c>
    </row>
    <row r="335" spans="1:6" x14ac:dyDescent="0.45">
      <c r="A335" s="20" t="s">
        <v>108</v>
      </c>
      <c r="B335" s="25" t="s">
        <v>809</v>
      </c>
      <c r="C335" s="20">
        <v>2</v>
      </c>
      <c r="D335" s="77">
        <v>2</v>
      </c>
      <c r="E335" s="62">
        <v>3.2</v>
      </c>
      <c r="F335" s="23">
        <f t="shared" si="17"/>
        <v>12.8</v>
      </c>
    </row>
    <row r="336" spans="1:6" x14ac:dyDescent="0.45">
      <c r="A336" s="20" t="s">
        <v>109</v>
      </c>
      <c r="B336" s="25" t="s">
        <v>810</v>
      </c>
      <c r="C336" s="20">
        <v>1</v>
      </c>
      <c r="D336" s="77">
        <v>3.1</v>
      </c>
      <c r="E336" s="62">
        <v>1.2</v>
      </c>
      <c r="F336" s="23">
        <f t="shared" si="17"/>
        <v>3.7199999999999998</v>
      </c>
    </row>
    <row r="337" spans="1:6" x14ac:dyDescent="0.45">
      <c r="A337" s="20"/>
      <c r="B337" s="33"/>
      <c r="C337" s="34"/>
      <c r="D337" s="80"/>
      <c r="E337" s="65"/>
      <c r="F337" s="60">
        <f>SUM(F333:F336)</f>
        <v>27.72</v>
      </c>
    </row>
    <row r="338" spans="1:6" x14ac:dyDescent="0.45">
      <c r="A338" s="20"/>
      <c r="B338" s="25"/>
      <c r="C338" s="20"/>
      <c r="D338" s="77"/>
      <c r="E338" s="62"/>
      <c r="F338" s="23"/>
    </row>
    <row r="339" spans="1:6" x14ac:dyDescent="0.45">
      <c r="A339" s="20" t="s">
        <v>725</v>
      </c>
      <c r="B339" s="25" t="s">
        <v>1414</v>
      </c>
      <c r="C339" s="20"/>
      <c r="D339" s="77"/>
      <c r="E339" s="62"/>
      <c r="F339" s="23"/>
    </row>
    <row r="340" spans="1:6" ht="45" x14ac:dyDescent="0.45">
      <c r="A340" s="20" t="s">
        <v>14</v>
      </c>
      <c r="B340" s="25" t="s">
        <v>1415</v>
      </c>
      <c r="C340" s="20"/>
      <c r="D340" s="77"/>
      <c r="E340" s="62"/>
      <c r="F340" s="23"/>
    </row>
    <row r="341" spans="1:6" x14ac:dyDescent="0.45">
      <c r="A341" s="20" t="s">
        <v>607</v>
      </c>
      <c r="B341" s="25" t="s">
        <v>41</v>
      </c>
      <c r="C341" s="20" t="s">
        <v>20</v>
      </c>
      <c r="D341" s="77"/>
      <c r="E341" s="62"/>
      <c r="F341" s="23" t="s">
        <v>14</v>
      </c>
    </row>
    <row r="342" spans="1:6" x14ac:dyDescent="0.45">
      <c r="A342" s="20" t="s">
        <v>106</v>
      </c>
      <c r="B342" s="25" t="s">
        <v>811</v>
      </c>
      <c r="C342" s="20">
        <v>1</v>
      </c>
      <c r="D342" s="77">
        <v>3.0569999999999999</v>
      </c>
      <c r="E342" s="62">
        <v>3.2</v>
      </c>
      <c r="F342" s="23">
        <f>(C342*D342*E342)</f>
        <v>9.7824000000000009</v>
      </c>
    </row>
    <row r="343" spans="1:6" x14ac:dyDescent="0.45">
      <c r="A343" s="20" t="s">
        <v>107</v>
      </c>
      <c r="B343" s="25" t="s">
        <v>812</v>
      </c>
      <c r="C343" s="20">
        <v>1</v>
      </c>
      <c r="D343" s="77">
        <f>4.73+4.4</f>
        <v>9.1300000000000008</v>
      </c>
      <c r="E343" s="62">
        <v>3.66</v>
      </c>
      <c r="F343" s="23">
        <f t="shared" ref="F343:F358" si="18">(C343*D343*E343)</f>
        <v>33.415800000000004</v>
      </c>
    </row>
    <row r="344" spans="1:6" x14ac:dyDescent="0.45">
      <c r="A344" s="20" t="s">
        <v>108</v>
      </c>
      <c r="B344" s="25" t="s">
        <v>813</v>
      </c>
      <c r="C344" s="20">
        <v>1</v>
      </c>
      <c r="D344" s="77">
        <v>1.345</v>
      </c>
      <c r="E344" s="62">
        <v>3.66</v>
      </c>
      <c r="F344" s="23">
        <f t="shared" si="18"/>
        <v>4.9226999999999999</v>
      </c>
    </row>
    <row r="345" spans="1:6" x14ac:dyDescent="0.45">
      <c r="A345" s="20" t="s">
        <v>109</v>
      </c>
      <c r="B345" s="25" t="s">
        <v>814</v>
      </c>
      <c r="C345" s="20">
        <v>1</v>
      </c>
      <c r="D345" s="77">
        <v>2.44</v>
      </c>
      <c r="E345" s="62">
        <v>3.66</v>
      </c>
      <c r="F345" s="23">
        <f t="shared" si="18"/>
        <v>8.9304000000000006</v>
      </c>
    </row>
    <row r="346" spans="1:6" x14ac:dyDescent="0.45">
      <c r="A346" s="20" t="s">
        <v>732</v>
      </c>
      <c r="B346" s="25" t="s">
        <v>815</v>
      </c>
      <c r="C346" s="20">
        <v>1</v>
      </c>
      <c r="D346" s="77">
        <v>2.5299999999999998</v>
      </c>
      <c r="E346" s="62">
        <v>3.66</v>
      </c>
      <c r="F346" s="23">
        <f t="shared" si="18"/>
        <v>9.2598000000000003</v>
      </c>
    </row>
    <row r="347" spans="1:6" x14ac:dyDescent="0.45">
      <c r="A347" s="20" t="s">
        <v>734</v>
      </c>
      <c r="B347" s="25" t="s">
        <v>816</v>
      </c>
      <c r="C347" s="20">
        <v>1</v>
      </c>
      <c r="D347" s="77">
        <v>0.74</v>
      </c>
      <c r="E347" s="62">
        <v>2.4239999999999999</v>
      </c>
      <c r="F347" s="23">
        <f t="shared" si="18"/>
        <v>1.79376</v>
      </c>
    </row>
    <row r="348" spans="1:6" x14ac:dyDescent="0.45">
      <c r="A348" s="20" t="s">
        <v>737</v>
      </c>
      <c r="B348" s="25" t="s">
        <v>817</v>
      </c>
      <c r="C348" s="20">
        <v>1</v>
      </c>
      <c r="D348" s="77">
        <v>2.77</v>
      </c>
      <c r="E348" s="62">
        <v>1.98</v>
      </c>
      <c r="F348" s="23">
        <f t="shared" si="18"/>
        <v>5.4846000000000004</v>
      </c>
    </row>
    <row r="349" spans="1:6" x14ac:dyDescent="0.45">
      <c r="A349" s="20" t="s">
        <v>738</v>
      </c>
      <c r="B349" s="25" t="s">
        <v>818</v>
      </c>
      <c r="C349" s="20">
        <v>1</v>
      </c>
      <c r="D349" s="77">
        <f>0.74+2.77</f>
        <v>3.51</v>
      </c>
      <c r="E349" s="62">
        <f>2.424+1.98</f>
        <v>4.4039999999999999</v>
      </c>
      <c r="F349" s="23">
        <f t="shared" si="18"/>
        <v>15.458039999999999</v>
      </c>
    </row>
    <row r="350" spans="1:6" x14ac:dyDescent="0.45">
      <c r="A350" s="20" t="s">
        <v>739</v>
      </c>
      <c r="B350" s="25" t="s">
        <v>819</v>
      </c>
      <c r="C350" s="20">
        <v>1</v>
      </c>
      <c r="D350" s="77">
        <v>1.98</v>
      </c>
      <c r="E350" s="62">
        <v>2.3530000000000002</v>
      </c>
      <c r="F350" s="23">
        <f t="shared" si="18"/>
        <v>4.6589400000000003</v>
      </c>
    </row>
    <row r="351" spans="1:6" x14ac:dyDescent="0.45">
      <c r="A351" s="20" t="s">
        <v>741</v>
      </c>
      <c r="B351" s="25" t="s">
        <v>820</v>
      </c>
      <c r="C351" s="20">
        <v>1</v>
      </c>
      <c r="D351" s="77">
        <v>5.3209999999999997</v>
      </c>
      <c r="E351" s="62">
        <v>3.66</v>
      </c>
      <c r="F351" s="23">
        <f t="shared" si="18"/>
        <v>19.47486</v>
      </c>
    </row>
    <row r="352" spans="1:6" x14ac:dyDescent="0.45">
      <c r="A352" s="20" t="s">
        <v>742</v>
      </c>
      <c r="B352" s="25" t="s">
        <v>821</v>
      </c>
      <c r="C352" s="20">
        <v>1</v>
      </c>
      <c r="D352" s="77">
        <v>0.11</v>
      </c>
      <c r="E352" s="62">
        <v>3.9340000000000002</v>
      </c>
      <c r="F352" s="23">
        <f t="shared" si="18"/>
        <v>0.43274000000000001</v>
      </c>
    </row>
    <row r="353" spans="1:6" x14ac:dyDescent="0.45">
      <c r="A353" s="20" t="s">
        <v>743</v>
      </c>
      <c r="B353" s="25" t="s">
        <v>822</v>
      </c>
      <c r="C353" s="20">
        <v>1</v>
      </c>
      <c r="D353" s="77">
        <v>0.82</v>
      </c>
      <c r="E353" s="62">
        <v>30.9</v>
      </c>
      <c r="F353" s="23">
        <f t="shared" si="18"/>
        <v>25.337999999999997</v>
      </c>
    </row>
    <row r="354" spans="1:6" x14ac:dyDescent="0.45">
      <c r="A354" s="20" t="s">
        <v>744</v>
      </c>
      <c r="B354" s="25" t="s">
        <v>823</v>
      </c>
      <c r="C354" s="20">
        <v>-1</v>
      </c>
      <c r="D354" s="77">
        <v>1.0169999999999999</v>
      </c>
      <c r="E354" s="62">
        <v>2.2749999999999999</v>
      </c>
      <c r="F354" s="23">
        <f t="shared" si="18"/>
        <v>-2.3136749999999995</v>
      </c>
    </row>
    <row r="355" spans="1:6" x14ac:dyDescent="0.45">
      <c r="A355" s="20" t="s">
        <v>745</v>
      </c>
      <c r="B355" s="25" t="s">
        <v>824</v>
      </c>
      <c r="C355" s="20">
        <v>2</v>
      </c>
      <c r="D355" s="77">
        <v>0.55000000000000004</v>
      </c>
      <c r="E355" s="62">
        <v>2</v>
      </c>
      <c r="F355" s="23">
        <f t="shared" si="18"/>
        <v>2.2000000000000002</v>
      </c>
    </row>
    <row r="356" spans="1:6" x14ac:dyDescent="0.45">
      <c r="A356" s="20" t="s">
        <v>746</v>
      </c>
      <c r="B356" s="25" t="s">
        <v>825</v>
      </c>
      <c r="C356" s="20">
        <v>1</v>
      </c>
      <c r="D356" s="77">
        <v>1.0740000000000001</v>
      </c>
      <c r="E356" s="62">
        <v>0.44400000000000001</v>
      </c>
      <c r="F356" s="23">
        <f t="shared" si="18"/>
        <v>0.47685600000000006</v>
      </c>
    </row>
    <row r="357" spans="1:6" x14ac:dyDescent="0.45">
      <c r="A357" s="20" t="s">
        <v>747</v>
      </c>
      <c r="B357" s="25" t="s">
        <v>826</v>
      </c>
      <c r="C357" s="20">
        <v>1</v>
      </c>
      <c r="D357" s="77">
        <v>0.99099999999999999</v>
      </c>
      <c r="E357" s="62">
        <v>2.286</v>
      </c>
      <c r="F357" s="23">
        <f t="shared" si="18"/>
        <v>2.2654260000000002</v>
      </c>
    </row>
    <row r="358" spans="1:6" x14ac:dyDescent="0.45">
      <c r="A358" s="20" t="s">
        <v>748</v>
      </c>
      <c r="B358" s="25" t="s">
        <v>1438</v>
      </c>
      <c r="C358" s="20">
        <v>1</v>
      </c>
      <c r="D358" s="77">
        <v>3</v>
      </c>
      <c r="E358" s="62">
        <v>3.1</v>
      </c>
      <c r="F358" s="23">
        <f t="shared" si="18"/>
        <v>9.3000000000000007</v>
      </c>
    </row>
    <row r="359" spans="1:6" x14ac:dyDescent="0.45">
      <c r="A359" s="20"/>
      <c r="B359" s="33"/>
      <c r="C359" s="34"/>
      <c r="D359" s="80"/>
      <c r="E359" s="65"/>
      <c r="F359" s="60">
        <f>SUM(F342:F358)</f>
        <v>150.88064700000001</v>
      </c>
    </row>
    <row r="360" spans="1:6" x14ac:dyDescent="0.45">
      <c r="A360" s="20"/>
      <c r="B360" s="25"/>
      <c r="C360" s="20"/>
      <c r="D360" s="77"/>
      <c r="E360" s="62"/>
      <c r="F360" s="23"/>
    </row>
    <row r="361" spans="1:6" x14ac:dyDescent="0.45">
      <c r="A361" s="20" t="s">
        <v>625</v>
      </c>
      <c r="B361" s="25" t="s">
        <v>42</v>
      </c>
      <c r="C361" s="20" t="s">
        <v>20</v>
      </c>
      <c r="D361" s="77"/>
      <c r="E361" s="62"/>
      <c r="F361" s="23"/>
    </row>
    <row r="362" spans="1:6" x14ac:dyDescent="0.45">
      <c r="A362" s="20" t="s">
        <v>632</v>
      </c>
      <c r="B362" s="25" t="s">
        <v>43</v>
      </c>
      <c r="C362" s="20" t="s">
        <v>20</v>
      </c>
      <c r="D362" s="77"/>
      <c r="E362" s="62"/>
      <c r="F362" s="23"/>
    </row>
    <row r="363" spans="1:6" x14ac:dyDescent="0.45">
      <c r="A363" s="20" t="s">
        <v>651</v>
      </c>
      <c r="B363" s="25" t="s">
        <v>44</v>
      </c>
      <c r="C363" s="20" t="s">
        <v>20</v>
      </c>
      <c r="D363" s="77"/>
      <c r="E363" s="62"/>
      <c r="F363" s="23"/>
    </row>
    <row r="364" spans="1:6" x14ac:dyDescent="0.45">
      <c r="A364" s="20" t="s">
        <v>726</v>
      </c>
      <c r="B364" s="25" t="s">
        <v>1439</v>
      </c>
      <c r="C364" s="20" t="s">
        <v>14</v>
      </c>
      <c r="D364" s="77"/>
      <c r="E364" s="62"/>
      <c r="F364" s="23"/>
    </row>
    <row r="365" spans="1:6" ht="33.75" x14ac:dyDescent="0.45">
      <c r="A365" s="20" t="s">
        <v>14</v>
      </c>
      <c r="B365" s="25" t="s">
        <v>1440</v>
      </c>
      <c r="C365" s="20"/>
      <c r="D365" s="77"/>
      <c r="E365" s="62"/>
      <c r="F365" s="23"/>
    </row>
    <row r="366" spans="1:6" x14ac:dyDescent="0.45">
      <c r="A366" s="20"/>
      <c r="B366" s="25" t="s">
        <v>112</v>
      </c>
      <c r="C366" s="20" t="s">
        <v>20</v>
      </c>
      <c r="D366" s="77"/>
      <c r="E366" s="62"/>
      <c r="F366" s="23" t="s">
        <v>14</v>
      </c>
    </row>
    <row r="367" spans="1:6" x14ac:dyDescent="0.45">
      <c r="A367" s="20"/>
      <c r="B367" s="25"/>
      <c r="C367" s="20"/>
      <c r="D367" s="77"/>
      <c r="E367" s="62"/>
      <c r="F367" s="23"/>
    </row>
    <row r="368" spans="1:6" x14ac:dyDescent="0.45">
      <c r="A368" s="20" t="s">
        <v>14</v>
      </c>
      <c r="B368" s="25" t="s">
        <v>113</v>
      </c>
      <c r="C368" s="20" t="s">
        <v>20</v>
      </c>
      <c r="D368" s="77"/>
      <c r="E368" s="62"/>
      <c r="F368" s="23"/>
    </row>
    <row r="369" spans="1:6" x14ac:dyDescent="0.45">
      <c r="A369" s="20" t="s">
        <v>827</v>
      </c>
      <c r="B369" s="25" t="s">
        <v>1441</v>
      </c>
      <c r="C369" s="20" t="s">
        <v>69</v>
      </c>
      <c r="D369" s="77"/>
      <c r="E369" s="62"/>
      <c r="F369" s="23"/>
    </row>
    <row r="370" spans="1:6" ht="56.25" x14ac:dyDescent="0.45">
      <c r="A370" s="20" t="s">
        <v>14</v>
      </c>
      <c r="B370" s="25" t="s">
        <v>1442</v>
      </c>
      <c r="C370" s="20" t="s">
        <v>14</v>
      </c>
      <c r="D370" s="77"/>
      <c r="E370" s="62"/>
      <c r="F370" s="23" t="s">
        <v>14</v>
      </c>
    </row>
    <row r="371" spans="1:6" x14ac:dyDescent="0.45">
      <c r="A371" s="20" t="s">
        <v>106</v>
      </c>
      <c r="B371" s="25" t="s">
        <v>813</v>
      </c>
      <c r="C371" s="20">
        <v>1</v>
      </c>
      <c r="D371" s="77">
        <v>1.345</v>
      </c>
      <c r="E371" s="62">
        <v>3.66</v>
      </c>
      <c r="F371" s="23">
        <f>(C371*D371*E371)</f>
        <v>4.9226999999999999</v>
      </c>
    </row>
    <row r="372" spans="1:6" x14ac:dyDescent="0.45">
      <c r="A372" s="20" t="s">
        <v>107</v>
      </c>
      <c r="B372" s="25" t="s">
        <v>814</v>
      </c>
      <c r="C372" s="20">
        <v>1</v>
      </c>
      <c r="D372" s="77">
        <v>2.44</v>
      </c>
      <c r="E372" s="62">
        <v>3.66</v>
      </c>
      <c r="F372" s="23">
        <f t="shared" ref="F372:F384" si="19">(C372*D372*E372)</f>
        <v>8.9304000000000006</v>
      </c>
    </row>
    <row r="373" spans="1:6" x14ac:dyDescent="0.45">
      <c r="A373" s="20" t="s">
        <v>108</v>
      </c>
      <c r="B373" s="25" t="s">
        <v>815</v>
      </c>
      <c r="C373" s="20">
        <v>1</v>
      </c>
      <c r="D373" s="77">
        <v>2.5299999999999998</v>
      </c>
      <c r="E373" s="62">
        <v>3.66</v>
      </c>
      <c r="F373" s="23">
        <f t="shared" si="19"/>
        <v>9.2598000000000003</v>
      </c>
    </row>
    <row r="374" spans="1:6" x14ac:dyDescent="0.45">
      <c r="A374" s="20" t="s">
        <v>109</v>
      </c>
      <c r="B374" s="25" t="s">
        <v>816</v>
      </c>
      <c r="C374" s="20">
        <v>1</v>
      </c>
      <c r="D374" s="77">
        <v>0.74</v>
      </c>
      <c r="E374" s="62">
        <v>2.4239999999999999</v>
      </c>
      <c r="F374" s="23">
        <f t="shared" si="19"/>
        <v>1.79376</v>
      </c>
    </row>
    <row r="375" spans="1:6" x14ac:dyDescent="0.45">
      <c r="A375" s="20" t="s">
        <v>732</v>
      </c>
      <c r="B375" s="25" t="s">
        <v>817</v>
      </c>
      <c r="C375" s="20">
        <v>1</v>
      </c>
      <c r="D375" s="77">
        <v>2.77</v>
      </c>
      <c r="E375" s="62">
        <v>1.98</v>
      </c>
      <c r="F375" s="23">
        <f t="shared" si="19"/>
        <v>5.4846000000000004</v>
      </c>
    </row>
    <row r="376" spans="1:6" x14ac:dyDescent="0.45">
      <c r="A376" s="20" t="s">
        <v>734</v>
      </c>
      <c r="B376" s="25" t="s">
        <v>818</v>
      </c>
      <c r="C376" s="20">
        <v>1</v>
      </c>
      <c r="D376" s="77">
        <f>0.74+2.77</f>
        <v>3.51</v>
      </c>
      <c r="E376" s="62">
        <f>2.424+1.98</f>
        <v>4.4039999999999999</v>
      </c>
      <c r="F376" s="23">
        <f t="shared" si="19"/>
        <v>15.458039999999999</v>
      </c>
    </row>
    <row r="377" spans="1:6" x14ac:dyDescent="0.45">
      <c r="A377" s="20" t="s">
        <v>737</v>
      </c>
      <c r="B377" s="25" t="s">
        <v>819</v>
      </c>
      <c r="C377" s="20">
        <v>1</v>
      </c>
      <c r="D377" s="77">
        <v>1.98</v>
      </c>
      <c r="E377" s="62">
        <v>2.3530000000000002</v>
      </c>
      <c r="F377" s="23">
        <f t="shared" si="19"/>
        <v>4.6589400000000003</v>
      </c>
    </row>
    <row r="378" spans="1:6" x14ac:dyDescent="0.45">
      <c r="A378" s="20" t="s">
        <v>738</v>
      </c>
      <c r="B378" s="25" t="s">
        <v>820</v>
      </c>
      <c r="C378" s="20">
        <v>1</v>
      </c>
      <c r="D378" s="77">
        <v>5.3209999999999997</v>
      </c>
      <c r="E378" s="62">
        <v>3.66</v>
      </c>
      <c r="F378" s="23">
        <f t="shared" si="19"/>
        <v>19.47486</v>
      </c>
    </row>
    <row r="379" spans="1:6" x14ac:dyDescent="0.45">
      <c r="A379" s="20" t="s">
        <v>739</v>
      </c>
      <c r="B379" s="25" t="s">
        <v>821</v>
      </c>
      <c r="C379" s="20">
        <v>1</v>
      </c>
      <c r="D379" s="77">
        <v>0.11</v>
      </c>
      <c r="E379" s="62">
        <v>3.9340000000000002</v>
      </c>
      <c r="F379" s="23">
        <f t="shared" si="19"/>
        <v>0.43274000000000001</v>
      </c>
    </row>
    <row r="380" spans="1:6" x14ac:dyDescent="0.45">
      <c r="A380" s="20" t="s">
        <v>741</v>
      </c>
      <c r="B380" s="25" t="s">
        <v>822</v>
      </c>
      <c r="C380" s="20">
        <v>1</v>
      </c>
      <c r="D380" s="77">
        <v>0.82</v>
      </c>
      <c r="E380" s="62">
        <v>30.9</v>
      </c>
      <c r="F380" s="23">
        <f t="shared" si="19"/>
        <v>25.337999999999997</v>
      </c>
    </row>
    <row r="381" spans="1:6" x14ac:dyDescent="0.45">
      <c r="A381" s="20" t="s">
        <v>742</v>
      </c>
      <c r="B381" s="27" t="s">
        <v>828</v>
      </c>
      <c r="C381" s="28">
        <v>-1</v>
      </c>
      <c r="D381" s="78">
        <v>1.0169999999999999</v>
      </c>
      <c r="E381" s="63">
        <v>2.2749999999999999</v>
      </c>
      <c r="F381" s="29">
        <f t="shared" si="19"/>
        <v>-2.3136749999999995</v>
      </c>
    </row>
    <row r="382" spans="1:6" x14ac:dyDescent="0.45">
      <c r="A382" s="20" t="s">
        <v>743</v>
      </c>
      <c r="B382" s="25" t="s">
        <v>824</v>
      </c>
      <c r="C382" s="20">
        <v>2</v>
      </c>
      <c r="D382" s="77">
        <v>0.55000000000000004</v>
      </c>
      <c r="E382" s="62">
        <v>2</v>
      </c>
      <c r="F382" s="23">
        <f t="shared" si="19"/>
        <v>2.2000000000000002</v>
      </c>
    </row>
    <row r="383" spans="1:6" x14ac:dyDescent="0.45">
      <c r="A383" s="20" t="s">
        <v>744</v>
      </c>
      <c r="B383" s="25" t="s">
        <v>825</v>
      </c>
      <c r="C383" s="20">
        <v>1</v>
      </c>
      <c r="D383" s="77">
        <v>1.0740000000000001</v>
      </c>
      <c r="E383" s="62">
        <v>0.44400000000000001</v>
      </c>
      <c r="F383" s="23">
        <f t="shared" si="19"/>
        <v>0.47685600000000006</v>
      </c>
    </row>
    <row r="384" spans="1:6" x14ac:dyDescent="0.45">
      <c r="A384" s="20" t="s">
        <v>745</v>
      </c>
      <c r="B384" s="25" t="s">
        <v>826</v>
      </c>
      <c r="C384" s="20">
        <v>1</v>
      </c>
      <c r="D384" s="77">
        <v>0.99099999999999999</v>
      </c>
      <c r="E384" s="62">
        <v>2.286</v>
      </c>
      <c r="F384" s="23">
        <f t="shared" si="19"/>
        <v>2.2654260000000002</v>
      </c>
    </row>
    <row r="385" spans="1:6" x14ac:dyDescent="0.45">
      <c r="A385" s="20"/>
      <c r="B385" s="25"/>
      <c r="C385" s="20"/>
      <c r="D385" s="77"/>
      <c r="E385" s="62"/>
      <c r="F385" s="23"/>
    </row>
    <row r="386" spans="1:6" x14ac:dyDescent="0.45">
      <c r="A386" s="20"/>
      <c r="B386" s="33"/>
      <c r="C386" s="34"/>
      <c r="D386" s="80"/>
      <c r="E386" s="65"/>
      <c r="F386" s="60">
        <f>SUM(F371:F385)</f>
        <v>98.382446999999999</v>
      </c>
    </row>
    <row r="387" spans="1:6" x14ac:dyDescent="0.45">
      <c r="A387" s="20"/>
      <c r="B387" s="25"/>
      <c r="C387" s="20"/>
      <c r="D387" s="77"/>
      <c r="E387" s="62"/>
      <c r="F387" s="23"/>
    </row>
    <row r="388" spans="1:6" x14ac:dyDescent="0.45">
      <c r="A388" s="20" t="s">
        <v>829</v>
      </c>
      <c r="B388" s="25" t="s">
        <v>1443</v>
      </c>
      <c r="C388" s="20" t="s">
        <v>69</v>
      </c>
      <c r="D388" s="77"/>
      <c r="E388" s="62"/>
      <c r="F388" s="23"/>
    </row>
    <row r="389" spans="1:6" ht="78.75" x14ac:dyDescent="0.45">
      <c r="A389" s="20" t="s">
        <v>14</v>
      </c>
      <c r="B389" s="25" t="s">
        <v>1444</v>
      </c>
      <c r="C389" s="20" t="s">
        <v>14</v>
      </c>
      <c r="D389" s="77"/>
      <c r="E389" s="62"/>
      <c r="F389" s="23"/>
    </row>
    <row r="390" spans="1:6" x14ac:dyDescent="0.45">
      <c r="A390" s="20" t="s">
        <v>106</v>
      </c>
      <c r="B390" s="25" t="s">
        <v>1618</v>
      </c>
      <c r="C390" s="20">
        <v>1</v>
      </c>
      <c r="D390" s="77">
        <v>3.76</v>
      </c>
      <c r="E390" s="62">
        <v>3.66</v>
      </c>
      <c r="F390" s="60">
        <f>(C390*D390*E390)</f>
        <v>13.7616</v>
      </c>
    </row>
    <row r="391" spans="1:6" x14ac:dyDescent="0.45">
      <c r="A391" s="20"/>
      <c r="B391" s="25"/>
      <c r="C391" s="20"/>
      <c r="D391" s="77"/>
      <c r="E391" s="62"/>
      <c r="F391" s="23"/>
    </row>
    <row r="392" spans="1:6" x14ac:dyDescent="0.45">
      <c r="A392" s="20" t="s">
        <v>830</v>
      </c>
      <c r="B392" s="25" t="s">
        <v>118</v>
      </c>
      <c r="C392" s="20" t="s">
        <v>119</v>
      </c>
      <c r="D392" s="77"/>
      <c r="E392" s="62"/>
      <c r="F392" s="23"/>
    </row>
    <row r="393" spans="1:6" ht="67.5" x14ac:dyDescent="0.45">
      <c r="A393" s="20" t="s">
        <v>14</v>
      </c>
      <c r="B393" s="25" t="s">
        <v>1445</v>
      </c>
      <c r="C393" s="20" t="s">
        <v>14</v>
      </c>
      <c r="D393" s="77"/>
      <c r="E393" s="62"/>
      <c r="F393" s="23"/>
    </row>
    <row r="394" spans="1:6" x14ac:dyDescent="0.45">
      <c r="A394" s="20" t="s">
        <v>106</v>
      </c>
      <c r="B394" s="25" t="s">
        <v>1619</v>
      </c>
      <c r="C394" s="20">
        <v>4</v>
      </c>
      <c r="D394" s="77">
        <v>0.9</v>
      </c>
      <c r="E394" s="62">
        <v>3.66</v>
      </c>
      <c r="F394" s="60">
        <f>(C394*D394*E394)</f>
        <v>13.176</v>
      </c>
    </row>
    <row r="395" spans="1:6" x14ac:dyDescent="0.45">
      <c r="A395" s="20"/>
      <c r="B395" s="25"/>
      <c r="C395" s="20"/>
      <c r="D395" s="77"/>
      <c r="E395" s="62"/>
      <c r="F395" s="23"/>
    </row>
    <row r="396" spans="1:6" x14ac:dyDescent="0.45">
      <c r="A396" s="20" t="s">
        <v>831</v>
      </c>
      <c r="B396" s="25" t="s">
        <v>50</v>
      </c>
      <c r="C396" s="20" t="s">
        <v>48</v>
      </c>
      <c r="D396" s="77"/>
      <c r="E396" s="62"/>
      <c r="F396" s="23"/>
    </row>
    <row r="397" spans="1:6" x14ac:dyDescent="0.45">
      <c r="A397" s="20" t="s">
        <v>14</v>
      </c>
      <c r="B397" s="25" t="s">
        <v>51</v>
      </c>
      <c r="C397" s="20" t="s">
        <v>14</v>
      </c>
      <c r="D397" s="77"/>
      <c r="E397" s="62"/>
      <c r="F397" s="23"/>
    </row>
    <row r="398" spans="1:6" x14ac:dyDescent="0.45">
      <c r="A398" s="20"/>
      <c r="B398" s="25" t="s">
        <v>1689</v>
      </c>
      <c r="C398" s="20">
        <v>2</v>
      </c>
      <c r="D398" s="77">
        <v>0.56999999999999995</v>
      </c>
      <c r="E398" s="62"/>
      <c r="F398" s="23">
        <f>D398*C398</f>
        <v>1.1399999999999999</v>
      </c>
    </row>
    <row r="399" spans="1:6" x14ac:dyDescent="0.45">
      <c r="A399" s="20"/>
      <c r="B399" s="25" t="s">
        <v>1690</v>
      </c>
      <c r="C399" s="20">
        <v>1</v>
      </c>
      <c r="D399" s="77">
        <f>1.97</f>
        <v>1.97</v>
      </c>
      <c r="E399" s="62"/>
      <c r="F399" s="23">
        <f t="shared" ref="F399:F405" si="20">D399*C399</f>
        <v>1.97</v>
      </c>
    </row>
    <row r="400" spans="1:6" x14ac:dyDescent="0.45">
      <c r="A400" s="20"/>
      <c r="B400" s="25" t="s">
        <v>1691</v>
      </c>
      <c r="C400" s="20">
        <v>1</v>
      </c>
      <c r="D400" s="77">
        <f>(0.2+0.14+0.1+0.05+0.075+0.125+0.625+0.1+0.075+0.06+0.125+0.53)</f>
        <v>2.2050000000000001</v>
      </c>
      <c r="E400" s="62"/>
      <c r="F400" s="23">
        <f t="shared" si="20"/>
        <v>2.2050000000000001</v>
      </c>
    </row>
    <row r="401" spans="1:6" x14ac:dyDescent="0.45">
      <c r="A401" s="20"/>
      <c r="B401" s="25" t="s">
        <v>1692</v>
      </c>
      <c r="C401" s="20">
        <v>1</v>
      </c>
      <c r="D401" s="77">
        <f>(0.61+0.125+0.065+0.1+0.62+0.125+0.065+0.1+0.15+0.42+0.25)</f>
        <v>2.63</v>
      </c>
      <c r="E401" s="62"/>
      <c r="F401" s="23">
        <f t="shared" si="20"/>
        <v>2.63</v>
      </c>
    </row>
    <row r="402" spans="1:6" x14ac:dyDescent="0.45">
      <c r="A402" s="20"/>
      <c r="B402" s="25" t="s">
        <v>1693</v>
      </c>
      <c r="C402" s="20">
        <v>1</v>
      </c>
      <c r="D402" s="77">
        <f>(0.86+0.55+1.07+0.37+3.2)</f>
        <v>6.0500000000000007</v>
      </c>
      <c r="E402" s="62"/>
      <c r="F402" s="23">
        <f t="shared" si="20"/>
        <v>6.0500000000000007</v>
      </c>
    </row>
    <row r="403" spans="1:6" x14ac:dyDescent="0.45">
      <c r="A403" s="20"/>
      <c r="B403" s="25" t="s">
        <v>1694</v>
      </c>
      <c r="C403" s="20">
        <v>1</v>
      </c>
      <c r="D403" s="77">
        <v>2.37</v>
      </c>
      <c r="E403" s="62"/>
      <c r="F403" s="23">
        <f t="shared" si="20"/>
        <v>2.37</v>
      </c>
    </row>
    <row r="404" spans="1:6" x14ac:dyDescent="0.45">
      <c r="A404" s="20"/>
      <c r="B404" s="25" t="s">
        <v>1695</v>
      </c>
      <c r="C404" s="20">
        <v>1</v>
      </c>
      <c r="D404" s="77">
        <v>1.31</v>
      </c>
      <c r="E404" s="62"/>
      <c r="F404" s="23">
        <f t="shared" si="20"/>
        <v>1.31</v>
      </c>
    </row>
    <row r="405" spans="1:6" x14ac:dyDescent="0.45">
      <c r="A405" s="20"/>
      <c r="B405" s="25"/>
      <c r="C405" s="20"/>
      <c r="D405" s="77"/>
      <c r="E405" s="62"/>
      <c r="F405" s="23">
        <f t="shared" si="20"/>
        <v>0</v>
      </c>
    </row>
    <row r="406" spans="1:6" x14ac:dyDescent="0.45">
      <c r="A406" s="20"/>
      <c r="B406" s="25"/>
      <c r="C406" s="20"/>
      <c r="D406" s="77"/>
      <c r="E406" s="62"/>
      <c r="F406" s="60">
        <f>SUM(F398:F405)</f>
        <v>17.675000000000001</v>
      </c>
    </row>
    <row r="407" spans="1:6" x14ac:dyDescent="0.45">
      <c r="A407" s="20"/>
      <c r="B407" s="25"/>
      <c r="C407" s="20"/>
      <c r="D407" s="77"/>
      <c r="E407" s="62"/>
      <c r="F407" s="23"/>
    </row>
    <row r="408" spans="1:6" x14ac:dyDescent="0.45">
      <c r="A408" s="20"/>
      <c r="B408" s="25"/>
      <c r="C408" s="20"/>
      <c r="D408" s="77"/>
      <c r="E408" s="62"/>
      <c r="F408" s="23"/>
    </row>
    <row r="409" spans="1:6" x14ac:dyDescent="0.45">
      <c r="A409" s="20" t="s">
        <v>832</v>
      </c>
      <c r="B409" s="25" t="s">
        <v>121</v>
      </c>
      <c r="C409" s="20" t="s">
        <v>20</v>
      </c>
      <c r="D409" s="77"/>
      <c r="E409" s="62"/>
      <c r="F409" s="23"/>
    </row>
    <row r="410" spans="1:6" ht="22.5" x14ac:dyDescent="0.45">
      <c r="A410" s="20" t="s">
        <v>14</v>
      </c>
      <c r="B410" s="25" t="s">
        <v>1446</v>
      </c>
      <c r="C410" s="20" t="s">
        <v>14</v>
      </c>
      <c r="D410" s="77"/>
      <c r="E410" s="62"/>
      <c r="F410" s="23"/>
    </row>
    <row r="411" spans="1:6" x14ac:dyDescent="0.45">
      <c r="A411" s="20" t="s">
        <v>833</v>
      </c>
      <c r="B411" s="25" t="s">
        <v>123</v>
      </c>
      <c r="C411" s="20" t="s">
        <v>20</v>
      </c>
      <c r="D411" s="77"/>
      <c r="E411" s="62"/>
      <c r="F411" s="23"/>
    </row>
    <row r="412" spans="1:6" x14ac:dyDescent="0.45">
      <c r="A412" s="20" t="s">
        <v>14</v>
      </c>
      <c r="B412" s="25" t="s">
        <v>1447</v>
      </c>
      <c r="C412" s="20" t="s">
        <v>14</v>
      </c>
      <c r="D412" s="77"/>
      <c r="E412" s="62"/>
      <c r="F412" s="23"/>
    </row>
    <row r="413" spans="1:6" x14ac:dyDescent="0.45">
      <c r="A413" s="20"/>
      <c r="B413" s="25" t="s">
        <v>834</v>
      </c>
      <c r="C413" s="20">
        <v>1</v>
      </c>
      <c r="D413" s="77">
        <v>3.06</v>
      </c>
      <c r="E413" s="62">
        <v>3</v>
      </c>
      <c r="F413" s="23">
        <f>(C413*D413*E413)</f>
        <v>9.18</v>
      </c>
    </row>
    <row r="414" spans="1:6" x14ac:dyDescent="0.45">
      <c r="A414" s="20"/>
      <c r="B414" s="25" t="s">
        <v>835</v>
      </c>
      <c r="C414" s="20">
        <v>1</v>
      </c>
      <c r="D414" s="77">
        <v>4.75</v>
      </c>
      <c r="E414" s="62">
        <v>3</v>
      </c>
      <c r="F414" s="23">
        <f t="shared" ref="F414:F416" si="21">(C414*D414*E414)</f>
        <v>14.25</v>
      </c>
    </row>
    <row r="415" spans="1:6" x14ac:dyDescent="0.45">
      <c r="A415" s="20"/>
      <c r="B415" s="25" t="s">
        <v>836</v>
      </c>
      <c r="C415" s="20">
        <v>1</v>
      </c>
      <c r="D415" s="77">
        <v>3.6</v>
      </c>
      <c r="E415" s="62">
        <v>3</v>
      </c>
      <c r="F415" s="23">
        <f t="shared" si="21"/>
        <v>10.8</v>
      </c>
    </row>
    <row r="416" spans="1:6" x14ac:dyDescent="0.45">
      <c r="A416" s="20"/>
      <c r="B416" s="25" t="s">
        <v>837</v>
      </c>
      <c r="C416" s="20">
        <v>1</v>
      </c>
      <c r="D416" s="77">
        <v>2.0249999999999999</v>
      </c>
      <c r="E416" s="62">
        <v>3</v>
      </c>
      <c r="F416" s="23">
        <f t="shared" si="21"/>
        <v>6.0749999999999993</v>
      </c>
    </row>
    <row r="417" spans="1:6" x14ac:dyDescent="0.45">
      <c r="A417" s="20"/>
      <c r="B417" s="33"/>
      <c r="C417" s="34"/>
      <c r="D417" s="80"/>
      <c r="E417" s="65"/>
      <c r="F417" s="60">
        <f>SUM(F413:F416)</f>
        <v>40.305000000000007</v>
      </c>
    </row>
    <row r="418" spans="1:6" x14ac:dyDescent="0.45">
      <c r="A418" s="20"/>
      <c r="B418" s="25"/>
      <c r="C418" s="20"/>
      <c r="D418" s="77"/>
      <c r="E418" s="62"/>
      <c r="F418" s="23"/>
    </row>
    <row r="419" spans="1:6" x14ac:dyDescent="0.45">
      <c r="A419" s="20" t="s">
        <v>838</v>
      </c>
      <c r="B419" s="25" t="s">
        <v>1448</v>
      </c>
      <c r="C419" s="20" t="s">
        <v>126</v>
      </c>
      <c r="D419" s="77"/>
      <c r="E419" s="62"/>
      <c r="F419" s="23"/>
    </row>
    <row r="420" spans="1:6" ht="22.5" x14ac:dyDescent="0.45">
      <c r="A420" s="20" t="s">
        <v>14</v>
      </c>
      <c r="B420" s="25" t="s">
        <v>127</v>
      </c>
      <c r="C420" s="20" t="s">
        <v>14</v>
      </c>
      <c r="D420" s="77"/>
      <c r="E420" s="62"/>
      <c r="F420" s="23"/>
    </row>
    <row r="421" spans="1:6" x14ac:dyDescent="0.45">
      <c r="A421" s="34" t="s">
        <v>106</v>
      </c>
      <c r="B421" s="33"/>
      <c r="C421" s="34">
        <v>1</v>
      </c>
      <c r="D421" s="80"/>
      <c r="E421" s="65"/>
      <c r="F421" s="60">
        <v>1</v>
      </c>
    </row>
    <row r="422" spans="1:6" x14ac:dyDescent="0.45">
      <c r="A422" s="20"/>
      <c r="B422" s="25"/>
      <c r="C422" s="20"/>
      <c r="D422" s="77"/>
      <c r="E422" s="62"/>
      <c r="F422" s="23"/>
    </row>
    <row r="423" spans="1:6" x14ac:dyDescent="0.45">
      <c r="A423" s="20" t="s">
        <v>839</v>
      </c>
      <c r="B423" s="25" t="s">
        <v>128</v>
      </c>
      <c r="C423" s="20" t="s">
        <v>126</v>
      </c>
      <c r="D423" s="77"/>
      <c r="E423" s="62"/>
      <c r="F423" s="23"/>
    </row>
    <row r="424" spans="1:6" ht="22.5" x14ac:dyDescent="0.45">
      <c r="A424" s="20" t="s">
        <v>14</v>
      </c>
      <c r="B424" s="25" t="s">
        <v>129</v>
      </c>
      <c r="C424" s="20" t="s">
        <v>14</v>
      </c>
      <c r="D424" s="77"/>
      <c r="E424" s="62"/>
      <c r="F424" s="23"/>
    </row>
    <row r="425" spans="1:6" x14ac:dyDescent="0.45">
      <c r="A425" s="34" t="s">
        <v>106</v>
      </c>
      <c r="B425" s="33"/>
      <c r="C425" s="34">
        <v>1</v>
      </c>
      <c r="D425" s="80"/>
      <c r="E425" s="65"/>
      <c r="F425" s="60">
        <v>1</v>
      </c>
    </row>
    <row r="426" spans="1:6" x14ac:dyDescent="0.45">
      <c r="A426" s="20" t="s">
        <v>840</v>
      </c>
      <c r="B426" s="25" t="s">
        <v>1449</v>
      </c>
      <c r="C426" s="20" t="s">
        <v>131</v>
      </c>
      <c r="D426" s="77"/>
      <c r="E426" s="62"/>
      <c r="F426" s="23"/>
    </row>
    <row r="427" spans="1:6" x14ac:dyDescent="0.45">
      <c r="A427" s="20" t="s">
        <v>14</v>
      </c>
      <c r="B427" s="25" t="s">
        <v>132</v>
      </c>
      <c r="C427" s="20" t="s">
        <v>14</v>
      </c>
      <c r="D427" s="77"/>
      <c r="E427" s="62"/>
      <c r="F427" s="23"/>
    </row>
    <row r="428" spans="1:6" x14ac:dyDescent="0.45">
      <c r="A428" s="20" t="s">
        <v>14</v>
      </c>
      <c r="B428" s="25" t="s">
        <v>133</v>
      </c>
      <c r="C428" s="20" t="s">
        <v>14</v>
      </c>
      <c r="D428" s="77"/>
      <c r="E428" s="62"/>
      <c r="F428" s="23"/>
    </row>
    <row r="429" spans="1:6" ht="56.25" x14ac:dyDescent="0.45">
      <c r="A429" s="20" t="s">
        <v>14</v>
      </c>
      <c r="B429" s="25" t="s">
        <v>1450</v>
      </c>
      <c r="C429" s="20" t="s">
        <v>14</v>
      </c>
      <c r="D429" s="77"/>
      <c r="E429" s="62"/>
      <c r="F429" s="23"/>
    </row>
    <row r="430" spans="1:6" x14ac:dyDescent="0.45">
      <c r="A430" s="20" t="s">
        <v>14</v>
      </c>
      <c r="B430" s="25" t="s">
        <v>135</v>
      </c>
      <c r="C430" s="20" t="s">
        <v>14</v>
      </c>
      <c r="D430" s="77"/>
      <c r="E430" s="62"/>
      <c r="F430" s="23"/>
    </row>
    <row r="431" spans="1:6" ht="56.25" x14ac:dyDescent="0.45">
      <c r="A431" s="20" t="s">
        <v>14</v>
      </c>
      <c r="B431" s="25" t="s">
        <v>1451</v>
      </c>
      <c r="C431" s="20" t="s">
        <v>14</v>
      </c>
      <c r="D431" s="77"/>
      <c r="E431" s="62"/>
      <c r="F431" s="23"/>
    </row>
    <row r="432" spans="1:6" x14ac:dyDescent="0.45">
      <c r="A432" s="20" t="s">
        <v>14</v>
      </c>
      <c r="B432" s="25" t="s">
        <v>137</v>
      </c>
      <c r="C432" s="20" t="s">
        <v>14</v>
      </c>
      <c r="D432" s="77"/>
      <c r="E432" s="62"/>
      <c r="F432" s="23"/>
    </row>
    <row r="433" spans="1:6" ht="33.75" x14ac:dyDescent="0.45">
      <c r="A433" s="20" t="s">
        <v>14</v>
      </c>
      <c r="B433" s="25" t="s">
        <v>138</v>
      </c>
      <c r="C433" s="20" t="s">
        <v>14</v>
      </c>
      <c r="D433" s="77"/>
      <c r="E433" s="62"/>
      <c r="F433" s="23"/>
    </row>
    <row r="434" spans="1:6" x14ac:dyDescent="0.45">
      <c r="A434" s="34" t="s">
        <v>106</v>
      </c>
      <c r="B434" s="33"/>
      <c r="C434" s="34">
        <v>2</v>
      </c>
      <c r="D434" s="80"/>
      <c r="E434" s="65"/>
      <c r="F434" s="60">
        <v>2</v>
      </c>
    </row>
    <row r="435" spans="1:6" x14ac:dyDescent="0.45">
      <c r="A435" s="20" t="s">
        <v>841</v>
      </c>
      <c r="B435" s="25" t="s">
        <v>139</v>
      </c>
      <c r="C435" s="20" t="s">
        <v>92</v>
      </c>
      <c r="D435" s="77"/>
      <c r="E435" s="62"/>
      <c r="F435" s="23"/>
    </row>
    <row r="436" spans="1:6" x14ac:dyDescent="0.45">
      <c r="A436" s="20" t="s">
        <v>14</v>
      </c>
      <c r="B436" s="25" t="s">
        <v>140</v>
      </c>
      <c r="C436" s="20" t="s">
        <v>14</v>
      </c>
      <c r="D436" s="77"/>
      <c r="E436" s="62"/>
      <c r="F436" s="23"/>
    </row>
    <row r="437" spans="1:6" ht="22.5" x14ac:dyDescent="0.45">
      <c r="A437" s="20" t="s">
        <v>14</v>
      </c>
      <c r="B437" s="25" t="s">
        <v>1452</v>
      </c>
      <c r="C437" s="20" t="s">
        <v>14</v>
      </c>
      <c r="D437" s="77"/>
      <c r="E437" s="62"/>
      <c r="F437" s="23"/>
    </row>
    <row r="438" spans="1:6" x14ac:dyDescent="0.45">
      <c r="A438" s="20" t="s">
        <v>14</v>
      </c>
      <c r="B438" s="25" t="s">
        <v>137</v>
      </c>
      <c r="C438" s="20" t="s">
        <v>14</v>
      </c>
      <c r="D438" s="77"/>
      <c r="E438" s="62"/>
      <c r="F438" s="23"/>
    </row>
    <row r="439" spans="1:6" ht="33.75" x14ac:dyDescent="0.45">
      <c r="A439" s="20" t="s">
        <v>14</v>
      </c>
      <c r="B439" s="25" t="s">
        <v>142</v>
      </c>
      <c r="C439" s="20" t="s">
        <v>14</v>
      </c>
      <c r="D439" s="77"/>
      <c r="E439" s="62"/>
      <c r="F439" s="23"/>
    </row>
    <row r="440" spans="1:6" x14ac:dyDescent="0.45">
      <c r="A440" s="34" t="s">
        <v>106</v>
      </c>
      <c r="B440" s="33"/>
      <c r="C440" s="34"/>
      <c r="D440" s="80"/>
      <c r="E440" s="65"/>
      <c r="F440" s="44"/>
    </row>
    <row r="441" spans="1:6" x14ac:dyDescent="0.45">
      <c r="A441" s="20" t="s">
        <v>842</v>
      </c>
      <c r="B441" s="25" t="s">
        <v>143</v>
      </c>
      <c r="C441" s="20" t="s">
        <v>131</v>
      </c>
      <c r="D441" s="77"/>
      <c r="E441" s="62"/>
      <c r="F441" s="23"/>
    </row>
    <row r="442" spans="1:6" x14ac:dyDescent="0.45">
      <c r="A442" s="20" t="s">
        <v>14</v>
      </c>
      <c r="B442" s="25" t="s">
        <v>144</v>
      </c>
      <c r="C442" s="20" t="s">
        <v>14</v>
      </c>
      <c r="D442" s="77"/>
      <c r="E442" s="62"/>
      <c r="F442" s="23"/>
    </row>
    <row r="443" spans="1:6" x14ac:dyDescent="0.45">
      <c r="A443" s="20" t="s">
        <v>14</v>
      </c>
      <c r="B443" s="25" t="s">
        <v>133</v>
      </c>
      <c r="C443" s="20" t="s">
        <v>14</v>
      </c>
      <c r="D443" s="77"/>
      <c r="E443" s="62"/>
      <c r="F443" s="23"/>
    </row>
    <row r="444" spans="1:6" ht="56.25" x14ac:dyDescent="0.45">
      <c r="A444" s="20" t="s">
        <v>14</v>
      </c>
      <c r="B444" s="25" t="s">
        <v>1453</v>
      </c>
      <c r="C444" s="20" t="s">
        <v>14</v>
      </c>
      <c r="D444" s="77"/>
      <c r="E444" s="62"/>
      <c r="F444" s="23"/>
    </row>
    <row r="445" spans="1:6" x14ac:dyDescent="0.45">
      <c r="A445" s="20" t="s">
        <v>14</v>
      </c>
      <c r="B445" s="25" t="s">
        <v>135</v>
      </c>
      <c r="C445" s="20" t="s">
        <v>14</v>
      </c>
      <c r="D445" s="77"/>
      <c r="E445" s="62"/>
      <c r="F445" s="23"/>
    </row>
    <row r="446" spans="1:6" ht="56.25" x14ac:dyDescent="0.45">
      <c r="A446" s="20" t="s">
        <v>14</v>
      </c>
      <c r="B446" s="25" t="s">
        <v>146</v>
      </c>
      <c r="C446" s="20" t="s">
        <v>14</v>
      </c>
      <c r="D446" s="77"/>
      <c r="E446" s="62"/>
      <c r="F446" s="23"/>
    </row>
    <row r="447" spans="1:6" x14ac:dyDescent="0.45">
      <c r="A447" s="20" t="s">
        <v>14</v>
      </c>
      <c r="B447" s="25" t="s">
        <v>137</v>
      </c>
      <c r="C447" s="20" t="s">
        <v>14</v>
      </c>
      <c r="D447" s="77"/>
      <c r="E447" s="62"/>
      <c r="F447" s="23"/>
    </row>
    <row r="448" spans="1:6" ht="22.5" x14ac:dyDescent="0.45">
      <c r="A448" s="20" t="s">
        <v>14</v>
      </c>
      <c r="B448" s="25" t="s">
        <v>147</v>
      </c>
      <c r="C448" s="20" t="s">
        <v>14</v>
      </c>
      <c r="D448" s="77"/>
      <c r="E448" s="62"/>
      <c r="F448" s="23"/>
    </row>
    <row r="449" spans="1:6" x14ac:dyDescent="0.45">
      <c r="A449" s="34" t="s">
        <v>106</v>
      </c>
      <c r="B449" s="33" t="s">
        <v>843</v>
      </c>
      <c r="C449" s="34">
        <v>1</v>
      </c>
      <c r="D449" s="80"/>
      <c r="E449" s="65"/>
      <c r="F449" s="60">
        <v>1</v>
      </c>
    </row>
    <row r="450" spans="1:6" x14ac:dyDescent="0.45">
      <c r="A450" s="20" t="s">
        <v>14</v>
      </c>
      <c r="B450" s="25" t="s">
        <v>67</v>
      </c>
      <c r="C450" s="20" t="s">
        <v>14</v>
      </c>
      <c r="D450" s="77"/>
      <c r="E450" s="62"/>
      <c r="F450" s="23"/>
    </row>
    <row r="451" spans="1:6" x14ac:dyDescent="0.45">
      <c r="A451" s="20" t="s">
        <v>844</v>
      </c>
      <c r="B451" s="25" t="s">
        <v>71</v>
      </c>
      <c r="C451" s="20" t="s">
        <v>69</v>
      </c>
      <c r="D451" s="77"/>
      <c r="E451" s="62"/>
      <c r="F451" s="23"/>
    </row>
    <row r="452" spans="1:6" ht="22.5" x14ac:dyDescent="0.45">
      <c r="A452" s="20" t="s">
        <v>14</v>
      </c>
      <c r="B452" s="25" t="s">
        <v>148</v>
      </c>
      <c r="C452" s="20" t="s">
        <v>14</v>
      </c>
      <c r="D452" s="77"/>
      <c r="E452" s="62"/>
      <c r="F452" s="23"/>
    </row>
    <row r="453" spans="1:6" x14ac:dyDescent="0.45">
      <c r="A453" s="20" t="s">
        <v>845</v>
      </c>
      <c r="B453" s="25" t="s">
        <v>149</v>
      </c>
      <c r="C453" s="20" t="s">
        <v>69</v>
      </c>
      <c r="D453" s="77"/>
      <c r="E453" s="62"/>
      <c r="F453" s="23"/>
    </row>
    <row r="454" spans="1:6" x14ac:dyDescent="0.45">
      <c r="A454" s="20" t="s">
        <v>14</v>
      </c>
      <c r="B454" s="25" t="s">
        <v>1419</v>
      </c>
      <c r="C454" s="20" t="s">
        <v>14</v>
      </c>
      <c r="D454" s="77"/>
      <c r="E454" s="62"/>
      <c r="F454" s="23"/>
    </row>
    <row r="455" spans="1:6" x14ac:dyDescent="0.45">
      <c r="A455" s="20" t="s">
        <v>846</v>
      </c>
      <c r="B455" s="25" t="s">
        <v>150</v>
      </c>
      <c r="C455" s="20" t="s">
        <v>69</v>
      </c>
      <c r="D455" s="77"/>
      <c r="E455" s="62"/>
      <c r="F455" s="23"/>
    </row>
    <row r="456" spans="1:6" ht="45" x14ac:dyDescent="0.45">
      <c r="A456" s="20" t="s">
        <v>14</v>
      </c>
      <c r="B456" s="25" t="s">
        <v>151</v>
      </c>
      <c r="C456" s="20" t="s">
        <v>14</v>
      </c>
      <c r="D456" s="77"/>
      <c r="E456" s="62"/>
      <c r="F456" s="23"/>
    </row>
    <row r="457" spans="1:6" x14ac:dyDescent="0.45">
      <c r="A457" s="20" t="s">
        <v>847</v>
      </c>
      <c r="B457" s="25" t="s">
        <v>152</v>
      </c>
      <c r="C457" s="20" t="s">
        <v>69</v>
      </c>
      <c r="D457" s="77"/>
      <c r="E457" s="62"/>
      <c r="F457" s="23"/>
    </row>
    <row r="458" spans="1:6" ht="33.75" x14ac:dyDescent="0.45">
      <c r="A458" s="20" t="s">
        <v>14</v>
      </c>
      <c r="B458" s="25" t="s">
        <v>70</v>
      </c>
      <c r="C458" s="20" t="s">
        <v>14</v>
      </c>
      <c r="D458" s="77"/>
      <c r="E458" s="62"/>
      <c r="F458" s="23"/>
    </row>
    <row r="459" spans="1:6" ht="14.25" x14ac:dyDescent="0.45">
      <c r="A459" s="20"/>
      <c r="B459" s="253" t="s">
        <v>1785</v>
      </c>
      <c r="C459" s="249">
        <v>1</v>
      </c>
      <c r="D459" s="249">
        <v>8.58</v>
      </c>
      <c r="E459" s="249">
        <v>2.335</v>
      </c>
      <c r="F459" s="264">
        <f t="shared" ref="F459:F469" si="22">D459*E459*C459</f>
        <v>20.034299999999998</v>
      </c>
    </row>
    <row r="460" spans="1:6" ht="14.25" x14ac:dyDescent="0.45">
      <c r="A460" s="20"/>
      <c r="B460" s="253"/>
      <c r="C460" s="249">
        <v>1</v>
      </c>
      <c r="D460" s="249">
        <v>8.3350000000000009</v>
      </c>
      <c r="E460" s="249">
        <v>2.335</v>
      </c>
      <c r="F460" s="264">
        <f t="shared" si="22"/>
        <v>19.462225</v>
      </c>
    </row>
    <row r="461" spans="1:6" ht="14.25" x14ac:dyDescent="0.45">
      <c r="A461" s="20"/>
      <c r="B461" s="263" t="s">
        <v>1786</v>
      </c>
      <c r="C461" s="276">
        <f>-1</f>
        <v>-1</v>
      </c>
      <c r="D461" s="263">
        <v>1.07</v>
      </c>
      <c r="E461" s="263">
        <v>2</v>
      </c>
      <c r="F461" s="270">
        <f>F460-(D461*E461)</f>
        <v>17.322225</v>
      </c>
    </row>
    <row r="462" spans="1:6" ht="14.25" x14ac:dyDescent="0.45">
      <c r="A462" s="20"/>
      <c r="B462" s="253"/>
      <c r="C462" s="249">
        <v>1</v>
      </c>
      <c r="D462" s="249">
        <v>0.2</v>
      </c>
      <c r="E462" s="249">
        <v>1.07</v>
      </c>
      <c r="F462" s="264">
        <f t="shared" si="22"/>
        <v>0.21400000000000002</v>
      </c>
    </row>
    <row r="463" spans="1:6" ht="14.25" x14ac:dyDescent="0.45">
      <c r="A463" s="20"/>
      <c r="B463" s="253"/>
      <c r="C463" s="249">
        <v>0</v>
      </c>
      <c r="D463" s="249">
        <v>1.2</v>
      </c>
      <c r="E463" s="249">
        <v>0.33</v>
      </c>
      <c r="F463" s="264">
        <f t="shared" si="22"/>
        <v>0</v>
      </c>
    </row>
    <row r="464" spans="1:6" ht="14.25" x14ac:dyDescent="0.45">
      <c r="A464" s="20"/>
      <c r="B464" s="253"/>
      <c r="C464" s="249">
        <v>2</v>
      </c>
      <c r="D464" s="249">
        <v>0.15</v>
      </c>
      <c r="E464" s="249">
        <v>2</v>
      </c>
      <c r="F464" s="264">
        <f t="shared" si="22"/>
        <v>0.6</v>
      </c>
    </row>
    <row r="465" spans="1:6" ht="14.25" x14ac:dyDescent="0.45">
      <c r="A465" s="20"/>
      <c r="B465" s="253"/>
      <c r="C465" s="249">
        <v>1</v>
      </c>
      <c r="D465" s="249">
        <f>-1</f>
        <v>-1</v>
      </c>
      <c r="E465" s="249">
        <v>1</v>
      </c>
      <c r="F465" s="264">
        <f t="shared" si="22"/>
        <v>-1</v>
      </c>
    </row>
    <row r="466" spans="1:6" ht="14.25" x14ac:dyDescent="0.45">
      <c r="A466" s="20"/>
      <c r="B466" s="275" t="s">
        <v>1783</v>
      </c>
      <c r="C466" s="249">
        <v>2</v>
      </c>
      <c r="D466" s="249">
        <v>10.885</v>
      </c>
      <c r="E466" s="249">
        <v>2.4249999999999998</v>
      </c>
      <c r="F466" s="264">
        <f t="shared" si="22"/>
        <v>52.792249999999996</v>
      </c>
    </row>
    <row r="467" spans="1:6" ht="14.25" x14ac:dyDescent="0.45">
      <c r="A467" s="20"/>
      <c r="B467" s="263" t="s">
        <v>1786</v>
      </c>
      <c r="C467" s="276">
        <f>-1</f>
        <v>-1</v>
      </c>
      <c r="D467" s="263">
        <v>0.88500000000000001</v>
      </c>
      <c r="E467" s="263">
        <v>2.08</v>
      </c>
      <c r="F467" s="270">
        <f>(F466-(D467*E467))</f>
        <v>50.951449999999994</v>
      </c>
    </row>
    <row r="468" spans="1:6" ht="14.25" x14ac:dyDescent="0.45">
      <c r="A468" s="20"/>
      <c r="B468" s="253" t="s">
        <v>1784</v>
      </c>
      <c r="C468" s="249">
        <v>2</v>
      </c>
      <c r="D468" s="249">
        <v>1.8</v>
      </c>
      <c r="E468" s="249">
        <v>2.14</v>
      </c>
      <c r="F468" s="264">
        <f t="shared" si="22"/>
        <v>7.7040000000000006</v>
      </c>
    </row>
    <row r="469" spans="1:6" ht="14.25" x14ac:dyDescent="0.45">
      <c r="A469" s="20"/>
      <c r="B469" s="253"/>
      <c r="C469" s="249">
        <v>2</v>
      </c>
      <c r="D469" s="249">
        <v>2.9</v>
      </c>
      <c r="E469" s="249">
        <v>2</v>
      </c>
      <c r="F469" s="264">
        <f t="shared" si="22"/>
        <v>11.6</v>
      </c>
    </row>
    <row r="470" spans="1:6" ht="14.25" x14ac:dyDescent="0.45">
      <c r="A470" s="20"/>
      <c r="B470" s="263" t="s">
        <v>1786</v>
      </c>
      <c r="C470" s="276">
        <f>-1</f>
        <v>-1</v>
      </c>
      <c r="D470" s="263">
        <v>0.88500000000000001</v>
      </c>
      <c r="E470" s="263">
        <v>2.4780000000000002</v>
      </c>
      <c r="F470" s="270">
        <f>F469-(D470*E470)</f>
        <v>9.4069699999999994</v>
      </c>
    </row>
    <row r="471" spans="1:6" x14ac:dyDescent="0.45">
      <c r="A471" s="34"/>
      <c r="B471" s="33"/>
      <c r="C471" s="34"/>
      <c r="D471" s="80"/>
      <c r="E471" s="65"/>
      <c r="F471" s="60">
        <f>SUM(F458:F470)</f>
        <v>189.08741999999998</v>
      </c>
    </row>
    <row r="472" spans="1:6" x14ac:dyDescent="0.45">
      <c r="A472" s="20" t="s">
        <v>848</v>
      </c>
      <c r="B472" s="25" t="s">
        <v>72</v>
      </c>
      <c r="C472" s="20" t="s">
        <v>69</v>
      </c>
      <c r="D472" s="77"/>
      <c r="E472" s="62"/>
      <c r="F472" s="23"/>
    </row>
    <row r="473" spans="1:6" ht="22.5" x14ac:dyDescent="0.45">
      <c r="A473" s="20" t="s">
        <v>14</v>
      </c>
      <c r="B473" s="25" t="s">
        <v>73</v>
      </c>
      <c r="C473" s="20" t="s">
        <v>14</v>
      </c>
      <c r="D473" s="77"/>
      <c r="E473" s="62"/>
      <c r="F473" s="23"/>
    </row>
    <row r="474" spans="1:6" ht="14.25" x14ac:dyDescent="0.45">
      <c r="A474" s="20"/>
      <c r="B474" s="253" t="s">
        <v>1787</v>
      </c>
      <c r="C474" s="249">
        <v>1</v>
      </c>
      <c r="D474" s="249">
        <v>1.1499999999999999</v>
      </c>
      <c r="E474" s="249">
        <v>1.56</v>
      </c>
      <c r="F474" s="249">
        <f t="shared" ref="F474:F481" si="23">D474*E474*C474</f>
        <v>1.7939999999999998</v>
      </c>
    </row>
    <row r="475" spans="1:6" ht="14.25" x14ac:dyDescent="0.45">
      <c r="A475" s="20"/>
      <c r="B475" s="249"/>
      <c r="C475" s="249">
        <v>1</v>
      </c>
      <c r="D475" s="249"/>
      <c r="E475" s="249"/>
      <c r="F475" s="249">
        <f t="shared" si="23"/>
        <v>0</v>
      </c>
    </row>
    <row r="476" spans="1:6" ht="14.25" x14ac:dyDescent="0.45">
      <c r="A476" s="20"/>
      <c r="B476" s="249" t="s">
        <v>1788</v>
      </c>
      <c r="C476" s="249">
        <v>1</v>
      </c>
      <c r="D476" s="249">
        <v>6.34</v>
      </c>
      <c r="E476" s="249">
        <v>2.02</v>
      </c>
      <c r="F476" s="249">
        <f t="shared" si="23"/>
        <v>12.806799999999999</v>
      </c>
    </row>
    <row r="477" spans="1:6" ht="14.25" x14ac:dyDescent="0.45">
      <c r="A477" s="20"/>
      <c r="B477" s="249"/>
      <c r="C477" s="249">
        <v>1</v>
      </c>
      <c r="D477" s="249">
        <v>0.48</v>
      </c>
      <c r="E477" s="249">
        <v>2.0299999999999998</v>
      </c>
      <c r="F477" s="249">
        <f t="shared" si="23"/>
        <v>0.97439999999999982</v>
      </c>
    </row>
    <row r="478" spans="1:6" ht="14.25" x14ac:dyDescent="0.45">
      <c r="A478" s="20"/>
      <c r="B478" s="25"/>
      <c r="C478" s="249">
        <v>1</v>
      </c>
      <c r="D478" s="249"/>
      <c r="E478" s="249"/>
      <c r="F478" s="249">
        <f t="shared" si="23"/>
        <v>0</v>
      </c>
    </row>
    <row r="479" spans="1:6" ht="14.25" x14ac:dyDescent="0.45">
      <c r="A479" s="20"/>
      <c r="B479" s="253" t="s">
        <v>1789</v>
      </c>
      <c r="C479" s="249">
        <v>1</v>
      </c>
      <c r="D479" s="249">
        <v>3.05</v>
      </c>
      <c r="E479" s="249">
        <v>3.09</v>
      </c>
      <c r="F479" s="249">
        <f t="shared" si="23"/>
        <v>9.4244999999999983</v>
      </c>
    </row>
    <row r="480" spans="1:6" ht="14.25" x14ac:dyDescent="0.45">
      <c r="A480" s="20"/>
      <c r="B480" s="277" t="s">
        <v>1790</v>
      </c>
      <c r="C480" s="249">
        <v>1</v>
      </c>
      <c r="D480" s="253">
        <v>3.55</v>
      </c>
      <c r="E480" s="253">
        <v>1.72</v>
      </c>
      <c r="F480" s="249">
        <f t="shared" si="23"/>
        <v>6.1059999999999999</v>
      </c>
    </row>
    <row r="481" spans="1:6" ht="14.25" x14ac:dyDescent="0.45">
      <c r="A481" s="20"/>
      <c r="B481" s="25"/>
      <c r="C481" s="249">
        <v>1</v>
      </c>
      <c r="D481" s="249">
        <v>5.26</v>
      </c>
      <c r="E481" s="249">
        <v>3.47</v>
      </c>
      <c r="F481" s="249">
        <f t="shared" si="23"/>
        <v>18.252200000000002</v>
      </c>
    </row>
    <row r="482" spans="1:6" x14ac:dyDescent="0.45">
      <c r="A482" s="20"/>
      <c r="B482" s="25"/>
      <c r="C482" s="20"/>
      <c r="D482" s="77"/>
      <c r="E482" s="62"/>
      <c r="F482" s="23"/>
    </row>
    <row r="483" spans="1:6" x14ac:dyDescent="0.45">
      <c r="A483" s="20"/>
      <c r="B483" s="25"/>
      <c r="C483" s="20"/>
      <c r="D483" s="77"/>
      <c r="E483" s="62"/>
      <c r="F483" s="23"/>
    </row>
    <row r="484" spans="1:6" x14ac:dyDescent="0.45">
      <c r="A484" s="20"/>
      <c r="B484" s="25"/>
      <c r="C484" s="20"/>
      <c r="D484" s="77"/>
      <c r="E484" s="62"/>
      <c r="F484" s="23"/>
    </row>
    <row r="485" spans="1:6" x14ac:dyDescent="0.45">
      <c r="A485" s="20"/>
      <c r="B485" s="25"/>
      <c r="C485" s="20"/>
      <c r="D485" s="77"/>
      <c r="E485" s="62"/>
      <c r="F485" s="23"/>
    </row>
    <row r="486" spans="1:6" x14ac:dyDescent="0.45">
      <c r="A486" s="20"/>
      <c r="B486" s="25"/>
      <c r="C486" s="20"/>
      <c r="D486" s="77"/>
      <c r="E486" s="62"/>
      <c r="F486" s="23"/>
    </row>
    <row r="487" spans="1:6" x14ac:dyDescent="0.45">
      <c r="A487" s="20"/>
      <c r="B487" s="25"/>
      <c r="C487" s="20"/>
      <c r="D487" s="77"/>
      <c r="E487" s="62"/>
      <c r="F487" s="23"/>
    </row>
    <row r="488" spans="1:6" x14ac:dyDescent="0.45">
      <c r="A488" s="20"/>
      <c r="B488" s="25"/>
      <c r="C488" s="20"/>
      <c r="D488" s="77"/>
      <c r="E488" s="62"/>
      <c r="F488" s="23"/>
    </row>
    <row r="489" spans="1:6" x14ac:dyDescent="0.45">
      <c r="A489" s="20"/>
      <c r="B489" s="25"/>
      <c r="C489" s="20"/>
      <c r="D489" s="77"/>
      <c r="E489" s="62"/>
      <c r="F489" s="23"/>
    </row>
    <row r="490" spans="1:6" x14ac:dyDescent="0.45">
      <c r="A490" s="34"/>
      <c r="B490" s="33"/>
      <c r="C490" s="34"/>
      <c r="D490" s="80"/>
      <c r="E490" s="65"/>
      <c r="F490" s="60">
        <f>SUM(F473:F489)</f>
        <v>49.357900000000001</v>
      </c>
    </row>
    <row r="491" spans="1:6" x14ac:dyDescent="0.45">
      <c r="A491" s="20" t="s">
        <v>849</v>
      </c>
      <c r="B491" s="25" t="s">
        <v>153</v>
      </c>
      <c r="C491" s="20" t="s">
        <v>69</v>
      </c>
      <c r="D491" s="77"/>
      <c r="E491" s="62"/>
      <c r="F491" s="23"/>
    </row>
    <row r="492" spans="1:6" ht="22.5" x14ac:dyDescent="0.45">
      <c r="A492" s="20" t="s">
        <v>14</v>
      </c>
      <c r="B492" s="25" t="s">
        <v>154</v>
      </c>
      <c r="C492" s="20" t="s">
        <v>14</v>
      </c>
      <c r="D492" s="77"/>
      <c r="E492" s="62"/>
      <c r="F492" s="23"/>
    </row>
    <row r="493" spans="1:6" x14ac:dyDescent="0.45">
      <c r="A493" s="412" t="s">
        <v>850</v>
      </c>
      <c r="B493" s="413"/>
      <c r="C493" s="413"/>
      <c r="D493" s="413"/>
      <c r="E493" s="413"/>
      <c r="F493" s="414"/>
    </row>
    <row r="494" spans="1:6" x14ac:dyDescent="0.45">
      <c r="A494" s="20" t="s">
        <v>17</v>
      </c>
      <c r="B494" s="25" t="s">
        <v>155</v>
      </c>
      <c r="C494" s="20" t="s">
        <v>14</v>
      </c>
      <c r="D494" s="77"/>
      <c r="E494" s="62"/>
      <c r="F494" s="23"/>
    </row>
    <row r="495" spans="1:6" x14ac:dyDescent="0.45">
      <c r="A495" s="20" t="s">
        <v>156</v>
      </c>
      <c r="B495" s="25" t="s">
        <v>157</v>
      </c>
      <c r="C495" s="20" t="s">
        <v>20</v>
      </c>
      <c r="D495" s="77"/>
      <c r="E495" s="62"/>
      <c r="F495" s="23"/>
    </row>
    <row r="496" spans="1:6" ht="78.75" x14ac:dyDescent="0.45">
      <c r="A496" s="20" t="s">
        <v>14</v>
      </c>
      <c r="B496" s="25" t="s">
        <v>158</v>
      </c>
      <c r="C496" s="20" t="s">
        <v>14</v>
      </c>
      <c r="D496" s="77"/>
      <c r="E496" s="62"/>
      <c r="F496" s="23"/>
    </row>
    <row r="497" spans="1:6" x14ac:dyDescent="0.45">
      <c r="A497" s="20" t="s">
        <v>106</v>
      </c>
      <c r="B497" s="25" t="s">
        <v>1411</v>
      </c>
      <c r="C497" s="20">
        <v>1</v>
      </c>
      <c r="D497" s="77"/>
      <c r="E497" s="62"/>
      <c r="F497" s="23">
        <f>104.04456</f>
        <v>104.04456</v>
      </c>
    </row>
    <row r="498" spans="1:6" x14ac:dyDescent="0.45">
      <c r="A498" s="20"/>
      <c r="B498" s="45"/>
      <c r="C498" s="46"/>
      <c r="D498" s="85"/>
      <c r="E498" s="72"/>
      <c r="F498" s="60">
        <f>SUM(F497:F497)</f>
        <v>104.04456</v>
      </c>
    </row>
    <row r="499" spans="1:6" x14ac:dyDescent="0.45">
      <c r="A499" s="20"/>
      <c r="B499" s="25"/>
      <c r="C499" s="20"/>
      <c r="D499" s="77"/>
      <c r="E499" s="62"/>
      <c r="F499" s="23"/>
    </row>
    <row r="500" spans="1:6" x14ac:dyDescent="0.45">
      <c r="A500" s="20" t="s">
        <v>159</v>
      </c>
      <c r="B500" s="25" t="s">
        <v>160</v>
      </c>
      <c r="C500" s="20" t="s">
        <v>69</v>
      </c>
      <c r="D500" s="77"/>
      <c r="E500" s="62"/>
      <c r="F500" s="23"/>
    </row>
    <row r="501" spans="1:6" ht="90" x14ac:dyDescent="0.45">
      <c r="A501" s="20" t="s">
        <v>14</v>
      </c>
      <c r="B501" s="25" t="s">
        <v>161</v>
      </c>
      <c r="C501" s="20" t="s">
        <v>14</v>
      </c>
      <c r="D501" s="77"/>
      <c r="E501" s="62"/>
      <c r="F501" s="23"/>
    </row>
    <row r="502" spans="1:6" x14ac:dyDescent="0.45">
      <c r="A502" s="20" t="s">
        <v>106</v>
      </c>
      <c r="B502" s="25" t="s">
        <v>851</v>
      </c>
      <c r="C502" s="20">
        <v>1</v>
      </c>
      <c r="D502" s="77">
        <v>4.4000000000000004</v>
      </c>
      <c r="E502" s="62">
        <v>2.67</v>
      </c>
      <c r="F502" s="23">
        <f>(C502*D502*E502)</f>
        <v>11.748000000000001</v>
      </c>
    </row>
    <row r="503" spans="1:6" x14ac:dyDescent="0.45">
      <c r="A503" s="20" t="s">
        <v>107</v>
      </c>
      <c r="B503" s="25" t="s">
        <v>852</v>
      </c>
      <c r="C503" s="20">
        <v>1</v>
      </c>
      <c r="D503" s="77">
        <v>1.3</v>
      </c>
      <c r="E503" s="62">
        <v>2.85</v>
      </c>
      <c r="F503" s="23">
        <f>(C503*D503*E503)</f>
        <v>3.7050000000000001</v>
      </c>
    </row>
    <row r="504" spans="1:6" x14ac:dyDescent="0.45">
      <c r="A504" s="20" t="s">
        <v>108</v>
      </c>
      <c r="B504" s="25" t="s">
        <v>853</v>
      </c>
      <c r="C504" s="20">
        <v>1</v>
      </c>
      <c r="D504" s="77">
        <v>1.45</v>
      </c>
      <c r="E504" s="62">
        <v>1.2</v>
      </c>
      <c r="F504" s="23">
        <f>(C504*D504*E504)</f>
        <v>1.74</v>
      </c>
    </row>
    <row r="505" spans="1:6" x14ac:dyDescent="0.45">
      <c r="A505" s="20"/>
      <c r="B505" s="33"/>
      <c r="C505" s="34"/>
      <c r="D505" s="80"/>
      <c r="E505" s="65"/>
      <c r="F505" s="60">
        <f>SUM(F502:F504)</f>
        <v>17.193000000000001</v>
      </c>
    </row>
    <row r="506" spans="1:6" x14ac:dyDescent="0.45">
      <c r="A506" s="20"/>
      <c r="B506" s="25"/>
      <c r="C506" s="20"/>
      <c r="D506" s="77"/>
      <c r="E506" s="62"/>
      <c r="F506" s="23"/>
    </row>
    <row r="507" spans="1:6" x14ac:dyDescent="0.45">
      <c r="A507" s="20" t="s">
        <v>162</v>
      </c>
      <c r="B507" s="25" t="s">
        <v>163</v>
      </c>
      <c r="C507" s="20" t="s">
        <v>20</v>
      </c>
      <c r="D507" s="77"/>
      <c r="E507" s="62"/>
      <c r="F507" s="23"/>
    </row>
    <row r="508" spans="1:6" ht="78.75" x14ac:dyDescent="0.45">
      <c r="A508" s="20" t="s">
        <v>14</v>
      </c>
      <c r="B508" s="25" t="s">
        <v>1454</v>
      </c>
      <c r="C508" s="20" t="s">
        <v>14</v>
      </c>
      <c r="D508" s="77"/>
      <c r="E508" s="62"/>
      <c r="F508" s="23"/>
    </row>
    <row r="509" spans="1:6" x14ac:dyDescent="0.45">
      <c r="A509" s="20"/>
      <c r="B509" s="25" t="s">
        <v>1455</v>
      </c>
      <c r="C509" s="20">
        <v>1</v>
      </c>
      <c r="D509" s="77"/>
      <c r="E509" s="62"/>
      <c r="F509" s="60">
        <f>(0.5*0.5*78*2)</f>
        <v>39</v>
      </c>
    </row>
    <row r="510" spans="1:6" x14ac:dyDescent="0.45">
      <c r="A510" s="20"/>
      <c r="B510" s="25"/>
      <c r="C510" s="20"/>
      <c r="D510" s="77"/>
      <c r="E510" s="62"/>
      <c r="F510" s="23"/>
    </row>
    <row r="511" spans="1:6" x14ac:dyDescent="0.45">
      <c r="A511" s="20" t="s">
        <v>705</v>
      </c>
      <c r="B511" s="25" t="s">
        <v>165</v>
      </c>
      <c r="C511" s="20" t="s">
        <v>69</v>
      </c>
      <c r="D511" s="77"/>
      <c r="E511" s="62"/>
      <c r="F511" s="23"/>
    </row>
    <row r="512" spans="1:6" ht="45" x14ac:dyDescent="0.45">
      <c r="A512" s="20" t="s">
        <v>14</v>
      </c>
      <c r="B512" s="25" t="s">
        <v>166</v>
      </c>
      <c r="C512" s="20" t="s">
        <v>14</v>
      </c>
      <c r="D512" s="77"/>
      <c r="E512" s="62"/>
      <c r="F512" s="23"/>
    </row>
    <row r="513" spans="1:6" x14ac:dyDescent="0.45">
      <c r="A513" s="20" t="s">
        <v>706</v>
      </c>
      <c r="B513" s="25" t="s">
        <v>167</v>
      </c>
      <c r="C513" s="20" t="s">
        <v>69</v>
      </c>
      <c r="D513" s="77"/>
      <c r="E513" s="62"/>
      <c r="F513" s="23"/>
    </row>
    <row r="514" spans="1:6" ht="56.25" x14ac:dyDescent="0.45">
      <c r="A514" s="20" t="s">
        <v>14</v>
      </c>
      <c r="B514" s="25" t="s">
        <v>168</v>
      </c>
      <c r="C514" s="20" t="s">
        <v>14</v>
      </c>
      <c r="D514" s="77"/>
      <c r="E514" s="62"/>
      <c r="F514" s="23"/>
    </row>
    <row r="515" spans="1:6" x14ac:dyDescent="0.45">
      <c r="A515" s="20" t="s">
        <v>106</v>
      </c>
      <c r="B515" s="25" t="s">
        <v>854</v>
      </c>
      <c r="C515" s="20">
        <v>1</v>
      </c>
      <c r="D515" s="77">
        <v>4.4000000000000004</v>
      </c>
      <c r="E515" s="62">
        <v>2.7</v>
      </c>
      <c r="F515" s="23">
        <f>(C515*D515*E515)</f>
        <v>11.880000000000003</v>
      </c>
    </row>
    <row r="516" spans="1:6" x14ac:dyDescent="0.45">
      <c r="A516" s="20" t="s">
        <v>107</v>
      </c>
      <c r="B516" s="25" t="s">
        <v>855</v>
      </c>
      <c r="C516" s="20">
        <v>1</v>
      </c>
      <c r="D516" s="77">
        <v>2.67</v>
      </c>
      <c r="E516" s="62">
        <v>2.7</v>
      </c>
      <c r="F516" s="23">
        <f t="shared" ref="F516:F519" si="24">(C516*D516*E516)</f>
        <v>7.2090000000000005</v>
      </c>
    </row>
    <row r="517" spans="1:6" x14ac:dyDescent="0.45">
      <c r="A517" s="20" t="s">
        <v>108</v>
      </c>
      <c r="B517" s="25" t="s">
        <v>856</v>
      </c>
      <c r="C517" s="20">
        <v>1</v>
      </c>
      <c r="D517" s="77">
        <v>4.4000000000000004</v>
      </c>
      <c r="E517" s="62">
        <v>2.7</v>
      </c>
      <c r="F517" s="23">
        <f t="shared" si="24"/>
        <v>11.880000000000003</v>
      </c>
    </row>
    <row r="518" spans="1:6" x14ac:dyDescent="0.45">
      <c r="A518" s="20" t="s">
        <v>109</v>
      </c>
      <c r="B518" s="25" t="s">
        <v>857</v>
      </c>
      <c r="C518" s="20">
        <v>1</v>
      </c>
      <c r="D518" s="77">
        <v>2.67</v>
      </c>
      <c r="E518" s="62">
        <v>2.7</v>
      </c>
      <c r="F518" s="23">
        <f t="shared" si="24"/>
        <v>7.2090000000000005</v>
      </c>
    </row>
    <row r="519" spans="1:6" x14ac:dyDescent="0.45">
      <c r="A519" s="20" t="s">
        <v>732</v>
      </c>
      <c r="B519" s="27" t="s">
        <v>731</v>
      </c>
      <c r="C519" s="28">
        <v>-1</v>
      </c>
      <c r="D519" s="78">
        <v>0.9</v>
      </c>
      <c r="E519" s="63">
        <v>2.21</v>
      </c>
      <c r="F519" s="29">
        <f t="shared" si="24"/>
        <v>-1.9890000000000001</v>
      </c>
    </row>
    <row r="520" spans="1:6" x14ac:dyDescent="0.45">
      <c r="A520" s="20"/>
      <c r="B520" s="33"/>
      <c r="C520" s="34"/>
      <c r="D520" s="80"/>
      <c r="E520" s="65"/>
      <c r="F520" s="60">
        <f>SUM(F515:F519)</f>
        <v>36.189000000000007</v>
      </c>
    </row>
    <row r="521" spans="1:6" x14ac:dyDescent="0.45">
      <c r="A521" s="20"/>
      <c r="B521" s="25"/>
      <c r="C521" s="20"/>
      <c r="D521" s="77"/>
      <c r="E521" s="62"/>
      <c r="F521" s="23"/>
    </row>
    <row r="522" spans="1:6" x14ac:dyDescent="0.45">
      <c r="A522" s="20"/>
      <c r="B522" s="25"/>
      <c r="C522" s="20"/>
      <c r="D522" s="77"/>
      <c r="E522" s="62"/>
      <c r="F522" s="23"/>
    </row>
    <row r="523" spans="1:6" x14ac:dyDescent="0.45">
      <c r="A523" s="20" t="s">
        <v>707</v>
      </c>
      <c r="B523" s="25" t="s">
        <v>169</v>
      </c>
      <c r="C523" s="20" t="s">
        <v>69</v>
      </c>
      <c r="D523" s="77"/>
      <c r="E523" s="62"/>
      <c r="F523" s="23"/>
    </row>
    <row r="524" spans="1:6" ht="78.75" x14ac:dyDescent="0.45">
      <c r="A524" s="20" t="s">
        <v>14</v>
      </c>
      <c r="B524" s="25" t="s">
        <v>170</v>
      </c>
      <c r="C524" s="20" t="s">
        <v>14</v>
      </c>
      <c r="D524" s="77"/>
      <c r="E524" s="62"/>
      <c r="F524" s="23"/>
    </row>
    <row r="525" spans="1:6" x14ac:dyDescent="0.45">
      <c r="A525" s="20" t="s">
        <v>106</v>
      </c>
      <c r="B525" s="25" t="s">
        <v>858</v>
      </c>
      <c r="C525" s="20">
        <v>1</v>
      </c>
      <c r="D525" s="77">
        <v>3.1360000000000001</v>
      </c>
      <c r="E525" s="62">
        <v>3.4</v>
      </c>
      <c r="F525" s="23">
        <f>(C525*D525*E525)</f>
        <v>10.6624</v>
      </c>
    </row>
    <row r="526" spans="1:6" x14ac:dyDescent="0.45">
      <c r="A526" s="20" t="s">
        <v>107</v>
      </c>
      <c r="B526" s="27" t="s">
        <v>859</v>
      </c>
      <c r="C526" s="28">
        <v>-1</v>
      </c>
      <c r="D526" s="78">
        <v>2.02</v>
      </c>
      <c r="E526" s="63">
        <v>3.4</v>
      </c>
      <c r="F526" s="29">
        <f t="shared" ref="F526:F530" si="25">(C526*D526*E526)</f>
        <v>-6.8679999999999994</v>
      </c>
    </row>
    <row r="527" spans="1:6" x14ac:dyDescent="0.45">
      <c r="A527" s="20" t="s">
        <v>108</v>
      </c>
      <c r="B527" s="25" t="s">
        <v>860</v>
      </c>
      <c r="C527" s="20">
        <v>1</v>
      </c>
      <c r="D527" s="77">
        <v>2.9</v>
      </c>
      <c r="E527" s="62">
        <v>3.4</v>
      </c>
      <c r="F527" s="23">
        <f t="shared" si="25"/>
        <v>9.86</v>
      </c>
    </row>
    <row r="528" spans="1:6" x14ac:dyDescent="0.45">
      <c r="A528" s="20" t="s">
        <v>109</v>
      </c>
      <c r="B528" s="25" t="s">
        <v>861</v>
      </c>
      <c r="C528" s="20">
        <v>1</v>
      </c>
      <c r="D528" s="77">
        <v>2.0259999999999998</v>
      </c>
      <c r="E528" s="62">
        <v>3.4</v>
      </c>
      <c r="F528" s="23">
        <f t="shared" si="25"/>
        <v>6.888399999999999</v>
      </c>
    </row>
    <row r="529" spans="1:6" x14ac:dyDescent="0.45">
      <c r="A529" s="20" t="s">
        <v>732</v>
      </c>
      <c r="B529" s="27" t="s">
        <v>862</v>
      </c>
      <c r="C529" s="28">
        <v>-1</v>
      </c>
      <c r="D529" s="78">
        <v>1.3</v>
      </c>
      <c r="E529" s="63">
        <v>2.246</v>
      </c>
      <c r="F529" s="29">
        <f t="shared" si="25"/>
        <v>-2.9198</v>
      </c>
    </row>
    <row r="530" spans="1:6" x14ac:dyDescent="0.45">
      <c r="A530" s="20" t="s">
        <v>734</v>
      </c>
      <c r="B530" s="25" t="s">
        <v>863</v>
      </c>
      <c r="C530" s="20">
        <v>1</v>
      </c>
      <c r="D530" s="77">
        <f>1.65+0.53</f>
        <v>2.1799999999999997</v>
      </c>
      <c r="E530" s="62">
        <v>3.4</v>
      </c>
      <c r="F530" s="23">
        <f t="shared" si="25"/>
        <v>7.411999999999999</v>
      </c>
    </row>
    <row r="531" spans="1:6" x14ac:dyDescent="0.45">
      <c r="A531" s="20"/>
      <c r="B531" s="33"/>
      <c r="C531" s="34"/>
      <c r="D531" s="80"/>
      <c r="E531" s="65"/>
      <c r="F531" s="60">
        <f>SUM(F525:F530)</f>
        <v>25.035</v>
      </c>
    </row>
    <row r="532" spans="1:6" x14ac:dyDescent="0.45">
      <c r="A532" s="20"/>
      <c r="B532" s="25"/>
      <c r="C532" s="20"/>
      <c r="D532" s="77"/>
      <c r="E532" s="62"/>
      <c r="F532" s="23"/>
    </row>
    <row r="533" spans="1:6" x14ac:dyDescent="0.45">
      <c r="A533" s="20" t="s">
        <v>708</v>
      </c>
      <c r="B533" s="25" t="s">
        <v>171</v>
      </c>
      <c r="C533" s="20" t="s">
        <v>26</v>
      </c>
      <c r="D533" s="77"/>
      <c r="E533" s="62"/>
      <c r="F533" s="23"/>
    </row>
    <row r="534" spans="1:6" ht="78.75" x14ac:dyDescent="0.45">
      <c r="A534" s="20" t="s">
        <v>14</v>
      </c>
      <c r="B534" s="25" t="s">
        <v>172</v>
      </c>
      <c r="C534" s="20" t="s">
        <v>14</v>
      </c>
      <c r="D534" s="77"/>
      <c r="E534" s="62"/>
      <c r="F534" s="23"/>
    </row>
    <row r="535" spans="1:6" x14ac:dyDescent="0.45">
      <c r="A535" s="20" t="s">
        <v>106</v>
      </c>
      <c r="B535" s="25" t="s">
        <v>864</v>
      </c>
      <c r="C535" s="20">
        <v>1</v>
      </c>
      <c r="D535" s="77">
        <v>10.6</v>
      </c>
      <c r="E535" s="62"/>
      <c r="F535" s="23">
        <f>D535*C535</f>
        <v>10.6</v>
      </c>
    </row>
    <row r="536" spans="1:6" x14ac:dyDescent="0.45">
      <c r="A536" s="20" t="s">
        <v>107</v>
      </c>
      <c r="B536" s="25" t="s">
        <v>865</v>
      </c>
      <c r="C536" s="20">
        <v>1</v>
      </c>
      <c r="D536" s="77">
        <v>4.3</v>
      </c>
      <c r="E536" s="62"/>
      <c r="F536" s="23">
        <f>D536*C536</f>
        <v>4.3</v>
      </c>
    </row>
    <row r="537" spans="1:6" x14ac:dyDescent="0.45">
      <c r="A537" s="20"/>
      <c r="B537" s="33"/>
      <c r="C537" s="34"/>
      <c r="D537" s="80"/>
      <c r="E537" s="65"/>
      <c r="F537" s="60">
        <f>SUM(F535:F536)</f>
        <v>14.899999999999999</v>
      </c>
    </row>
    <row r="538" spans="1:6" x14ac:dyDescent="0.45">
      <c r="A538" s="20"/>
      <c r="B538" s="25"/>
      <c r="C538" s="20"/>
      <c r="D538" s="77"/>
      <c r="E538" s="62"/>
      <c r="F538" s="23"/>
    </row>
    <row r="539" spans="1:6" x14ac:dyDescent="0.45">
      <c r="A539" s="20" t="s">
        <v>866</v>
      </c>
      <c r="B539" s="25" t="s">
        <v>173</v>
      </c>
      <c r="C539" s="20" t="s">
        <v>26</v>
      </c>
      <c r="D539" s="77"/>
      <c r="E539" s="62"/>
      <c r="F539" s="23"/>
    </row>
    <row r="540" spans="1:6" ht="78.75" x14ac:dyDescent="0.45">
      <c r="A540" s="20" t="s">
        <v>14</v>
      </c>
      <c r="B540" s="25" t="s">
        <v>174</v>
      </c>
      <c r="C540" s="20" t="s">
        <v>14</v>
      </c>
      <c r="D540" s="77"/>
      <c r="E540" s="62"/>
      <c r="F540" s="23"/>
    </row>
    <row r="541" spans="1:6" x14ac:dyDescent="0.45">
      <c r="A541" s="20" t="s">
        <v>106</v>
      </c>
      <c r="B541" s="25" t="s">
        <v>1456</v>
      </c>
      <c r="C541" s="20">
        <v>1</v>
      </c>
      <c r="D541" s="77">
        <v>3.1360000000000001</v>
      </c>
      <c r="E541" s="62"/>
      <c r="F541" s="23">
        <f>D541*C541</f>
        <v>3.1360000000000001</v>
      </c>
    </row>
    <row r="542" spans="1:6" x14ac:dyDescent="0.45">
      <c r="A542" s="20" t="s">
        <v>107</v>
      </c>
      <c r="B542" s="25" t="s">
        <v>867</v>
      </c>
      <c r="C542" s="20">
        <v>1</v>
      </c>
      <c r="D542" s="77">
        <v>2.246</v>
      </c>
      <c r="E542" s="62"/>
      <c r="F542" s="23">
        <f>D542*C542</f>
        <v>2.246</v>
      </c>
    </row>
    <row r="543" spans="1:6" x14ac:dyDescent="0.45">
      <c r="A543" s="20"/>
      <c r="B543" s="33"/>
      <c r="C543" s="34"/>
      <c r="D543" s="80"/>
      <c r="E543" s="65"/>
      <c r="F543" s="60">
        <f>SUM(F541:F542)</f>
        <v>5.3819999999999997</v>
      </c>
    </row>
    <row r="544" spans="1:6" x14ac:dyDescent="0.45">
      <c r="A544" s="20"/>
      <c r="B544" s="25"/>
      <c r="C544" s="20"/>
      <c r="D544" s="77"/>
      <c r="E544" s="62"/>
      <c r="F544" s="23"/>
    </row>
    <row r="545" spans="1:6" x14ac:dyDescent="0.45">
      <c r="A545" s="20" t="s">
        <v>868</v>
      </c>
      <c r="B545" s="25" t="s">
        <v>175</v>
      </c>
      <c r="C545" s="20" t="s">
        <v>26</v>
      </c>
      <c r="D545" s="77"/>
      <c r="E545" s="62"/>
      <c r="F545" s="23"/>
    </row>
    <row r="546" spans="1:6" ht="45" x14ac:dyDescent="0.45">
      <c r="A546" s="20" t="s">
        <v>14</v>
      </c>
      <c r="B546" s="25" t="s">
        <v>176</v>
      </c>
      <c r="C546" s="20" t="s">
        <v>14</v>
      </c>
      <c r="D546" s="77"/>
      <c r="E546" s="62"/>
      <c r="F546" s="23"/>
    </row>
    <row r="547" spans="1:6" x14ac:dyDescent="0.45">
      <c r="A547" s="20" t="s">
        <v>106</v>
      </c>
      <c r="B547" s="25" t="s">
        <v>869</v>
      </c>
      <c r="C547" s="20">
        <v>1</v>
      </c>
      <c r="D547" s="77">
        <f>1.7+2.1+5</f>
        <v>8.8000000000000007</v>
      </c>
      <c r="E547" s="62"/>
      <c r="F547" s="23">
        <f>D547*C547</f>
        <v>8.8000000000000007</v>
      </c>
    </row>
    <row r="548" spans="1:6" x14ac:dyDescent="0.45">
      <c r="A548" s="20" t="s">
        <v>107</v>
      </c>
      <c r="B548" s="25" t="s">
        <v>870</v>
      </c>
      <c r="C548" s="20">
        <v>1</v>
      </c>
      <c r="D548" s="77">
        <v>1.7</v>
      </c>
      <c r="E548" s="62"/>
      <c r="F548" s="23">
        <f t="shared" ref="F548:F549" si="26">D548*C548</f>
        <v>1.7</v>
      </c>
    </row>
    <row r="549" spans="1:6" x14ac:dyDescent="0.45">
      <c r="A549" s="20" t="s">
        <v>108</v>
      </c>
      <c r="B549" s="25" t="s">
        <v>871</v>
      </c>
      <c r="C549" s="20">
        <v>1</v>
      </c>
      <c r="D549" s="77">
        <v>4.3</v>
      </c>
      <c r="E549" s="62"/>
      <c r="F549" s="23">
        <f t="shared" si="26"/>
        <v>4.3</v>
      </c>
    </row>
    <row r="550" spans="1:6" x14ac:dyDescent="0.45">
      <c r="A550" s="20"/>
      <c r="B550" s="33"/>
      <c r="C550" s="34"/>
      <c r="D550" s="80"/>
      <c r="E550" s="65"/>
      <c r="F550" s="60">
        <f>SUM(F547:F549)</f>
        <v>14.8</v>
      </c>
    </row>
    <row r="551" spans="1:6" x14ac:dyDescent="0.45">
      <c r="A551" s="20"/>
      <c r="B551" s="25"/>
      <c r="C551" s="20"/>
      <c r="D551" s="77"/>
      <c r="E551" s="62"/>
      <c r="F551" s="23"/>
    </row>
    <row r="552" spans="1:6" x14ac:dyDescent="0.45">
      <c r="A552" s="20" t="s">
        <v>30</v>
      </c>
      <c r="B552" s="25" t="s">
        <v>31</v>
      </c>
      <c r="C552" s="20" t="s">
        <v>14</v>
      </c>
      <c r="D552" s="77"/>
      <c r="E552" s="62"/>
      <c r="F552" s="23"/>
    </row>
    <row r="553" spans="1:6" x14ac:dyDescent="0.45">
      <c r="A553" s="20" t="s">
        <v>709</v>
      </c>
      <c r="B553" s="25" t="s">
        <v>32</v>
      </c>
      <c r="C553" s="20" t="s">
        <v>20</v>
      </c>
      <c r="D553" s="77"/>
      <c r="E553" s="62"/>
      <c r="F553" s="23"/>
    </row>
    <row r="554" spans="1:6" ht="78.75" x14ac:dyDescent="0.45">
      <c r="A554" s="20" t="s">
        <v>14</v>
      </c>
      <c r="B554" s="25" t="s">
        <v>1457</v>
      </c>
      <c r="C554" s="20" t="s">
        <v>14</v>
      </c>
      <c r="D554" s="77"/>
      <c r="E554" s="62"/>
      <c r="F554" s="23"/>
    </row>
    <row r="555" spans="1:6" x14ac:dyDescent="0.45">
      <c r="A555" s="20" t="s">
        <v>767</v>
      </c>
      <c r="B555" s="25" t="s">
        <v>36</v>
      </c>
      <c r="C555" s="20" t="s">
        <v>20</v>
      </c>
      <c r="D555" s="77"/>
      <c r="E555" s="62"/>
      <c r="F555" s="23"/>
    </row>
    <row r="556" spans="1:6" ht="45" x14ac:dyDescent="0.45">
      <c r="A556" s="20" t="s">
        <v>14</v>
      </c>
      <c r="B556" s="25" t="s">
        <v>102</v>
      </c>
      <c r="C556" s="20" t="s">
        <v>14</v>
      </c>
      <c r="D556" s="77"/>
      <c r="E556" s="62"/>
      <c r="F556" s="23"/>
    </row>
    <row r="557" spans="1:6" x14ac:dyDescent="0.45">
      <c r="A557" s="20"/>
      <c r="B557" s="31" t="s">
        <v>872</v>
      </c>
      <c r="C557" s="20"/>
      <c r="D557" s="77"/>
      <c r="E557" s="62"/>
      <c r="F557" s="23"/>
    </row>
    <row r="558" spans="1:6" x14ac:dyDescent="0.45">
      <c r="A558" s="20" t="s">
        <v>106</v>
      </c>
      <c r="B558" s="25" t="s">
        <v>873</v>
      </c>
      <c r="C558" s="20">
        <v>2</v>
      </c>
      <c r="D558" s="77">
        <v>1.4</v>
      </c>
      <c r="E558" s="62">
        <v>2.6</v>
      </c>
      <c r="F558" s="23">
        <f>(C558*D558*E558)</f>
        <v>7.2799999999999994</v>
      </c>
    </row>
    <row r="559" spans="1:6" x14ac:dyDescent="0.45">
      <c r="A559" s="20" t="s">
        <v>107</v>
      </c>
      <c r="B559" s="25" t="s">
        <v>874</v>
      </c>
      <c r="C559" s="20">
        <v>1</v>
      </c>
      <c r="D559" s="77">
        <v>2.85</v>
      </c>
      <c r="E559" s="62">
        <v>2.6</v>
      </c>
      <c r="F559" s="23">
        <f t="shared" ref="F559:F565" si="27">(C559*D559*E559)</f>
        <v>7.41</v>
      </c>
    </row>
    <row r="560" spans="1:6" x14ac:dyDescent="0.45">
      <c r="A560" s="20" t="s">
        <v>108</v>
      </c>
      <c r="B560" s="25" t="s">
        <v>1458</v>
      </c>
      <c r="C560" s="20">
        <v>1</v>
      </c>
      <c r="D560" s="77">
        <v>1.4</v>
      </c>
      <c r="E560" s="62">
        <v>2.6</v>
      </c>
      <c r="F560" s="23">
        <f t="shared" si="27"/>
        <v>3.6399999999999997</v>
      </c>
    </row>
    <row r="561" spans="1:6" x14ac:dyDescent="0.45">
      <c r="A561" s="20" t="s">
        <v>109</v>
      </c>
      <c r="B561" s="25" t="s">
        <v>875</v>
      </c>
      <c r="C561" s="20">
        <v>1</v>
      </c>
      <c r="D561" s="77">
        <v>1.4</v>
      </c>
      <c r="E561" s="62">
        <v>2.6</v>
      </c>
      <c r="F561" s="23">
        <f t="shared" si="27"/>
        <v>3.6399999999999997</v>
      </c>
    </row>
    <row r="562" spans="1:6" x14ac:dyDescent="0.45">
      <c r="A562" s="20" t="s">
        <v>732</v>
      </c>
      <c r="B562" s="27" t="s">
        <v>771</v>
      </c>
      <c r="C562" s="28">
        <v>-1</v>
      </c>
      <c r="D562" s="78">
        <v>1.45</v>
      </c>
      <c r="E562" s="63">
        <v>2.0499999999999998</v>
      </c>
      <c r="F562" s="29">
        <f t="shared" si="27"/>
        <v>-2.9724999999999997</v>
      </c>
    </row>
    <row r="563" spans="1:6" ht="10.5" customHeight="1" x14ac:dyDescent="0.45">
      <c r="A563" s="20" t="s">
        <v>734</v>
      </c>
      <c r="B563" s="25" t="s">
        <v>1459</v>
      </c>
      <c r="C563" s="20">
        <v>1</v>
      </c>
      <c r="D563" s="77">
        <v>1.9</v>
      </c>
      <c r="E563" s="62">
        <v>2.1190000000000002</v>
      </c>
      <c r="F563" s="23">
        <f t="shared" si="27"/>
        <v>4.0261000000000005</v>
      </c>
    </row>
    <row r="564" spans="1:6" ht="10.5" customHeight="1" x14ac:dyDescent="0.45">
      <c r="A564" s="20"/>
      <c r="B564" s="25" t="s">
        <v>1657</v>
      </c>
      <c r="C564" s="20">
        <v>1</v>
      </c>
      <c r="D564" s="77">
        <v>3.8</v>
      </c>
      <c r="E564" s="62">
        <v>3.8</v>
      </c>
      <c r="F564" s="23">
        <f t="shared" si="27"/>
        <v>14.44</v>
      </c>
    </row>
    <row r="565" spans="1:6" ht="10.5" customHeight="1" x14ac:dyDescent="0.45">
      <c r="A565" s="20"/>
      <c r="B565" s="25"/>
      <c r="C565" s="20">
        <v>1</v>
      </c>
      <c r="D565" s="77">
        <v>2.4</v>
      </c>
      <c r="E565" s="62">
        <v>3.8</v>
      </c>
      <c r="F565" s="23">
        <f t="shared" si="27"/>
        <v>9.1199999999999992</v>
      </c>
    </row>
    <row r="566" spans="1:6" x14ac:dyDescent="0.45">
      <c r="A566" s="20"/>
      <c r="B566" s="33"/>
      <c r="C566" s="34"/>
      <c r="D566" s="80"/>
      <c r="E566" s="65"/>
      <c r="F566" s="60">
        <f>SUM(F558:F565)</f>
        <v>46.583599999999997</v>
      </c>
    </row>
    <row r="567" spans="1:6" x14ac:dyDescent="0.45">
      <c r="A567" s="20"/>
      <c r="B567" s="25"/>
      <c r="C567" s="20"/>
      <c r="D567" s="77"/>
      <c r="E567" s="62"/>
      <c r="F567" s="23"/>
    </row>
    <row r="568" spans="1:6" x14ac:dyDescent="0.45">
      <c r="A568" s="20" t="s">
        <v>37</v>
      </c>
      <c r="B568" s="25" t="s">
        <v>38</v>
      </c>
      <c r="C568" s="20" t="s">
        <v>14</v>
      </c>
      <c r="D568" s="77"/>
      <c r="E568" s="62"/>
      <c r="F568" s="23"/>
    </row>
    <row r="569" spans="1:6" x14ac:dyDescent="0.45">
      <c r="A569" s="20" t="s">
        <v>715</v>
      </c>
      <c r="B569" s="25" t="s">
        <v>178</v>
      </c>
      <c r="C569" s="20" t="s">
        <v>20</v>
      </c>
      <c r="D569" s="77"/>
      <c r="E569" s="62"/>
      <c r="F569" s="23"/>
    </row>
    <row r="570" spans="1:6" ht="45" x14ac:dyDescent="0.45">
      <c r="A570" s="20" t="s">
        <v>14</v>
      </c>
      <c r="B570" s="25" t="s">
        <v>179</v>
      </c>
      <c r="C570" s="20" t="s">
        <v>14</v>
      </c>
      <c r="D570" s="77"/>
      <c r="E570" s="62"/>
      <c r="F570" s="23"/>
    </row>
    <row r="571" spans="1:6" x14ac:dyDescent="0.45">
      <c r="A571" s="20" t="s">
        <v>716</v>
      </c>
      <c r="B571" s="25" t="s">
        <v>180</v>
      </c>
      <c r="C571" s="20" t="s">
        <v>20</v>
      </c>
      <c r="D571" s="77"/>
      <c r="E571" s="62"/>
      <c r="F571" s="23"/>
    </row>
    <row r="572" spans="1:6" ht="56.25" x14ac:dyDescent="0.45">
      <c r="A572" s="20" t="s">
        <v>14</v>
      </c>
      <c r="B572" s="25" t="s">
        <v>1460</v>
      </c>
      <c r="C572" s="20" t="s">
        <v>14</v>
      </c>
      <c r="D572" s="77"/>
      <c r="E572" s="62"/>
      <c r="F572" s="23"/>
    </row>
    <row r="573" spans="1:6" x14ac:dyDescent="0.45">
      <c r="A573" s="20" t="s">
        <v>106</v>
      </c>
      <c r="B573" s="25" t="s">
        <v>869</v>
      </c>
      <c r="C573" s="20">
        <v>1</v>
      </c>
      <c r="D573" s="77">
        <v>3.83</v>
      </c>
      <c r="E573" s="62">
        <v>2.1</v>
      </c>
      <c r="F573" s="23">
        <f>(C573*D573*E573)</f>
        <v>8.043000000000001</v>
      </c>
    </row>
    <row r="574" spans="1:6" x14ac:dyDescent="0.45">
      <c r="A574" s="20" t="s">
        <v>107</v>
      </c>
      <c r="B574" s="25" t="s">
        <v>870</v>
      </c>
      <c r="C574" s="20">
        <v>1</v>
      </c>
      <c r="D574" s="77">
        <v>3.1</v>
      </c>
      <c r="E574" s="62">
        <v>2.1</v>
      </c>
      <c r="F574" s="23">
        <f t="shared" ref="F574:F575" si="28">(C574*D574*E574)</f>
        <v>6.5100000000000007</v>
      </c>
    </row>
    <row r="575" spans="1:6" x14ac:dyDescent="0.45">
      <c r="A575" s="20" t="s">
        <v>108</v>
      </c>
      <c r="B575" s="25" t="s">
        <v>876</v>
      </c>
      <c r="C575" s="20">
        <v>4</v>
      </c>
      <c r="D575" s="77">
        <v>1.45</v>
      </c>
      <c r="E575" s="62">
        <v>3.3220000000000001</v>
      </c>
      <c r="F575" s="23">
        <f t="shared" si="28"/>
        <v>19.267599999999998</v>
      </c>
    </row>
    <row r="576" spans="1:6" x14ac:dyDescent="0.45">
      <c r="A576" s="20"/>
      <c r="B576" s="33"/>
      <c r="C576" s="34"/>
      <c r="D576" s="80"/>
      <c r="E576" s="65"/>
      <c r="F576" s="60">
        <f>SUM(F573:F575)</f>
        <v>33.820599999999999</v>
      </c>
    </row>
    <row r="577" spans="1:6" x14ac:dyDescent="0.45">
      <c r="A577" s="20"/>
      <c r="B577" s="25"/>
      <c r="C577" s="20"/>
      <c r="D577" s="77"/>
      <c r="E577" s="62"/>
      <c r="F577" s="23"/>
    </row>
    <row r="578" spans="1:6" x14ac:dyDescent="0.45">
      <c r="A578" s="20" t="s">
        <v>717</v>
      </c>
      <c r="B578" s="25" t="s">
        <v>182</v>
      </c>
      <c r="C578" s="20" t="s">
        <v>20</v>
      </c>
      <c r="D578" s="77"/>
      <c r="E578" s="62"/>
      <c r="F578" s="23"/>
    </row>
    <row r="579" spans="1:6" ht="112.5" x14ac:dyDescent="0.45">
      <c r="A579" s="20" t="s">
        <v>14</v>
      </c>
      <c r="B579" s="25" t="s">
        <v>183</v>
      </c>
      <c r="C579" s="20" t="s">
        <v>14</v>
      </c>
      <c r="D579" s="77"/>
      <c r="E579" s="62"/>
      <c r="F579" s="23"/>
    </row>
    <row r="580" spans="1:6" x14ac:dyDescent="0.45">
      <c r="A580" s="20" t="s">
        <v>106</v>
      </c>
      <c r="B580" s="24" t="s">
        <v>1461</v>
      </c>
      <c r="C580" s="159">
        <v>2</v>
      </c>
      <c r="D580" s="58">
        <v>1.06</v>
      </c>
      <c r="E580" s="62">
        <v>1.35</v>
      </c>
      <c r="F580" s="43">
        <f>D580*E580*C580</f>
        <v>2.8620000000000005</v>
      </c>
    </row>
    <row r="581" spans="1:6" x14ac:dyDescent="0.45">
      <c r="A581" s="20" t="s">
        <v>107</v>
      </c>
      <c r="B581" s="25" t="s">
        <v>877</v>
      </c>
      <c r="C581" s="20">
        <v>2</v>
      </c>
      <c r="D581" s="77">
        <v>1.19</v>
      </c>
      <c r="E581" s="62">
        <v>1.35</v>
      </c>
      <c r="F581" s="43">
        <f t="shared" ref="F581:F582" si="29">D581*E581*C581</f>
        <v>3.2130000000000001</v>
      </c>
    </row>
    <row r="582" spans="1:6" x14ac:dyDescent="0.45">
      <c r="A582" s="20" t="s">
        <v>108</v>
      </c>
      <c r="B582" s="25" t="s">
        <v>878</v>
      </c>
      <c r="C582" s="20">
        <v>4</v>
      </c>
      <c r="D582" s="77">
        <v>1.19</v>
      </c>
      <c r="E582" s="62">
        <v>1.35</v>
      </c>
      <c r="F582" s="43">
        <f t="shared" si="29"/>
        <v>6.4260000000000002</v>
      </c>
    </row>
    <row r="583" spans="1:6" x14ac:dyDescent="0.45">
      <c r="A583" s="20"/>
      <c r="B583" s="33"/>
      <c r="C583" s="34"/>
      <c r="D583" s="80"/>
      <c r="E583" s="65"/>
      <c r="F583" s="60">
        <f>SUM(F580:F582)</f>
        <v>12.501000000000001</v>
      </c>
    </row>
    <row r="584" spans="1:6" x14ac:dyDescent="0.45">
      <c r="A584" s="20" t="s">
        <v>718</v>
      </c>
      <c r="B584" s="25" t="s">
        <v>184</v>
      </c>
      <c r="C584" s="20" t="s">
        <v>20</v>
      </c>
      <c r="D584" s="77"/>
      <c r="E584" s="62"/>
      <c r="F584" s="23"/>
    </row>
    <row r="585" spans="1:6" ht="112.5" x14ac:dyDescent="0.45">
      <c r="A585" s="20" t="s">
        <v>14</v>
      </c>
      <c r="B585" s="25" t="s">
        <v>185</v>
      </c>
      <c r="C585" s="20" t="s">
        <v>14</v>
      </c>
      <c r="D585" s="77"/>
      <c r="E585" s="62"/>
      <c r="F585" s="23"/>
    </row>
    <row r="586" spans="1:6" x14ac:dyDescent="0.45">
      <c r="A586" s="20" t="s">
        <v>106</v>
      </c>
      <c r="B586" s="25" t="s">
        <v>879</v>
      </c>
      <c r="C586" s="20">
        <v>1</v>
      </c>
      <c r="D586" s="77">
        <v>1.8</v>
      </c>
      <c r="E586" s="62"/>
      <c r="F586" s="23">
        <f>D586*C586</f>
        <v>1.8</v>
      </c>
    </row>
    <row r="587" spans="1:6" x14ac:dyDescent="0.45">
      <c r="A587" s="20" t="s">
        <v>107</v>
      </c>
      <c r="B587" s="25" t="s">
        <v>1462</v>
      </c>
      <c r="C587" s="20">
        <v>1</v>
      </c>
      <c r="D587" s="77">
        <v>6.1</v>
      </c>
      <c r="E587" s="62"/>
      <c r="F587" s="23">
        <f t="shared" ref="F587:F589" si="30">D587*C587</f>
        <v>6.1</v>
      </c>
    </row>
    <row r="588" spans="1:6" x14ac:dyDescent="0.45">
      <c r="A588" s="20" t="s">
        <v>108</v>
      </c>
      <c r="B588" s="25" t="s">
        <v>880</v>
      </c>
      <c r="C588" s="20">
        <v>1</v>
      </c>
      <c r="D588" s="77">
        <v>7.75</v>
      </c>
      <c r="E588" s="62"/>
      <c r="F588" s="23">
        <f t="shared" si="30"/>
        <v>7.75</v>
      </c>
    </row>
    <row r="589" spans="1:6" x14ac:dyDescent="0.45">
      <c r="A589" s="20" t="s">
        <v>109</v>
      </c>
      <c r="B589" s="25" t="s">
        <v>881</v>
      </c>
      <c r="C589" s="20">
        <v>1</v>
      </c>
      <c r="D589" s="77">
        <v>5.65</v>
      </c>
      <c r="E589" s="62"/>
      <c r="F589" s="23">
        <f t="shared" si="30"/>
        <v>5.65</v>
      </c>
    </row>
    <row r="590" spans="1:6" x14ac:dyDescent="0.45">
      <c r="A590" s="20"/>
      <c r="B590" s="33"/>
      <c r="C590" s="34"/>
      <c r="D590" s="80"/>
      <c r="E590" s="65"/>
      <c r="F590" s="60">
        <f>SUM(F586:F589)</f>
        <v>21.299999999999997</v>
      </c>
    </row>
    <row r="591" spans="1:6" x14ac:dyDescent="0.45">
      <c r="A591" s="20"/>
      <c r="B591" s="25"/>
      <c r="C591" s="20"/>
      <c r="D591" s="77"/>
      <c r="E591" s="62"/>
      <c r="F591" s="23"/>
    </row>
    <row r="592" spans="1:6" x14ac:dyDescent="0.45">
      <c r="A592" s="20"/>
      <c r="B592" s="25"/>
      <c r="C592" s="20"/>
      <c r="D592" s="77"/>
      <c r="E592" s="62"/>
      <c r="F592" s="23"/>
    </row>
    <row r="593" spans="1:6" x14ac:dyDescent="0.45">
      <c r="A593" s="20" t="s">
        <v>719</v>
      </c>
      <c r="B593" s="25" t="s">
        <v>186</v>
      </c>
      <c r="C593" s="20" t="s">
        <v>48</v>
      </c>
      <c r="D593" s="77"/>
      <c r="E593" s="62"/>
      <c r="F593" s="23"/>
    </row>
    <row r="594" spans="1:6" ht="22.5" x14ac:dyDescent="0.45">
      <c r="A594" s="20" t="s">
        <v>14</v>
      </c>
      <c r="B594" s="25" t="s">
        <v>187</v>
      </c>
      <c r="C594" s="20" t="s">
        <v>14</v>
      </c>
      <c r="D594" s="77"/>
      <c r="E594" s="62"/>
      <c r="F594" s="23"/>
    </row>
    <row r="595" spans="1:6" x14ac:dyDescent="0.45">
      <c r="A595" s="20" t="s">
        <v>106</v>
      </c>
      <c r="B595" s="25" t="s">
        <v>882</v>
      </c>
      <c r="C595" s="20">
        <v>1</v>
      </c>
      <c r="D595" s="77">
        <v>5.4</v>
      </c>
      <c r="E595" s="62"/>
      <c r="F595" s="60">
        <f>D595*C595</f>
        <v>5.4</v>
      </c>
    </row>
    <row r="596" spans="1:6" x14ac:dyDescent="0.45">
      <c r="A596" s="20"/>
      <c r="B596" s="25"/>
      <c r="C596" s="20"/>
      <c r="D596" s="77"/>
      <c r="E596" s="62"/>
      <c r="F596" s="23"/>
    </row>
    <row r="597" spans="1:6" x14ac:dyDescent="0.45">
      <c r="A597" s="20" t="s">
        <v>785</v>
      </c>
      <c r="B597" s="25" t="s">
        <v>188</v>
      </c>
      <c r="C597" s="20" t="s">
        <v>126</v>
      </c>
      <c r="D597" s="77"/>
      <c r="E597" s="62"/>
      <c r="F597" s="23"/>
    </row>
    <row r="598" spans="1:6" x14ac:dyDescent="0.45">
      <c r="A598" s="20" t="s">
        <v>14</v>
      </c>
      <c r="B598" s="25" t="s">
        <v>189</v>
      </c>
      <c r="C598" s="20" t="s">
        <v>14</v>
      </c>
      <c r="D598" s="77"/>
      <c r="E598" s="62"/>
      <c r="F598" s="23"/>
    </row>
    <row r="599" spans="1:6" ht="123.75" x14ac:dyDescent="0.45">
      <c r="A599" s="20" t="s">
        <v>14</v>
      </c>
      <c r="B599" s="25" t="s">
        <v>190</v>
      </c>
      <c r="C599" s="20" t="s">
        <v>14</v>
      </c>
      <c r="D599" s="77"/>
      <c r="E599" s="62"/>
      <c r="F599" s="23"/>
    </row>
    <row r="600" spans="1:6" x14ac:dyDescent="0.45">
      <c r="A600" s="20" t="s">
        <v>106</v>
      </c>
      <c r="B600" s="25"/>
      <c r="C600" s="20">
        <v>1</v>
      </c>
      <c r="D600" s="77"/>
      <c r="E600" s="62"/>
      <c r="F600" s="60">
        <v>1</v>
      </c>
    </row>
    <row r="601" spans="1:6" x14ac:dyDescent="0.45">
      <c r="A601" s="20"/>
      <c r="B601" s="25"/>
      <c r="C601" s="20"/>
      <c r="D601" s="77"/>
      <c r="E601" s="62"/>
      <c r="F601" s="23"/>
    </row>
    <row r="602" spans="1:6" x14ac:dyDescent="0.45">
      <c r="A602" s="20" t="s">
        <v>883</v>
      </c>
      <c r="B602" s="25" t="s">
        <v>191</v>
      </c>
      <c r="C602" s="20" t="s">
        <v>14</v>
      </c>
      <c r="D602" s="77"/>
      <c r="E602" s="62"/>
      <c r="F602" s="23"/>
    </row>
    <row r="603" spans="1:6" x14ac:dyDescent="0.45">
      <c r="A603" s="20" t="s">
        <v>14</v>
      </c>
      <c r="B603" s="25" t="s">
        <v>192</v>
      </c>
      <c r="C603" s="20" t="s">
        <v>92</v>
      </c>
      <c r="D603" s="77"/>
      <c r="E603" s="62"/>
      <c r="F603" s="23"/>
    </row>
    <row r="604" spans="1:6" ht="112.5" x14ac:dyDescent="0.45">
      <c r="A604" s="20" t="s">
        <v>14</v>
      </c>
      <c r="B604" s="25" t="s">
        <v>193</v>
      </c>
      <c r="C604" s="20" t="s">
        <v>14</v>
      </c>
      <c r="D604" s="77"/>
      <c r="E604" s="62"/>
      <c r="F604" s="23"/>
    </row>
    <row r="605" spans="1:6" x14ac:dyDescent="0.45">
      <c r="A605" s="20" t="s">
        <v>106</v>
      </c>
      <c r="B605" s="25" t="s">
        <v>884</v>
      </c>
      <c r="C605" s="20">
        <v>1</v>
      </c>
      <c r="D605" s="77"/>
      <c r="E605" s="62"/>
      <c r="F605" s="60">
        <v>1</v>
      </c>
    </row>
    <row r="606" spans="1:6" x14ac:dyDescent="0.45">
      <c r="A606" s="20"/>
      <c r="B606" s="25"/>
      <c r="C606" s="20"/>
      <c r="D606" s="77"/>
      <c r="E606" s="62"/>
      <c r="F606" s="23"/>
    </row>
    <row r="607" spans="1:6" x14ac:dyDescent="0.45">
      <c r="A607" s="20" t="s">
        <v>885</v>
      </c>
      <c r="B607" s="25" t="s">
        <v>194</v>
      </c>
      <c r="C607" s="20" t="s">
        <v>69</v>
      </c>
      <c r="D607" s="77"/>
      <c r="E607" s="62"/>
      <c r="F607" s="23"/>
    </row>
    <row r="608" spans="1:6" ht="33.75" x14ac:dyDescent="0.45">
      <c r="A608" s="20" t="s">
        <v>14</v>
      </c>
      <c r="B608" s="25" t="s">
        <v>195</v>
      </c>
      <c r="C608" s="20" t="s">
        <v>14</v>
      </c>
      <c r="D608" s="77"/>
      <c r="E608" s="62"/>
      <c r="F608" s="23"/>
    </row>
    <row r="609" spans="1:6" x14ac:dyDescent="0.45">
      <c r="A609" s="20" t="s">
        <v>106</v>
      </c>
      <c r="B609" s="25" t="s">
        <v>886</v>
      </c>
      <c r="C609" s="20">
        <v>1</v>
      </c>
      <c r="D609" s="77">
        <v>4.4000000000000004</v>
      </c>
      <c r="E609" s="62">
        <v>1.05</v>
      </c>
      <c r="F609" s="60">
        <f>(C609*D609*E609)</f>
        <v>4.620000000000001</v>
      </c>
    </row>
    <row r="610" spans="1:6" x14ac:dyDescent="0.45">
      <c r="A610" s="20"/>
      <c r="B610" s="25"/>
      <c r="C610" s="20"/>
      <c r="D610" s="77"/>
      <c r="E610" s="62"/>
      <c r="F610" s="23"/>
    </row>
    <row r="611" spans="1:6" x14ac:dyDescent="0.45">
      <c r="A611" s="20" t="s">
        <v>887</v>
      </c>
      <c r="B611" s="25" t="s">
        <v>196</v>
      </c>
      <c r="C611" s="20" t="s">
        <v>92</v>
      </c>
      <c r="D611" s="77"/>
      <c r="E611" s="62"/>
      <c r="F611" s="23"/>
    </row>
    <row r="612" spans="1:6" ht="45" x14ac:dyDescent="0.45">
      <c r="A612" s="20" t="s">
        <v>14</v>
      </c>
      <c r="B612" s="25" t="s">
        <v>197</v>
      </c>
      <c r="C612" s="20" t="s">
        <v>14</v>
      </c>
      <c r="D612" s="77"/>
      <c r="E612" s="62"/>
      <c r="F612" s="23"/>
    </row>
    <row r="613" spans="1:6" x14ac:dyDescent="0.45">
      <c r="A613" s="20" t="s">
        <v>106</v>
      </c>
      <c r="B613" s="25" t="s">
        <v>888</v>
      </c>
      <c r="C613" s="20">
        <v>1</v>
      </c>
      <c r="D613" s="77"/>
      <c r="E613" s="62"/>
      <c r="F613" s="60">
        <v>1</v>
      </c>
    </row>
    <row r="614" spans="1:6" x14ac:dyDescent="0.45">
      <c r="A614" s="20"/>
      <c r="B614" s="25"/>
      <c r="C614" s="20"/>
      <c r="D614" s="77"/>
      <c r="E614" s="62"/>
      <c r="F614" s="23"/>
    </row>
    <row r="615" spans="1:6" x14ac:dyDescent="0.45">
      <c r="A615" s="20" t="s">
        <v>889</v>
      </c>
      <c r="B615" s="25" t="s">
        <v>198</v>
      </c>
      <c r="C615" s="20" t="s">
        <v>92</v>
      </c>
      <c r="D615" s="77"/>
      <c r="E615" s="62"/>
      <c r="F615" s="23"/>
    </row>
    <row r="616" spans="1:6" ht="22.5" x14ac:dyDescent="0.45">
      <c r="A616" s="20" t="s">
        <v>14</v>
      </c>
      <c r="B616" s="25" t="s">
        <v>199</v>
      </c>
      <c r="C616" s="20" t="s">
        <v>14</v>
      </c>
      <c r="D616" s="77"/>
      <c r="E616" s="62"/>
      <c r="F616" s="23"/>
    </row>
    <row r="617" spans="1:6" x14ac:dyDescent="0.45">
      <c r="A617" s="20" t="s">
        <v>106</v>
      </c>
      <c r="B617" s="25" t="s">
        <v>890</v>
      </c>
      <c r="C617" s="20"/>
      <c r="D617" s="77"/>
      <c r="E617" s="62"/>
      <c r="F617" s="35"/>
    </row>
    <row r="618" spans="1:6" x14ac:dyDescent="0.45">
      <c r="A618" s="20"/>
      <c r="B618" s="25"/>
      <c r="C618" s="20"/>
      <c r="D618" s="77"/>
      <c r="E618" s="62"/>
      <c r="F618" s="23"/>
    </row>
    <row r="619" spans="1:6" x14ac:dyDescent="0.45">
      <c r="A619" s="20" t="s">
        <v>891</v>
      </c>
      <c r="B619" s="25" t="s">
        <v>200</v>
      </c>
      <c r="C619" s="20" t="s">
        <v>201</v>
      </c>
      <c r="D619" s="77"/>
      <c r="E619" s="62"/>
      <c r="F619" s="23"/>
    </row>
    <row r="620" spans="1:6" ht="22.5" x14ac:dyDescent="0.45">
      <c r="A620" s="20" t="s">
        <v>14</v>
      </c>
      <c r="B620" s="25" t="s">
        <v>202</v>
      </c>
      <c r="C620" s="20" t="s">
        <v>14</v>
      </c>
      <c r="D620" s="77"/>
      <c r="E620" s="62"/>
      <c r="F620" s="23"/>
    </row>
    <row r="621" spans="1:6" x14ac:dyDescent="0.45">
      <c r="A621" s="20" t="s">
        <v>106</v>
      </c>
      <c r="B621" s="25" t="s">
        <v>892</v>
      </c>
      <c r="C621" s="20">
        <v>1</v>
      </c>
      <c r="D621" s="77"/>
      <c r="E621" s="62"/>
      <c r="F621" s="60">
        <v>1</v>
      </c>
    </row>
    <row r="622" spans="1:6" x14ac:dyDescent="0.45">
      <c r="A622" s="20"/>
      <c r="B622" s="25"/>
      <c r="C622" s="20"/>
      <c r="D622" s="77"/>
      <c r="E622" s="62"/>
      <c r="F622" s="23"/>
    </row>
    <row r="623" spans="1:6" x14ac:dyDescent="0.45">
      <c r="A623" s="20" t="s">
        <v>893</v>
      </c>
      <c r="B623" s="25" t="s">
        <v>203</v>
      </c>
      <c r="C623" s="20" t="s">
        <v>201</v>
      </c>
      <c r="D623" s="77"/>
      <c r="E623" s="62"/>
      <c r="F623" s="23"/>
    </row>
    <row r="624" spans="1:6" ht="22.5" x14ac:dyDescent="0.45">
      <c r="A624" s="20" t="s">
        <v>14</v>
      </c>
      <c r="B624" s="25" t="s">
        <v>204</v>
      </c>
      <c r="C624" s="20" t="s">
        <v>14</v>
      </c>
      <c r="D624" s="77"/>
      <c r="E624" s="62"/>
      <c r="F624" s="23"/>
    </row>
    <row r="625" spans="1:6" x14ac:dyDescent="0.45">
      <c r="A625" s="20" t="s">
        <v>106</v>
      </c>
      <c r="B625" s="25" t="s">
        <v>894</v>
      </c>
      <c r="C625" s="20">
        <v>1</v>
      </c>
      <c r="D625" s="77"/>
      <c r="E625" s="62"/>
      <c r="F625" s="60">
        <v>1</v>
      </c>
    </row>
    <row r="626" spans="1:6" x14ac:dyDescent="0.45">
      <c r="A626" s="20"/>
      <c r="B626" s="25"/>
      <c r="C626" s="20"/>
      <c r="D626" s="77"/>
      <c r="E626" s="62"/>
      <c r="F626" s="23"/>
    </row>
    <row r="627" spans="1:6" x14ac:dyDescent="0.45">
      <c r="A627" s="20" t="s">
        <v>895</v>
      </c>
      <c r="B627" s="25" t="s">
        <v>205</v>
      </c>
      <c r="C627" s="20" t="s">
        <v>131</v>
      </c>
      <c r="D627" s="77"/>
      <c r="E627" s="62"/>
      <c r="F627" s="23"/>
    </row>
    <row r="628" spans="1:6" x14ac:dyDescent="0.45">
      <c r="A628" s="20" t="s">
        <v>14</v>
      </c>
      <c r="B628" s="25" t="s">
        <v>206</v>
      </c>
      <c r="C628" s="20" t="s">
        <v>14</v>
      </c>
      <c r="D628" s="77"/>
      <c r="E628" s="62"/>
      <c r="F628" s="23"/>
    </row>
    <row r="629" spans="1:6" x14ac:dyDescent="0.45">
      <c r="A629" s="20" t="s">
        <v>14</v>
      </c>
      <c r="B629" s="25" t="s">
        <v>133</v>
      </c>
      <c r="C629" s="20" t="s">
        <v>14</v>
      </c>
      <c r="D629" s="77"/>
      <c r="E629" s="62"/>
      <c r="F629" s="23"/>
    </row>
    <row r="630" spans="1:6" ht="56.25" x14ac:dyDescent="0.45">
      <c r="A630" s="20" t="s">
        <v>14</v>
      </c>
      <c r="B630" s="25" t="s">
        <v>1463</v>
      </c>
      <c r="C630" s="20" t="s">
        <v>14</v>
      </c>
      <c r="D630" s="77"/>
      <c r="E630" s="62"/>
      <c r="F630" s="23"/>
    </row>
    <row r="631" spans="1:6" x14ac:dyDescent="0.45">
      <c r="A631" s="20" t="s">
        <v>14</v>
      </c>
      <c r="B631" s="25" t="s">
        <v>135</v>
      </c>
      <c r="C631" s="20" t="s">
        <v>14</v>
      </c>
      <c r="D631" s="77"/>
      <c r="E631" s="62"/>
      <c r="F631" s="23"/>
    </row>
    <row r="632" spans="1:6" ht="45" x14ac:dyDescent="0.45">
      <c r="A632" s="20" t="s">
        <v>14</v>
      </c>
      <c r="B632" s="25" t="s">
        <v>208</v>
      </c>
      <c r="C632" s="20" t="s">
        <v>14</v>
      </c>
      <c r="D632" s="77"/>
      <c r="E632" s="62"/>
      <c r="F632" s="23"/>
    </row>
    <row r="633" spans="1:6" x14ac:dyDescent="0.45">
      <c r="A633" s="20" t="s">
        <v>14</v>
      </c>
      <c r="B633" s="25" t="s">
        <v>209</v>
      </c>
      <c r="C633" s="20" t="s">
        <v>14</v>
      </c>
      <c r="D633" s="77"/>
      <c r="E633" s="62"/>
      <c r="F633" s="23"/>
    </row>
    <row r="634" spans="1:6" x14ac:dyDescent="0.45">
      <c r="A634" s="20" t="s">
        <v>14</v>
      </c>
      <c r="B634" s="25" t="s">
        <v>1464</v>
      </c>
      <c r="C634" s="20" t="s">
        <v>14</v>
      </c>
      <c r="D634" s="77"/>
      <c r="E634" s="62"/>
      <c r="F634" s="23"/>
    </row>
    <row r="635" spans="1:6" x14ac:dyDescent="0.45">
      <c r="A635" s="20" t="s">
        <v>14</v>
      </c>
      <c r="B635" s="25" t="s">
        <v>137</v>
      </c>
      <c r="C635" s="20" t="s">
        <v>14</v>
      </c>
      <c r="D635" s="77"/>
      <c r="E635" s="62"/>
      <c r="F635" s="23"/>
    </row>
    <row r="636" spans="1:6" ht="33.75" x14ac:dyDescent="0.45">
      <c r="A636" s="20" t="s">
        <v>14</v>
      </c>
      <c r="B636" s="25" t="s">
        <v>211</v>
      </c>
      <c r="C636" s="20" t="s">
        <v>14</v>
      </c>
      <c r="D636" s="77"/>
      <c r="E636" s="62"/>
      <c r="F636" s="23"/>
    </row>
    <row r="637" spans="1:6" x14ac:dyDescent="0.45">
      <c r="A637" s="20" t="s">
        <v>106</v>
      </c>
      <c r="B637" s="25" t="s">
        <v>1191</v>
      </c>
      <c r="C637" s="20">
        <v>1</v>
      </c>
      <c r="D637" s="77"/>
      <c r="E637" s="62"/>
      <c r="F637" s="60">
        <v>1</v>
      </c>
    </row>
    <row r="638" spans="1:6" x14ac:dyDescent="0.45">
      <c r="A638" s="20"/>
      <c r="B638" s="25"/>
      <c r="C638" s="20"/>
      <c r="D638" s="77"/>
      <c r="E638" s="62"/>
      <c r="F638" s="23"/>
    </row>
    <row r="639" spans="1:6" x14ac:dyDescent="0.45">
      <c r="A639" s="20" t="s">
        <v>896</v>
      </c>
      <c r="B639" s="25" t="s">
        <v>212</v>
      </c>
      <c r="C639" s="20" t="s">
        <v>48</v>
      </c>
      <c r="D639" s="77"/>
      <c r="E639" s="62"/>
      <c r="F639" s="23"/>
    </row>
    <row r="640" spans="1:6" ht="56.25" x14ac:dyDescent="0.45">
      <c r="A640" s="20" t="s">
        <v>14</v>
      </c>
      <c r="B640" s="25" t="s">
        <v>1465</v>
      </c>
      <c r="C640" s="20" t="s">
        <v>14</v>
      </c>
      <c r="D640" s="77"/>
      <c r="E640" s="62"/>
      <c r="F640" s="23"/>
    </row>
    <row r="641" spans="1:6" x14ac:dyDescent="0.45">
      <c r="A641" s="20"/>
      <c r="B641" s="25" t="s">
        <v>897</v>
      </c>
      <c r="C641" s="20">
        <v>2</v>
      </c>
      <c r="D641" s="77">
        <v>3.4</v>
      </c>
      <c r="E641" s="62"/>
      <c r="F641" s="60">
        <f>C641*D641</f>
        <v>6.8</v>
      </c>
    </row>
    <row r="642" spans="1:6" x14ac:dyDescent="0.45">
      <c r="A642" s="20"/>
      <c r="B642" s="25"/>
      <c r="C642" s="20"/>
      <c r="D642" s="77"/>
      <c r="E642" s="62"/>
      <c r="F642" s="23"/>
    </row>
    <row r="643" spans="1:6" x14ac:dyDescent="0.45">
      <c r="A643" s="20" t="s">
        <v>898</v>
      </c>
      <c r="B643" s="25" t="s">
        <v>34</v>
      </c>
      <c r="C643" s="20" t="s">
        <v>26</v>
      </c>
      <c r="D643" s="77"/>
      <c r="E643" s="62"/>
      <c r="F643" s="23" t="s">
        <v>14</v>
      </c>
    </row>
    <row r="644" spans="1:6" ht="101.25" x14ac:dyDescent="0.45">
      <c r="A644" s="20" t="s">
        <v>14</v>
      </c>
      <c r="B644" s="25" t="s">
        <v>1410</v>
      </c>
      <c r="C644" s="20" t="s">
        <v>14</v>
      </c>
      <c r="D644" s="77"/>
      <c r="E644" s="62"/>
      <c r="F644" s="23" t="s">
        <v>14</v>
      </c>
    </row>
    <row r="645" spans="1:6" x14ac:dyDescent="0.45">
      <c r="A645" s="20"/>
      <c r="B645" s="26" t="s">
        <v>1195</v>
      </c>
      <c r="C645" s="42"/>
      <c r="D645" s="84"/>
      <c r="E645" s="70"/>
      <c r="F645" s="60">
        <v>29.35</v>
      </c>
    </row>
    <row r="646" spans="1:6" x14ac:dyDescent="0.45">
      <c r="A646" s="20"/>
      <c r="B646" s="25"/>
      <c r="C646" s="20"/>
      <c r="D646" s="77"/>
      <c r="E646" s="62"/>
      <c r="F646" s="23"/>
    </row>
    <row r="647" spans="1:6" x14ac:dyDescent="0.45">
      <c r="A647" s="20" t="s">
        <v>899</v>
      </c>
      <c r="B647" s="25" t="s">
        <v>215</v>
      </c>
      <c r="C647" s="20" t="s">
        <v>216</v>
      </c>
      <c r="D647" s="77"/>
      <c r="E647" s="62"/>
      <c r="F647" s="23"/>
    </row>
    <row r="648" spans="1:6" ht="45" x14ac:dyDescent="0.45">
      <c r="A648" s="20" t="s">
        <v>14</v>
      </c>
      <c r="B648" s="25" t="s">
        <v>1466</v>
      </c>
      <c r="C648" s="20" t="s">
        <v>14</v>
      </c>
      <c r="D648" s="77"/>
      <c r="E648" s="62"/>
      <c r="F648" s="23"/>
    </row>
    <row r="649" spans="1:6" x14ac:dyDescent="0.45">
      <c r="A649" s="20" t="s">
        <v>106</v>
      </c>
      <c r="B649" s="25" t="s">
        <v>900</v>
      </c>
      <c r="C649" s="20">
        <v>1</v>
      </c>
      <c r="D649" s="77">
        <v>4.7</v>
      </c>
      <c r="E649" s="62">
        <v>1.9</v>
      </c>
      <c r="F649" s="60">
        <f>(C649*D649*E649)</f>
        <v>8.93</v>
      </c>
    </row>
    <row r="650" spans="1:6" x14ac:dyDescent="0.45">
      <c r="A650" s="20"/>
      <c r="B650" s="25"/>
      <c r="C650" s="20"/>
      <c r="D650" s="77"/>
      <c r="E650" s="62"/>
      <c r="F650" s="23"/>
    </row>
    <row r="651" spans="1:6" x14ac:dyDescent="0.45">
      <c r="A651" s="20"/>
      <c r="B651" s="25"/>
      <c r="C651" s="20"/>
      <c r="D651" s="77"/>
      <c r="E651" s="62"/>
      <c r="F651" s="23"/>
    </row>
    <row r="652" spans="1:6" x14ac:dyDescent="0.45">
      <c r="A652" s="20" t="s">
        <v>901</v>
      </c>
      <c r="B652" s="25" t="s">
        <v>218</v>
      </c>
      <c r="C652" s="20" t="s">
        <v>26</v>
      </c>
      <c r="D652" s="77"/>
      <c r="E652" s="62"/>
      <c r="F652" s="23"/>
    </row>
    <row r="653" spans="1:6" ht="45" x14ac:dyDescent="0.45">
      <c r="A653" s="20" t="s">
        <v>14</v>
      </c>
      <c r="B653" s="25" t="s">
        <v>219</v>
      </c>
      <c r="C653" s="20" t="s">
        <v>14</v>
      </c>
      <c r="D653" s="77"/>
      <c r="E653" s="62"/>
      <c r="F653" s="23"/>
    </row>
    <row r="654" spans="1:6" x14ac:dyDescent="0.45">
      <c r="A654" s="20"/>
      <c r="B654" s="25"/>
      <c r="C654" s="20"/>
      <c r="D654" s="77"/>
      <c r="E654" s="62"/>
      <c r="F654" s="23"/>
    </row>
    <row r="655" spans="1:6" x14ac:dyDescent="0.45">
      <c r="A655" s="20"/>
      <c r="B655" s="25" t="s">
        <v>902</v>
      </c>
      <c r="C655" s="20">
        <v>1</v>
      </c>
      <c r="D655" s="77">
        <v>4.55</v>
      </c>
      <c r="E655" s="62"/>
      <c r="F655" s="60">
        <f>D655*C655</f>
        <v>4.55</v>
      </c>
    </row>
    <row r="656" spans="1:6" x14ac:dyDescent="0.45">
      <c r="A656" s="20"/>
      <c r="B656" s="25"/>
      <c r="C656" s="20"/>
      <c r="D656" s="77"/>
      <c r="E656" s="62"/>
      <c r="F656" s="23"/>
    </row>
    <row r="657" spans="1:6" x14ac:dyDescent="0.45">
      <c r="A657" s="20" t="s">
        <v>903</v>
      </c>
      <c r="B657" s="25" t="s">
        <v>220</v>
      </c>
      <c r="C657" s="20" t="s">
        <v>69</v>
      </c>
      <c r="D657" s="77"/>
      <c r="E657" s="62"/>
      <c r="F657" s="23"/>
    </row>
    <row r="658" spans="1:6" ht="45" x14ac:dyDescent="0.45">
      <c r="A658" s="20" t="s">
        <v>14</v>
      </c>
      <c r="B658" s="25" t="s">
        <v>221</v>
      </c>
      <c r="C658" s="20" t="s">
        <v>14</v>
      </c>
      <c r="D658" s="77"/>
      <c r="E658" s="62"/>
      <c r="F658" s="23"/>
    </row>
    <row r="659" spans="1:6" x14ac:dyDescent="0.45">
      <c r="A659" s="20"/>
      <c r="B659" s="25" t="s">
        <v>904</v>
      </c>
      <c r="C659" s="20">
        <v>1</v>
      </c>
      <c r="D659" s="77">
        <v>3.7</v>
      </c>
      <c r="E659" s="62">
        <v>3.4</v>
      </c>
      <c r="F659" s="23">
        <f>(C659*D659*E659)</f>
        <v>12.58</v>
      </c>
    </row>
    <row r="660" spans="1:6" x14ac:dyDescent="0.45">
      <c r="A660" s="20"/>
      <c r="B660" s="25" t="s">
        <v>905</v>
      </c>
      <c r="C660" s="20">
        <v>2</v>
      </c>
      <c r="D660" s="77">
        <v>2.6</v>
      </c>
      <c r="E660" s="62">
        <v>3.3220000000000001</v>
      </c>
      <c r="F660" s="23">
        <f t="shared" ref="F660:F663" si="31">(C660*D660*E660)</f>
        <v>17.2744</v>
      </c>
    </row>
    <row r="661" spans="1:6" x14ac:dyDescent="0.45">
      <c r="A661" s="20"/>
      <c r="B661" s="27" t="s">
        <v>906</v>
      </c>
      <c r="C661" s="28">
        <v>-2</v>
      </c>
      <c r="D661" s="78">
        <v>1.45</v>
      </c>
      <c r="E661" s="63">
        <v>3.3220000000000001</v>
      </c>
      <c r="F661" s="29">
        <f t="shared" si="31"/>
        <v>-9.633799999999999</v>
      </c>
    </row>
    <row r="662" spans="1:6" x14ac:dyDescent="0.45">
      <c r="A662" s="20"/>
      <c r="B662" s="25" t="s">
        <v>905</v>
      </c>
      <c r="C662" s="20">
        <v>2</v>
      </c>
      <c r="D662" s="77">
        <v>2</v>
      </c>
      <c r="E662" s="62">
        <v>3.3220000000000001</v>
      </c>
      <c r="F662" s="23">
        <f t="shared" si="31"/>
        <v>13.288</v>
      </c>
    </row>
    <row r="663" spans="1:6" x14ac:dyDescent="0.45">
      <c r="A663" s="20"/>
      <c r="B663" s="27" t="s">
        <v>906</v>
      </c>
      <c r="C663" s="28">
        <v>-2</v>
      </c>
      <c r="D663" s="78">
        <v>1.45</v>
      </c>
      <c r="E663" s="63">
        <v>3.3220000000000001</v>
      </c>
      <c r="F663" s="29">
        <f t="shared" si="31"/>
        <v>-9.633799999999999</v>
      </c>
    </row>
    <row r="664" spans="1:6" x14ac:dyDescent="0.45">
      <c r="A664" s="20"/>
      <c r="B664" s="33"/>
      <c r="C664" s="34"/>
      <c r="D664" s="80"/>
      <c r="E664" s="65"/>
      <c r="F664" s="60">
        <f>SUM(F659:F663)</f>
        <v>23.8748</v>
      </c>
    </row>
    <row r="665" spans="1:6" x14ac:dyDescent="0.45">
      <c r="A665" s="20"/>
      <c r="B665" s="25"/>
      <c r="C665" s="20"/>
      <c r="D665" s="77"/>
      <c r="E665" s="62"/>
      <c r="F665" s="23"/>
    </row>
    <row r="666" spans="1:6" x14ac:dyDescent="0.45">
      <c r="A666" s="20" t="s">
        <v>907</v>
      </c>
      <c r="B666" s="25" t="s">
        <v>222</v>
      </c>
      <c r="C666" s="20" t="s">
        <v>14</v>
      </c>
      <c r="D666" s="77"/>
      <c r="E666" s="62"/>
      <c r="F666" s="23"/>
    </row>
    <row r="667" spans="1:6" x14ac:dyDescent="0.45">
      <c r="A667" s="20" t="s">
        <v>14</v>
      </c>
      <c r="B667" s="25" t="s">
        <v>223</v>
      </c>
      <c r="C667" s="20" t="s">
        <v>14</v>
      </c>
      <c r="D667" s="77"/>
      <c r="E667" s="62"/>
      <c r="F667" s="23"/>
    </row>
    <row r="668" spans="1:6" ht="112.5" x14ac:dyDescent="0.45">
      <c r="A668" s="20" t="s">
        <v>14</v>
      </c>
      <c r="B668" s="25" t="s">
        <v>1467</v>
      </c>
      <c r="C668" s="20" t="s">
        <v>14</v>
      </c>
      <c r="D668" s="77"/>
      <c r="E668" s="62"/>
      <c r="F668" s="23"/>
    </row>
    <row r="669" spans="1:6" x14ac:dyDescent="0.45">
      <c r="A669" s="20" t="s">
        <v>14</v>
      </c>
      <c r="B669" s="25" t="s">
        <v>225</v>
      </c>
      <c r="C669" s="20" t="s">
        <v>14</v>
      </c>
      <c r="D669" s="77"/>
      <c r="E669" s="62"/>
      <c r="F669" s="23"/>
    </row>
    <row r="670" spans="1:6" ht="33.75" x14ac:dyDescent="0.45">
      <c r="A670" s="20" t="s">
        <v>14</v>
      </c>
      <c r="B670" s="25" t="s">
        <v>1468</v>
      </c>
      <c r="C670" s="20" t="s">
        <v>14</v>
      </c>
      <c r="D670" s="77"/>
      <c r="E670" s="62"/>
      <c r="F670" s="23"/>
    </row>
    <row r="671" spans="1:6" x14ac:dyDescent="0.45">
      <c r="A671" s="20" t="s">
        <v>14</v>
      </c>
      <c r="B671" s="25" t="s">
        <v>227</v>
      </c>
      <c r="C671" s="20" t="s">
        <v>14</v>
      </c>
      <c r="D671" s="77"/>
      <c r="E671" s="62"/>
      <c r="F671" s="23"/>
    </row>
    <row r="672" spans="1:6" ht="45" x14ac:dyDescent="0.45">
      <c r="A672" s="20" t="s">
        <v>14</v>
      </c>
      <c r="B672" s="25" t="s">
        <v>1469</v>
      </c>
      <c r="C672" s="20" t="s">
        <v>14</v>
      </c>
      <c r="D672" s="77"/>
      <c r="E672" s="62"/>
      <c r="F672" s="23"/>
    </row>
    <row r="673" spans="1:6" x14ac:dyDescent="0.45">
      <c r="A673" s="20" t="s">
        <v>607</v>
      </c>
      <c r="B673" s="25" t="s">
        <v>229</v>
      </c>
      <c r="C673" s="20" t="s">
        <v>92</v>
      </c>
      <c r="D673" s="77"/>
      <c r="E673" s="62"/>
      <c r="F673" s="23"/>
    </row>
    <row r="674" spans="1:6" x14ac:dyDescent="0.45">
      <c r="A674" s="20" t="s">
        <v>625</v>
      </c>
      <c r="B674" s="25" t="s">
        <v>230</v>
      </c>
      <c r="C674" s="20" t="s">
        <v>92</v>
      </c>
      <c r="D674" s="77"/>
      <c r="E674" s="62"/>
      <c r="F674" s="23"/>
    </row>
    <row r="675" spans="1:6" x14ac:dyDescent="0.45">
      <c r="A675" s="20"/>
      <c r="B675" s="25" t="s">
        <v>908</v>
      </c>
      <c r="C675" s="20">
        <v>1</v>
      </c>
      <c r="D675" s="77"/>
      <c r="E675" s="62"/>
      <c r="F675" s="60">
        <v>1</v>
      </c>
    </row>
    <row r="676" spans="1:6" x14ac:dyDescent="0.45">
      <c r="A676" s="20"/>
      <c r="B676" s="25" t="s">
        <v>909</v>
      </c>
      <c r="C676" s="20">
        <v>2</v>
      </c>
      <c r="D676" s="77"/>
      <c r="E676" s="62"/>
      <c r="F676" s="60">
        <v>2</v>
      </c>
    </row>
    <row r="677" spans="1:6" x14ac:dyDescent="0.45">
      <c r="A677" s="20"/>
      <c r="B677" s="25"/>
      <c r="C677" s="20"/>
      <c r="D677" s="77"/>
      <c r="E677" s="62"/>
      <c r="F677" s="23"/>
    </row>
    <row r="678" spans="1:6" x14ac:dyDescent="0.45">
      <c r="A678" s="20" t="s">
        <v>910</v>
      </c>
      <c r="B678" s="25" t="s">
        <v>231</v>
      </c>
      <c r="C678" s="20" t="s">
        <v>126</v>
      </c>
      <c r="D678" s="77"/>
      <c r="E678" s="62"/>
      <c r="F678" s="23"/>
    </row>
    <row r="679" spans="1:6" x14ac:dyDescent="0.45">
      <c r="A679" s="20" t="s">
        <v>14</v>
      </c>
      <c r="B679" s="25" t="s">
        <v>232</v>
      </c>
      <c r="C679" s="20" t="s">
        <v>14</v>
      </c>
      <c r="D679" s="77"/>
      <c r="E679" s="62"/>
      <c r="F679" s="23"/>
    </row>
    <row r="680" spans="1:6" ht="78.75" x14ac:dyDescent="0.45">
      <c r="A680" s="20" t="s">
        <v>14</v>
      </c>
      <c r="B680" s="25" t="s">
        <v>1470</v>
      </c>
      <c r="C680" s="20" t="s">
        <v>14</v>
      </c>
      <c r="D680" s="77"/>
      <c r="E680" s="62"/>
      <c r="F680" s="23"/>
    </row>
    <row r="681" spans="1:6" x14ac:dyDescent="0.45">
      <c r="A681" s="20"/>
      <c r="B681" s="25"/>
      <c r="C681" s="20">
        <v>8</v>
      </c>
      <c r="D681" s="77"/>
      <c r="E681" s="62"/>
      <c r="F681" s="60">
        <v>8</v>
      </c>
    </row>
    <row r="682" spans="1:6" x14ac:dyDescent="0.45">
      <c r="A682" s="20" t="s">
        <v>53</v>
      </c>
      <c r="B682" s="25" t="s">
        <v>67</v>
      </c>
      <c r="C682" s="20" t="s">
        <v>14</v>
      </c>
      <c r="D682" s="77"/>
      <c r="E682" s="62"/>
      <c r="F682" s="23"/>
    </row>
    <row r="683" spans="1:6" x14ac:dyDescent="0.45">
      <c r="A683" s="20" t="s">
        <v>720</v>
      </c>
      <c r="B683" s="25" t="s">
        <v>152</v>
      </c>
      <c r="C683" s="20" t="s">
        <v>69</v>
      </c>
      <c r="D683" s="77"/>
      <c r="E683" s="62"/>
      <c r="F683" s="23"/>
    </row>
    <row r="684" spans="1:6" ht="33.75" x14ac:dyDescent="0.45">
      <c r="A684" s="20" t="s">
        <v>14</v>
      </c>
      <c r="B684" s="25" t="s">
        <v>70</v>
      </c>
      <c r="C684" s="20" t="s">
        <v>14</v>
      </c>
      <c r="D684" s="77"/>
      <c r="E684" s="62"/>
      <c r="F684" s="23"/>
    </row>
    <row r="685" spans="1:6" x14ac:dyDescent="0.45">
      <c r="A685" s="20" t="s">
        <v>721</v>
      </c>
      <c r="B685" s="25" t="s">
        <v>72</v>
      </c>
      <c r="C685" s="20" t="s">
        <v>69</v>
      </c>
      <c r="D685" s="77"/>
      <c r="E685" s="62"/>
      <c r="F685" s="23"/>
    </row>
    <row r="686" spans="1:6" ht="22.5" x14ac:dyDescent="0.45">
      <c r="A686" s="20" t="s">
        <v>14</v>
      </c>
      <c r="B686" s="25" t="s">
        <v>73</v>
      </c>
      <c r="C686" s="20" t="s">
        <v>14</v>
      </c>
      <c r="D686" s="77"/>
      <c r="E686" s="62"/>
      <c r="F686" s="23"/>
    </row>
    <row r="687" spans="1:6" x14ac:dyDescent="0.45">
      <c r="A687" s="20" t="s">
        <v>722</v>
      </c>
      <c r="B687" s="25" t="s">
        <v>153</v>
      </c>
      <c r="C687" s="20" t="s">
        <v>69</v>
      </c>
      <c r="D687" s="77"/>
      <c r="E687" s="62"/>
      <c r="F687" s="23"/>
    </row>
    <row r="688" spans="1:6" ht="22.5" x14ac:dyDescent="0.45">
      <c r="A688" s="20" t="s">
        <v>14</v>
      </c>
      <c r="B688" s="25" t="s">
        <v>154</v>
      </c>
      <c r="C688" s="20" t="s">
        <v>14</v>
      </c>
      <c r="D688" s="77"/>
      <c r="E688" s="62"/>
      <c r="F688" s="23"/>
    </row>
    <row r="689" spans="1:6" x14ac:dyDescent="0.45">
      <c r="A689" s="431" t="s">
        <v>911</v>
      </c>
      <c r="B689" s="432"/>
      <c r="C689" s="432"/>
      <c r="D689" s="432"/>
      <c r="E689" s="432"/>
      <c r="F689" s="433"/>
    </row>
    <row r="690" spans="1:6" x14ac:dyDescent="0.45">
      <c r="A690" s="20" t="s">
        <v>704</v>
      </c>
      <c r="B690" s="25" t="s">
        <v>1471</v>
      </c>
      <c r="C690" s="20" t="s">
        <v>20</v>
      </c>
      <c r="D690" s="77"/>
      <c r="E690" s="62"/>
      <c r="F690" s="23"/>
    </row>
    <row r="691" spans="1:6" ht="202.5" x14ac:dyDescent="0.45">
      <c r="A691" s="20" t="s">
        <v>14</v>
      </c>
      <c r="B691" s="25" t="s">
        <v>316</v>
      </c>
      <c r="C691" s="20" t="s">
        <v>14</v>
      </c>
      <c r="D691" s="77"/>
      <c r="E691" s="62"/>
      <c r="F691" s="23"/>
    </row>
    <row r="692" spans="1:6" x14ac:dyDescent="0.45">
      <c r="A692" s="20" t="s">
        <v>106</v>
      </c>
      <c r="B692" s="25" t="s">
        <v>1411</v>
      </c>
      <c r="C692" s="20">
        <v>1</v>
      </c>
      <c r="D692" s="77"/>
      <c r="E692" s="62"/>
      <c r="F692" s="60">
        <f>105072993/1000000</f>
        <v>105.072993</v>
      </c>
    </row>
    <row r="693" spans="1:6" x14ac:dyDescent="0.45">
      <c r="A693" s="20"/>
      <c r="B693" s="25"/>
      <c r="C693" s="20"/>
      <c r="D693" s="77"/>
      <c r="E693" s="62"/>
      <c r="F693" s="23"/>
    </row>
    <row r="694" spans="1:6" x14ac:dyDescent="0.45">
      <c r="A694" s="20" t="s">
        <v>14</v>
      </c>
      <c r="B694" s="25" t="s">
        <v>236</v>
      </c>
      <c r="C694" s="20" t="s">
        <v>14</v>
      </c>
      <c r="D694" s="77"/>
      <c r="E694" s="62"/>
      <c r="F694" s="23"/>
    </row>
    <row r="695" spans="1:6" x14ac:dyDescent="0.45">
      <c r="A695" s="20" t="s">
        <v>705</v>
      </c>
      <c r="B695" s="25" t="s">
        <v>237</v>
      </c>
      <c r="C695" s="20" t="s">
        <v>92</v>
      </c>
      <c r="D695" s="77"/>
      <c r="E695" s="62"/>
      <c r="F695" s="23"/>
    </row>
    <row r="696" spans="1:6" x14ac:dyDescent="0.45">
      <c r="A696" s="20" t="s">
        <v>14</v>
      </c>
      <c r="B696" s="25" t="s">
        <v>238</v>
      </c>
      <c r="C696" s="20" t="s">
        <v>14</v>
      </c>
      <c r="D696" s="77"/>
      <c r="E696" s="62"/>
      <c r="F696" s="23"/>
    </row>
    <row r="697" spans="1:6" x14ac:dyDescent="0.45">
      <c r="A697" s="20" t="s">
        <v>14</v>
      </c>
      <c r="B697" s="25" t="s">
        <v>239</v>
      </c>
      <c r="C697" s="20" t="s">
        <v>14</v>
      </c>
      <c r="D697" s="77"/>
      <c r="E697" s="62"/>
      <c r="F697" s="23"/>
    </row>
    <row r="698" spans="1:6" ht="78.75" x14ac:dyDescent="0.45">
      <c r="A698" s="20" t="s">
        <v>14</v>
      </c>
      <c r="B698" s="25" t="s">
        <v>1472</v>
      </c>
      <c r="C698" s="20" t="s">
        <v>14</v>
      </c>
      <c r="D698" s="77"/>
      <c r="E698" s="62"/>
      <c r="F698" s="23"/>
    </row>
    <row r="699" spans="1:6" x14ac:dyDescent="0.45">
      <c r="A699" s="20" t="s">
        <v>14</v>
      </c>
      <c r="B699" s="25" t="s">
        <v>241</v>
      </c>
      <c r="C699" s="20" t="s">
        <v>14</v>
      </c>
      <c r="D699" s="77"/>
      <c r="E699" s="62"/>
      <c r="F699" s="23"/>
    </row>
    <row r="700" spans="1:6" ht="56.25" x14ac:dyDescent="0.45">
      <c r="A700" s="20" t="s">
        <v>14</v>
      </c>
      <c r="B700" s="25" t="s">
        <v>1473</v>
      </c>
      <c r="C700" s="20" t="s">
        <v>14</v>
      </c>
      <c r="D700" s="77"/>
      <c r="E700" s="62"/>
      <c r="F700" s="23"/>
    </row>
    <row r="701" spans="1:6" x14ac:dyDescent="0.45">
      <c r="A701" s="20" t="s">
        <v>14</v>
      </c>
      <c r="B701" s="25" t="s">
        <v>243</v>
      </c>
      <c r="C701" s="20" t="s">
        <v>14</v>
      </c>
      <c r="D701" s="77"/>
      <c r="E701" s="62"/>
      <c r="F701" s="23"/>
    </row>
    <row r="702" spans="1:6" ht="56.25" x14ac:dyDescent="0.45">
      <c r="A702" s="20" t="s">
        <v>14</v>
      </c>
      <c r="B702" s="25" t="s">
        <v>1474</v>
      </c>
      <c r="C702" s="20" t="s">
        <v>14</v>
      </c>
      <c r="D702" s="77"/>
      <c r="E702" s="62"/>
      <c r="F702" s="23"/>
    </row>
    <row r="703" spans="1:6" x14ac:dyDescent="0.45">
      <c r="A703" s="20"/>
      <c r="B703" s="25" t="s">
        <v>912</v>
      </c>
      <c r="C703" s="20">
        <v>1</v>
      </c>
      <c r="D703" s="77"/>
      <c r="E703" s="62"/>
      <c r="F703" s="60">
        <v>1</v>
      </c>
    </row>
    <row r="704" spans="1:6" x14ac:dyDescent="0.45">
      <c r="A704" s="20"/>
      <c r="B704" s="25"/>
      <c r="C704" s="20"/>
      <c r="D704" s="77"/>
      <c r="E704" s="62"/>
      <c r="F704" s="23"/>
    </row>
    <row r="705" spans="1:6" x14ac:dyDescent="0.45">
      <c r="A705" s="20" t="s">
        <v>706</v>
      </c>
      <c r="B705" s="25" t="s">
        <v>1475</v>
      </c>
      <c r="C705" s="20" t="s">
        <v>14</v>
      </c>
      <c r="D705" s="77"/>
      <c r="E705" s="62"/>
      <c r="F705" s="23"/>
    </row>
    <row r="706" spans="1:6" x14ac:dyDescent="0.45">
      <c r="A706" s="20" t="s">
        <v>14</v>
      </c>
      <c r="B706" s="25" t="s">
        <v>246</v>
      </c>
      <c r="C706" s="20" t="s">
        <v>92</v>
      </c>
      <c r="D706" s="77"/>
      <c r="E706" s="62"/>
      <c r="F706" s="23"/>
    </row>
    <row r="707" spans="1:6" ht="56.25" x14ac:dyDescent="0.45">
      <c r="A707" s="20" t="s">
        <v>14</v>
      </c>
      <c r="B707" s="25" t="s">
        <v>1476</v>
      </c>
      <c r="C707" s="20" t="s">
        <v>14</v>
      </c>
      <c r="D707" s="77"/>
      <c r="E707" s="62"/>
      <c r="F707" s="23"/>
    </row>
    <row r="708" spans="1:6" x14ac:dyDescent="0.45">
      <c r="A708" s="20"/>
      <c r="B708" s="25"/>
      <c r="C708" s="20">
        <v>1</v>
      </c>
      <c r="D708" s="77"/>
      <c r="E708" s="62"/>
      <c r="F708" s="60">
        <v>1</v>
      </c>
    </row>
    <row r="709" spans="1:6" x14ac:dyDescent="0.45">
      <c r="A709" s="20"/>
      <c r="B709" s="25"/>
      <c r="C709" s="20"/>
      <c r="D709" s="77"/>
      <c r="E709" s="62"/>
      <c r="F709" s="23"/>
    </row>
    <row r="710" spans="1:6" x14ac:dyDescent="0.45">
      <c r="A710" s="20" t="s">
        <v>30</v>
      </c>
      <c r="B710" s="25" t="s">
        <v>38</v>
      </c>
      <c r="C710" s="20" t="s">
        <v>14</v>
      </c>
      <c r="D710" s="77"/>
      <c r="E710" s="62"/>
      <c r="F710" s="23"/>
    </row>
    <row r="711" spans="1:6" x14ac:dyDescent="0.45">
      <c r="A711" s="20" t="s">
        <v>709</v>
      </c>
      <c r="B711" s="25" t="s">
        <v>248</v>
      </c>
      <c r="C711" s="20" t="s">
        <v>26</v>
      </c>
      <c r="D711" s="77"/>
      <c r="E711" s="62"/>
      <c r="F711" s="23"/>
    </row>
    <row r="712" spans="1:6" ht="78.75" x14ac:dyDescent="0.45">
      <c r="A712" s="20" t="s">
        <v>14</v>
      </c>
      <c r="B712" s="25" t="s">
        <v>1477</v>
      </c>
      <c r="C712" s="20" t="s">
        <v>14</v>
      </c>
      <c r="D712" s="77"/>
      <c r="E712" s="62"/>
      <c r="F712" s="23"/>
    </row>
    <row r="713" spans="1:6" x14ac:dyDescent="0.45">
      <c r="A713" s="20" t="s">
        <v>106</v>
      </c>
      <c r="B713" s="25" t="s">
        <v>913</v>
      </c>
      <c r="C713" s="20">
        <v>1</v>
      </c>
      <c r="D713" s="77">
        <v>5</v>
      </c>
      <c r="E713" s="62"/>
      <c r="F713" s="23">
        <f>D713*C713</f>
        <v>5</v>
      </c>
    </row>
    <row r="714" spans="1:6" x14ac:dyDescent="0.45">
      <c r="A714" s="20" t="s">
        <v>107</v>
      </c>
      <c r="B714" s="25" t="s">
        <v>914</v>
      </c>
      <c r="C714" s="20">
        <v>1</v>
      </c>
      <c r="D714" s="77">
        <v>9.1999999999999993</v>
      </c>
      <c r="E714" s="62"/>
      <c r="F714" s="23">
        <f>D714*C714</f>
        <v>9.1999999999999993</v>
      </c>
    </row>
    <row r="715" spans="1:6" x14ac:dyDescent="0.45">
      <c r="A715" s="20"/>
      <c r="B715" s="33"/>
      <c r="C715" s="34"/>
      <c r="D715" s="80"/>
      <c r="E715" s="65"/>
      <c r="F715" s="60">
        <f>SUM(F713:F714)</f>
        <v>14.2</v>
      </c>
    </row>
    <row r="716" spans="1:6" x14ac:dyDescent="0.45">
      <c r="A716" s="20"/>
      <c r="B716" s="25"/>
      <c r="C716" s="20"/>
      <c r="D716" s="77"/>
      <c r="E716" s="62"/>
      <c r="F716" s="23"/>
    </row>
    <row r="717" spans="1:6" x14ac:dyDescent="0.45">
      <c r="A717" s="20" t="s">
        <v>710</v>
      </c>
      <c r="B717" s="25" t="s">
        <v>250</v>
      </c>
      <c r="C717" s="20" t="s">
        <v>26</v>
      </c>
      <c r="D717" s="77"/>
      <c r="E717" s="62"/>
      <c r="F717" s="23"/>
    </row>
    <row r="718" spans="1:6" ht="90" x14ac:dyDescent="0.45">
      <c r="A718" s="20" t="s">
        <v>14</v>
      </c>
      <c r="B718" s="25" t="s">
        <v>1478</v>
      </c>
      <c r="C718" s="20" t="s">
        <v>14</v>
      </c>
      <c r="D718" s="77"/>
      <c r="E718" s="62"/>
      <c r="F718" s="23"/>
    </row>
    <row r="719" spans="1:6" x14ac:dyDescent="0.45">
      <c r="A719" s="20" t="s">
        <v>106</v>
      </c>
      <c r="B719" s="25">
        <v>1</v>
      </c>
      <c r="C719" s="20">
        <v>1</v>
      </c>
      <c r="D719" s="77">
        <v>3.95</v>
      </c>
      <c r="E719" s="62"/>
      <c r="F719" s="23">
        <f>D719*C719</f>
        <v>3.95</v>
      </c>
    </row>
    <row r="720" spans="1:6" x14ac:dyDescent="0.45">
      <c r="A720" s="20" t="s">
        <v>107</v>
      </c>
      <c r="B720" s="25">
        <v>2</v>
      </c>
      <c r="C720" s="20">
        <v>1</v>
      </c>
      <c r="D720" s="77">
        <v>4.3499999999999996</v>
      </c>
      <c r="E720" s="62"/>
      <c r="F720" s="23">
        <f>D720*C720</f>
        <v>4.3499999999999996</v>
      </c>
    </row>
    <row r="721" spans="1:6" x14ac:dyDescent="0.45">
      <c r="A721" s="20"/>
      <c r="B721" s="33"/>
      <c r="C721" s="34"/>
      <c r="D721" s="80"/>
      <c r="E721" s="65"/>
      <c r="F721" s="60">
        <f>SUM(F719:F720)</f>
        <v>8.3000000000000007</v>
      </c>
    </row>
    <row r="722" spans="1:6" x14ac:dyDescent="0.45">
      <c r="A722" s="20"/>
      <c r="B722" s="25"/>
      <c r="C722" s="20"/>
      <c r="D722" s="77"/>
      <c r="E722" s="62"/>
      <c r="F722" s="23"/>
    </row>
    <row r="723" spans="1:6" x14ac:dyDescent="0.45">
      <c r="A723" s="20" t="s">
        <v>711</v>
      </c>
      <c r="B723" s="25" t="s">
        <v>252</v>
      </c>
      <c r="C723" s="20" t="s">
        <v>26</v>
      </c>
      <c r="D723" s="77"/>
      <c r="E723" s="62"/>
      <c r="F723" s="23"/>
    </row>
    <row r="724" spans="1:6" ht="67.5" x14ac:dyDescent="0.45">
      <c r="A724" s="20" t="s">
        <v>14</v>
      </c>
      <c r="B724" s="25" t="s">
        <v>1479</v>
      </c>
      <c r="C724" s="20" t="s">
        <v>14</v>
      </c>
      <c r="D724" s="77"/>
      <c r="E724" s="62"/>
      <c r="F724" s="23"/>
    </row>
    <row r="725" spans="1:6" x14ac:dyDescent="0.45">
      <c r="A725" s="20" t="s">
        <v>767</v>
      </c>
      <c r="B725" s="25" t="s">
        <v>254</v>
      </c>
      <c r="C725" s="20" t="s">
        <v>26</v>
      </c>
      <c r="D725" s="77"/>
      <c r="E725" s="62"/>
      <c r="F725" s="23"/>
    </row>
    <row r="726" spans="1:6" ht="33.75" x14ac:dyDescent="0.45">
      <c r="A726" s="20" t="s">
        <v>14</v>
      </c>
      <c r="B726" s="25" t="s">
        <v>255</v>
      </c>
      <c r="C726" s="20" t="s">
        <v>14</v>
      </c>
      <c r="D726" s="77"/>
      <c r="E726" s="62"/>
      <c r="F726" s="23"/>
    </row>
    <row r="727" spans="1:6" x14ac:dyDescent="0.45">
      <c r="A727" s="20" t="s">
        <v>775</v>
      </c>
      <c r="B727" s="25" t="s">
        <v>225</v>
      </c>
      <c r="C727" s="20" t="s">
        <v>26</v>
      </c>
      <c r="D727" s="77"/>
      <c r="E727" s="62"/>
      <c r="F727" s="23"/>
    </row>
    <row r="728" spans="1:6" ht="56.25" x14ac:dyDescent="0.45">
      <c r="A728" s="20" t="s">
        <v>14</v>
      </c>
      <c r="B728" s="25" t="s">
        <v>1480</v>
      </c>
      <c r="C728" s="20" t="s">
        <v>14</v>
      </c>
      <c r="D728" s="77"/>
      <c r="E728" s="62"/>
      <c r="F728" s="23" t="s">
        <v>14</v>
      </c>
    </row>
    <row r="729" spans="1:6" x14ac:dyDescent="0.45">
      <c r="A729" s="20" t="s">
        <v>106</v>
      </c>
      <c r="B729" s="89">
        <v>1</v>
      </c>
      <c r="C729" s="20">
        <v>1</v>
      </c>
      <c r="D729" s="77">
        <v>5</v>
      </c>
      <c r="E729" s="62"/>
      <c r="F729" s="23">
        <f>D729*C729</f>
        <v>5</v>
      </c>
    </row>
    <row r="730" spans="1:6" x14ac:dyDescent="0.45">
      <c r="A730" s="20" t="s">
        <v>107</v>
      </c>
      <c r="B730" s="89">
        <v>2</v>
      </c>
      <c r="C730" s="20">
        <v>1</v>
      </c>
      <c r="D730" s="77">
        <v>9.1999999999999993</v>
      </c>
      <c r="E730" s="62"/>
      <c r="F730" s="23">
        <f>D730*C730</f>
        <v>9.1999999999999993</v>
      </c>
    </row>
    <row r="731" spans="1:6" x14ac:dyDescent="0.45">
      <c r="A731" s="20"/>
      <c r="B731" s="33"/>
      <c r="C731" s="34"/>
      <c r="D731" s="80"/>
      <c r="E731" s="65"/>
      <c r="F731" s="60">
        <f>SUM(F729:F730)</f>
        <v>14.2</v>
      </c>
    </row>
    <row r="732" spans="1:6" x14ac:dyDescent="0.45">
      <c r="A732" s="20"/>
      <c r="B732" s="25"/>
      <c r="C732" s="20"/>
      <c r="D732" s="77"/>
      <c r="E732" s="62"/>
      <c r="F732" s="23"/>
    </row>
    <row r="733" spans="1:6" x14ac:dyDescent="0.45">
      <c r="A733" s="20" t="s">
        <v>915</v>
      </c>
      <c r="B733" s="25" t="s">
        <v>257</v>
      </c>
      <c r="C733" s="20" t="s">
        <v>26</v>
      </c>
      <c r="D733" s="77"/>
      <c r="E733" s="62"/>
      <c r="F733" s="23"/>
    </row>
    <row r="734" spans="1:6" x14ac:dyDescent="0.45">
      <c r="A734" s="20" t="s">
        <v>14</v>
      </c>
      <c r="B734" s="25" t="s">
        <v>258</v>
      </c>
      <c r="C734" s="20" t="s">
        <v>14</v>
      </c>
      <c r="D734" s="77"/>
      <c r="E734" s="62"/>
      <c r="F734" s="23"/>
    </row>
    <row r="735" spans="1:6" x14ac:dyDescent="0.45">
      <c r="A735" s="20" t="s">
        <v>14</v>
      </c>
      <c r="B735" s="25" t="s">
        <v>259</v>
      </c>
      <c r="C735" s="20" t="s">
        <v>14</v>
      </c>
      <c r="D735" s="77"/>
      <c r="E735" s="62"/>
      <c r="F735" s="23"/>
    </row>
    <row r="736" spans="1:6" ht="56.25" x14ac:dyDescent="0.45">
      <c r="A736" s="20" t="s">
        <v>14</v>
      </c>
      <c r="B736" s="25" t="s">
        <v>1481</v>
      </c>
      <c r="C736" s="20" t="s">
        <v>14</v>
      </c>
      <c r="D736" s="77"/>
      <c r="E736" s="62"/>
      <c r="F736" s="23"/>
    </row>
    <row r="737" spans="1:6" x14ac:dyDescent="0.45">
      <c r="A737" s="20" t="s">
        <v>14</v>
      </c>
      <c r="B737" s="25" t="s">
        <v>261</v>
      </c>
      <c r="C737" s="20" t="s">
        <v>14</v>
      </c>
      <c r="D737" s="77"/>
      <c r="E737" s="62"/>
      <c r="F737" s="23"/>
    </row>
    <row r="738" spans="1:6" ht="33.75" x14ac:dyDescent="0.45">
      <c r="A738" s="20" t="s">
        <v>14</v>
      </c>
      <c r="B738" s="25" t="s">
        <v>262</v>
      </c>
      <c r="C738" s="20" t="s">
        <v>14</v>
      </c>
      <c r="D738" s="77"/>
      <c r="E738" s="62"/>
      <c r="F738" s="23"/>
    </row>
    <row r="739" spans="1:6" x14ac:dyDescent="0.45">
      <c r="A739" s="20" t="s">
        <v>14</v>
      </c>
      <c r="B739" s="25" t="s">
        <v>1482</v>
      </c>
      <c r="C739" s="20" t="s">
        <v>14</v>
      </c>
      <c r="D739" s="77"/>
      <c r="E739" s="62"/>
      <c r="F739" s="23"/>
    </row>
    <row r="740" spans="1:6" ht="22.5" x14ac:dyDescent="0.45">
      <c r="A740" s="20" t="s">
        <v>14</v>
      </c>
      <c r="B740" s="25" t="s">
        <v>1483</v>
      </c>
      <c r="C740" s="20" t="s">
        <v>14</v>
      </c>
      <c r="D740" s="77"/>
      <c r="E740" s="62"/>
      <c r="F740" s="23"/>
    </row>
    <row r="741" spans="1:6" x14ac:dyDescent="0.45">
      <c r="A741" s="20" t="s">
        <v>14</v>
      </c>
      <c r="B741" s="25" t="s">
        <v>265</v>
      </c>
      <c r="C741" s="20" t="s">
        <v>14</v>
      </c>
      <c r="D741" s="77"/>
      <c r="E741" s="62"/>
      <c r="F741" s="23"/>
    </row>
    <row r="742" spans="1:6" x14ac:dyDescent="0.45">
      <c r="A742" s="47"/>
      <c r="B742" s="48"/>
      <c r="C742" s="20">
        <v>1</v>
      </c>
      <c r="D742" s="77"/>
      <c r="E742" s="62"/>
      <c r="F742" s="60">
        <v>1</v>
      </c>
    </row>
    <row r="743" spans="1:6" x14ac:dyDescent="0.45">
      <c r="A743" s="47"/>
      <c r="B743" s="48"/>
      <c r="C743" s="49"/>
      <c r="D743" s="86"/>
      <c r="E743" s="73"/>
      <c r="F743" s="50"/>
    </row>
    <row r="744" spans="1:6" x14ac:dyDescent="0.45">
      <c r="A744" s="47"/>
      <c r="B744" s="48"/>
      <c r="C744" s="49"/>
      <c r="D744" s="86"/>
      <c r="E744" s="73"/>
      <c r="F744" s="50"/>
    </row>
    <row r="745" spans="1:6" x14ac:dyDescent="0.45">
      <c r="A745" s="422" t="s">
        <v>916</v>
      </c>
      <c r="B745" s="423"/>
      <c r="C745" s="423"/>
      <c r="D745" s="423"/>
      <c r="E745" s="423"/>
      <c r="F745" s="424"/>
    </row>
    <row r="746" spans="1:6" x14ac:dyDescent="0.45">
      <c r="A746" s="20" t="s">
        <v>704</v>
      </c>
      <c r="B746" s="25" t="s">
        <v>266</v>
      </c>
      <c r="C746" s="20" t="s">
        <v>20</v>
      </c>
      <c r="D746" s="77"/>
      <c r="E746" s="62"/>
      <c r="F746" s="23"/>
    </row>
    <row r="747" spans="1:6" ht="78.75" x14ac:dyDescent="0.45">
      <c r="A747" s="20" t="s">
        <v>14</v>
      </c>
      <c r="B747" s="25" t="s">
        <v>158</v>
      </c>
      <c r="C747" s="20" t="s">
        <v>14</v>
      </c>
      <c r="D747" s="77"/>
      <c r="E747" s="62"/>
      <c r="F747" s="23"/>
    </row>
    <row r="748" spans="1:6" x14ac:dyDescent="0.45">
      <c r="A748" s="20"/>
      <c r="B748" s="25" t="s">
        <v>1484</v>
      </c>
      <c r="C748" s="20">
        <v>1</v>
      </c>
      <c r="D748" s="77"/>
      <c r="E748" s="62"/>
      <c r="F748" s="60">
        <f>26239339/1000000</f>
        <v>26.239339000000001</v>
      </c>
    </row>
    <row r="749" spans="1:6" x14ac:dyDescent="0.45">
      <c r="A749" s="20"/>
      <c r="B749" s="25"/>
      <c r="C749" s="20"/>
      <c r="D749" s="77"/>
      <c r="E749" s="62"/>
      <c r="F749" s="23"/>
    </row>
    <row r="750" spans="1:6" x14ac:dyDescent="0.45">
      <c r="A750" s="20" t="s">
        <v>705</v>
      </c>
      <c r="B750" s="25" t="s">
        <v>267</v>
      </c>
      <c r="C750" s="20" t="s">
        <v>20</v>
      </c>
      <c r="D750" s="77"/>
      <c r="E750" s="62"/>
      <c r="F750" s="23"/>
    </row>
    <row r="751" spans="1:6" ht="78.75" x14ac:dyDescent="0.45">
      <c r="A751" s="20" t="s">
        <v>14</v>
      </c>
      <c r="B751" s="25" t="s">
        <v>268</v>
      </c>
      <c r="C751" s="20" t="s">
        <v>14</v>
      </c>
      <c r="D751" s="77"/>
      <c r="E751" s="62"/>
      <c r="F751" s="23"/>
    </row>
    <row r="752" spans="1:6" x14ac:dyDescent="0.45">
      <c r="A752" s="20"/>
      <c r="B752" s="25" t="s">
        <v>1485</v>
      </c>
      <c r="C752" s="20"/>
      <c r="D752" s="77"/>
      <c r="E752" s="62"/>
      <c r="F752" s="60">
        <f>153354226/1000000</f>
        <v>153.35422600000001</v>
      </c>
    </row>
    <row r="753" spans="1:6" x14ac:dyDescent="0.45">
      <c r="A753" s="20"/>
      <c r="B753" s="25"/>
      <c r="C753" s="20"/>
      <c r="D753" s="77"/>
      <c r="E753" s="62"/>
      <c r="F753" s="23"/>
    </row>
    <row r="754" spans="1:6" x14ac:dyDescent="0.45">
      <c r="A754" s="20" t="s">
        <v>706</v>
      </c>
      <c r="B754" s="25" t="s">
        <v>269</v>
      </c>
      <c r="C754" s="20" t="s">
        <v>69</v>
      </c>
      <c r="D754" s="77"/>
      <c r="E754" s="62"/>
      <c r="F754" s="23"/>
    </row>
    <row r="755" spans="1:6" ht="78.75" x14ac:dyDescent="0.45">
      <c r="A755" s="20" t="s">
        <v>14</v>
      </c>
      <c r="B755" s="25" t="s">
        <v>270</v>
      </c>
      <c r="C755" s="20" t="s">
        <v>14</v>
      </c>
      <c r="D755" s="77"/>
      <c r="E755" s="62"/>
      <c r="F755" s="23"/>
    </row>
    <row r="756" spans="1:6" x14ac:dyDescent="0.45">
      <c r="A756" s="20"/>
      <c r="B756" s="31" t="s">
        <v>917</v>
      </c>
      <c r="C756" s="20"/>
      <c r="D756" s="77"/>
      <c r="E756" s="62"/>
      <c r="F756" s="23"/>
    </row>
    <row r="757" spans="1:6" x14ac:dyDescent="0.45">
      <c r="A757" s="20"/>
      <c r="B757" s="25" t="s">
        <v>918</v>
      </c>
      <c r="C757" s="20">
        <v>1</v>
      </c>
      <c r="D757" s="77"/>
      <c r="E757" s="62"/>
      <c r="F757" s="59">
        <v>17.86</v>
      </c>
    </row>
    <row r="758" spans="1:6" x14ac:dyDescent="0.45">
      <c r="A758" s="20"/>
      <c r="B758" s="25"/>
      <c r="C758" s="20"/>
      <c r="D758" s="77"/>
      <c r="E758" s="62"/>
      <c r="F758" s="23"/>
    </row>
    <row r="759" spans="1:6" x14ac:dyDescent="0.45">
      <c r="A759" s="20" t="s">
        <v>707</v>
      </c>
      <c r="B759" s="25" t="s">
        <v>271</v>
      </c>
      <c r="C759" s="20" t="s">
        <v>69</v>
      </c>
      <c r="D759" s="77"/>
      <c r="E759" s="62"/>
      <c r="F759" s="23"/>
    </row>
    <row r="760" spans="1:6" ht="45" x14ac:dyDescent="0.45">
      <c r="A760" s="20" t="s">
        <v>14</v>
      </c>
      <c r="B760" s="25" t="s">
        <v>272</v>
      </c>
      <c r="C760" s="20" t="s">
        <v>14</v>
      </c>
      <c r="D760" s="77"/>
      <c r="E760" s="62"/>
      <c r="F760" s="23"/>
    </row>
    <row r="761" spans="1:6" x14ac:dyDescent="0.45">
      <c r="A761" s="20" t="s">
        <v>708</v>
      </c>
      <c r="B761" s="25" t="s">
        <v>273</v>
      </c>
      <c r="C761" s="20" t="s">
        <v>69</v>
      </c>
      <c r="D761" s="77"/>
      <c r="E761" s="62"/>
      <c r="F761" s="23"/>
    </row>
    <row r="762" spans="1:6" ht="45" x14ac:dyDescent="0.45">
      <c r="A762" s="20" t="s">
        <v>14</v>
      </c>
      <c r="B762" s="25" t="s">
        <v>274</v>
      </c>
      <c r="C762" s="20" t="s">
        <v>14</v>
      </c>
      <c r="D762" s="77"/>
      <c r="E762" s="62"/>
      <c r="F762" s="23"/>
    </row>
    <row r="763" spans="1:6" x14ac:dyDescent="0.45">
      <c r="A763" s="20"/>
      <c r="B763" s="25" t="s">
        <v>919</v>
      </c>
      <c r="C763" s="20">
        <v>1</v>
      </c>
      <c r="D763" s="77">
        <v>10.75</v>
      </c>
      <c r="E763" s="62">
        <v>0.98</v>
      </c>
      <c r="F763" s="60">
        <f>(D763*E763)</f>
        <v>10.535</v>
      </c>
    </row>
    <row r="764" spans="1:6" x14ac:dyDescent="0.45">
      <c r="A764" s="20"/>
      <c r="B764" s="25"/>
      <c r="C764" s="20"/>
      <c r="D764" s="77"/>
      <c r="E764" s="62"/>
      <c r="F764" s="23"/>
    </row>
    <row r="765" spans="1:6" x14ac:dyDescent="0.45">
      <c r="A765" s="20" t="s">
        <v>866</v>
      </c>
      <c r="B765" s="25" t="s">
        <v>169</v>
      </c>
      <c r="C765" s="20" t="s">
        <v>69</v>
      </c>
      <c r="D765" s="77"/>
      <c r="E765" s="62"/>
      <c r="F765" s="23"/>
    </row>
    <row r="766" spans="1:6" ht="78.75" x14ac:dyDescent="0.45">
      <c r="A766" s="20" t="s">
        <v>14</v>
      </c>
      <c r="B766" s="25" t="s">
        <v>275</v>
      </c>
      <c r="C766" s="20" t="s">
        <v>14</v>
      </c>
      <c r="D766" s="77"/>
      <c r="E766" s="62"/>
      <c r="F766" s="23"/>
    </row>
    <row r="767" spans="1:6" x14ac:dyDescent="0.45">
      <c r="A767" s="20" t="s">
        <v>14</v>
      </c>
      <c r="B767" s="25" t="s">
        <v>236</v>
      </c>
      <c r="C767" s="20" t="s">
        <v>14</v>
      </c>
      <c r="D767" s="77"/>
      <c r="E767" s="62"/>
      <c r="F767" s="23"/>
    </row>
    <row r="768" spans="1:6" x14ac:dyDescent="0.45">
      <c r="A768" s="20" t="s">
        <v>868</v>
      </c>
      <c r="B768" s="25" t="s">
        <v>276</v>
      </c>
      <c r="C768" s="20" t="s">
        <v>92</v>
      </c>
      <c r="D768" s="77"/>
      <c r="E768" s="62"/>
      <c r="F768" s="23"/>
    </row>
    <row r="769" spans="1:6" x14ac:dyDescent="0.45">
      <c r="A769" s="20" t="s">
        <v>14</v>
      </c>
      <c r="B769" s="25" t="s">
        <v>277</v>
      </c>
      <c r="C769" s="20" t="s">
        <v>14</v>
      </c>
      <c r="D769" s="77"/>
      <c r="E769" s="62"/>
      <c r="F769" s="23"/>
    </row>
    <row r="770" spans="1:6" x14ac:dyDescent="0.45">
      <c r="A770" s="20" t="s">
        <v>14</v>
      </c>
      <c r="B770" s="25" t="s">
        <v>239</v>
      </c>
      <c r="C770" s="20" t="s">
        <v>14</v>
      </c>
      <c r="D770" s="77"/>
      <c r="E770" s="62"/>
      <c r="F770" s="23"/>
    </row>
    <row r="771" spans="1:6" ht="112.5" x14ac:dyDescent="0.45">
      <c r="A771" s="20" t="s">
        <v>14</v>
      </c>
      <c r="B771" s="25" t="s">
        <v>1486</v>
      </c>
      <c r="C771" s="20" t="s">
        <v>14</v>
      </c>
      <c r="D771" s="77"/>
      <c r="E771" s="62"/>
      <c r="F771" s="23"/>
    </row>
    <row r="772" spans="1:6" x14ac:dyDescent="0.45">
      <c r="A772" s="20" t="s">
        <v>14</v>
      </c>
      <c r="B772" s="25" t="s">
        <v>241</v>
      </c>
      <c r="C772" s="20" t="s">
        <v>14</v>
      </c>
      <c r="D772" s="77"/>
      <c r="E772" s="62"/>
      <c r="F772" s="23"/>
    </row>
    <row r="773" spans="1:6" ht="56.25" x14ac:dyDescent="0.45">
      <c r="A773" s="20" t="s">
        <v>14</v>
      </c>
      <c r="B773" s="25" t="s">
        <v>279</v>
      </c>
      <c r="C773" s="20" t="s">
        <v>14</v>
      </c>
      <c r="D773" s="77"/>
      <c r="E773" s="62"/>
      <c r="F773" s="23"/>
    </row>
    <row r="774" spans="1:6" x14ac:dyDescent="0.45">
      <c r="A774" s="20" t="s">
        <v>14</v>
      </c>
      <c r="B774" s="25" t="s">
        <v>243</v>
      </c>
      <c r="C774" s="20" t="s">
        <v>14</v>
      </c>
      <c r="D774" s="77"/>
      <c r="E774" s="62"/>
      <c r="F774" s="23"/>
    </row>
    <row r="775" spans="1:6" ht="78.75" x14ac:dyDescent="0.45">
      <c r="A775" s="20" t="s">
        <v>14</v>
      </c>
      <c r="B775" s="25" t="s">
        <v>1487</v>
      </c>
      <c r="C775" s="20" t="s">
        <v>14</v>
      </c>
      <c r="D775" s="77"/>
      <c r="E775" s="62"/>
      <c r="F775" s="23"/>
    </row>
    <row r="776" spans="1:6" x14ac:dyDescent="0.45">
      <c r="A776" s="20"/>
      <c r="B776" s="25" t="s">
        <v>1488</v>
      </c>
      <c r="C776" s="20">
        <v>1</v>
      </c>
      <c r="D776" s="77"/>
      <c r="E776" s="62"/>
      <c r="F776" s="60">
        <v>1</v>
      </c>
    </row>
    <row r="777" spans="1:6" x14ac:dyDescent="0.45">
      <c r="A777" s="20"/>
      <c r="B777" s="25"/>
      <c r="C777" s="20"/>
      <c r="D777" s="77"/>
      <c r="E777" s="62"/>
      <c r="F777" s="23"/>
    </row>
    <row r="778" spans="1:6" x14ac:dyDescent="0.45">
      <c r="A778" s="20" t="s">
        <v>920</v>
      </c>
      <c r="B778" s="25" t="s">
        <v>281</v>
      </c>
      <c r="C778" s="20" t="s">
        <v>14</v>
      </c>
      <c r="D778" s="77"/>
      <c r="E778" s="62"/>
      <c r="F778" s="23"/>
    </row>
    <row r="779" spans="1:6" x14ac:dyDescent="0.45">
      <c r="A779" s="20" t="s">
        <v>14</v>
      </c>
      <c r="B779" s="25" t="s">
        <v>282</v>
      </c>
      <c r="C779" s="20" t="s">
        <v>92</v>
      </c>
      <c r="D779" s="77"/>
      <c r="E779" s="62"/>
      <c r="F779" s="23"/>
    </row>
    <row r="780" spans="1:6" ht="112.5" x14ac:dyDescent="0.45">
      <c r="A780" s="20" t="s">
        <v>14</v>
      </c>
      <c r="B780" s="25" t="s">
        <v>1489</v>
      </c>
      <c r="C780" s="20" t="s">
        <v>14</v>
      </c>
      <c r="D780" s="77"/>
      <c r="E780" s="62"/>
      <c r="F780" s="23"/>
    </row>
    <row r="781" spans="1:6" x14ac:dyDescent="0.45">
      <c r="A781" s="20"/>
      <c r="B781" s="25"/>
      <c r="C781" s="20">
        <v>1</v>
      </c>
      <c r="D781" s="77"/>
      <c r="E781" s="62"/>
      <c r="F781" s="60">
        <v>1</v>
      </c>
    </row>
    <row r="782" spans="1:6" x14ac:dyDescent="0.45">
      <c r="A782" s="20" t="s">
        <v>30</v>
      </c>
      <c r="B782" s="25" t="s">
        <v>38</v>
      </c>
      <c r="C782" s="20" t="s">
        <v>14</v>
      </c>
      <c r="D782" s="77"/>
      <c r="E782" s="62"/>
      <c r="F782" s="23"/>
    </row>
    <row r="783" spans="1:6" x14ac:dyDescent="0.45">
      <c r="A783" s="20" t="s">
        <v>709</v>
      </c>
      <c r="B783" s="25" t="s">
        <v>1490</v>
      </c>
      <c r="C783" s="20" t="s">
        <v>20</v>
      </c>
      <c r="D783" s="77"/>
      <c r="E783" s="62"/>
      <c r="F783" s="23"/>
    </row>
    <row r="784" spans="1:6" ht="45" x14ac:dyDescent="0.45">
      <c r="A784" s="20" t="s">
        <v>14</v>
      </c>
      <c r="B784" s="25" t="s">
        <v>1491</v>
      </c>
      <c r="C784" s="20" t="s">
        <v>14</v>
      </c>
      <c r="D784" s="77"/>
      <c r="E784" s="62"/>
      <c r="F784" s="23"/>
    </row>
    <row r="785" spans="1:6" x14ac:dyDescent="0.45">
      <c r="A785" s="20" t="s">
        <v>14</v>
      </c>
      <c r="B785" s="25" t="s">
        <v>286</v>
      </c>
      <c r="C785" s="20" t="s">
        <v>14</v>
      </c>
      <c r="D785" s="77"/>
      <c r="E785" s="62"/>
      <c r="F785" s="23" t="s">
        <v>14</v>
      </c>
    </row>
    <row r="786" spans="1:6" x14ac:dyDescent="0.45">
      <c r="A786" s="20"/>
      <c r="B786" s="25" t="s">
        <v>921</v>
      </c>
      <c r="C786" s="20">
        <v>1</v>
      </c>
      <c r="D786" s="77">
        <f>1.35+0.78+0.78+3.35</f>
        <v>6.26</v>
      </c>
      <c r="E786" s="62">
        <v>3</v>
      </c>
      <c r="F786" s="23">
        <f>(D786*E786*C786)</f>
        <v>18.78</v>
      </c>
    </row>
    <row r="787" spans="1:6" x14ac:dyDescent="0.45">
      <c r="A787" s="20"/>
      <c r="B787" s="27" t="s">
        <v>922</v>
      </c>
      <c r="C787" s="28">
        <v>-1</v>
      </c>
      <c r="D787" s="78">
        <v>0.8</v>
      </c>
      <c r="E787" s="63">
        <v>2.25</v>
      </c>
      <c r="F787" s="29">
        <f>(D787*E787*C787)</f>
        <v>-1.8</v>
      </c>
    </row>
    <row r="788" spans="1:6" x14ac:dyDescent="0.45">
      <c r="A788" s="20"/>
      <c r="B788" s="25" t="s">
        <v>1393</v>
      </c>
      <c r="C788" s="20">
        <v>1</v>
      </c>
      <c r="D788" s="77">
        <v>12.06</v>
      </c>
      <c r="E788" s="62">
        <v>1.8</v>
      </c>
      <c r="F788" s="23">
        <f>(D788*E788*C788)</f>
        <v>21.708000000000002</v>
      </c>
    </row>
    <row r="789" spans="1:6" x14ac:dyDescent="0.45">
      <c r="A789" s="20"/>
      <c r="B789" s="45"/>
      <c r="C789" s="46"/>
      <c r="D789" s="85"/>
      <c r="E789" s="72"/>
      <c r="F789" s="60">
        <f>SUM(F786:F788)</f>
        <v>38.688000000000002</v>
      </c>
    </row>
    <row r="790" spans="1:6" x14ac:dyDescent="0.45">
      <c r="A790" s="20"/>
      <c r="B790" s="25"/>
      <c r="C790" s="20"/>
      <c r="D790" s="77"/>
      <c r="E790" s="62"/>
      <c r="F790" s="23"/>
    </row>
    <row r="791" spans="1:6" x14ac:dyDescent="0.45">
      <c r="A791" s="20" t="s">
        <v>710</v>
      </c>
      <c r="B791" s="25" t="s">
        <v>345</v>
      </c>
      <c r="C791" s="20" t="s">
        <v>14</v>
      </c>
      <c r="D791" s="77"/>
      <c r="E791" s="62"/>
      <c r="F791" s="23"/>
    </row>
    <row r="792" spans="1:6" ht="45" x14ac:dyDescent="0.45">
      <c r="A792" s="20" t="s">
        <v>14</v>
      </c>
      <c r="B792" s="25" t="s">
        <v>1415</v>
      </c>
      <c r="C792" s="20" t="s">
        <v>14</v>
      </c>
      <c r="D792" s="77"/>
      <c r="E792" s="62"/>
      <c r="F792" s="23"/>
    </row>
    <row r="793" spans="1:6" x14ac:dyDescent="0.45">
      <c r="A793" s="20" t="s">
        <v>607</v>
      </c>
      <c r="B793" s="25" t="s">
        <v>41</v>
      </c>
      <c r="C793" s="20" t="s">
        <v>20</v>
      </c>
      <c r="D793" s="77"/>
      <c r="E793" s="62"/>
      <c r="F793" s="23"/>
    </row>
    <row r="794" spans="1:6" x14ac:dyDescent="0.45">
      <c r="A794" s="20" t="s">
        <v>106</v>
      </c>
      <c r="B794" s="25" t="s">
        <v>1387</v>
      </c>
      <c r="C794" s="20">
        <v>1</v>
      </c>
      <c r="D794" s="77">
        <v>1.37</v>
      </c>
      <c r="E794" s="62">
        <v>3.7</v>
      </c>
      <c r="F794" s="23">
        <f>(C794*D794*E794)</f>
        <v>5.0690000000000008</v>
      </c>
    </row>
    <row r="795" spans="1:6" x14ac:dyDescent="0.45">
      <c r="A795" s="20" t="s">
        <v>107</v>
      </c>
      <c r="B795" s="25" t="s">
        <v>1388</v>
      </c>
      <c r="C795" s="20">
        <v>1</v>
      </c>
      <c r="D795" s="77">
        <v>0.65</v>
      </c>
      <c r="E795" s="62">
        <v>3.7</v>
      </c>
      <c r="F795" s="23">
        <f t="shared" ref="F795:F798" si="32">(C795*D795*E795)</f>
        <v>2.4050000000000002</v>
      </c>
    </row>
    <row r="796" spans="1:6" x14ac:dyDescent="0.45">
      <c r="A796" s="20" t="s">
        <v>108</v>
      </c>
      <c r="B796" s="25" t="s">
        <v>1389</v>
      </c>
      <c r="C796" s="20">
        <v>1</v>
      </c>
      <c r="D796" s="77">
        <v>3.35</v>
      </c>
      <c r="E796" s="62">
        <v>3.7</v>
      </c>
      <c r="F796" s="23">
        <f t="shared" si="32"/>
        <v>12.395000000000001</v>
      </c>
    </row>
    <row r="797" spans="1:6" x14ac:dyDescent="0.45">
      <c r="A797" s="20" t="s">
        <v>109</v>
      </c>
      <c r="B797" s="25" t="s">
        <v>1390</v>
      </c>
      <c r="C797" s="20">
        <v>1</v>
      </c>
      <c r="D797" s="77">
        <v>0.65</v>
      </c>
      <c r="E797" s="62">
        <v>3.7</v>
      </c>
      <c r="F797" s="23">
        <f t="shared" si="32"/>
        <v>2.4050000000000002</v>
      </c>
    </row>
    <row r="798" spans="1:6" x14ac:dyDescent="0.45">
      <c r="A798" s="20" t="s">
        <v>732</v>
      </c>
      <c r="B798" s="25" t="s">
        <v>1391</v>
      </c>
      <c r="C798" s="20">
        <v>1</v>
      </c>
      <c r="D798" s="77">
        <v>1.35</v>
      </c>
      <c r="E798" s="62">
        <v>3.7</v>
      </c>
      <c r="F798" s="23">
        <f t="shared" si="32"/>
        <v>4.995000000000001</v>
      </c>
    </row>
    <row r="799" spans="1:6" x14ac:dyDescent="0.45">
      <c r="A799" s="20" t="s">
        <v>734</v>
      </c>
      <c r="B799" s="25" t="s">
        <v>1492</v>
      </c>
      <c r="C799" s="20">
        <v>1</v>
      </c>
      <c r="D799" s="77"/>
      <c r="E799" s="62"/>
      <c r="F799" s="23">
        <v>14.03</v>
      </c>
    </row>
    <row r="800" spans="1:6" x14ac:dyDescent="0.45">
      <c r="A800" s="20"/>
      <c r="B800" s="33"/>
      <c r="C800" s="34"/>
      <c r="D800" s="80"/>
      <c r="E800" s="65"/>
      <c r="F800" s="60">
        <f>SUM(F794:F799)</f>
        <v>41.299000000000007</v>
      </c>
    </row>
    <row r="801" spans="1:6" x14ac:dyDescent="0.45">
      <c r="A801" s="20"/>
      <c r="B801" s="25"/>
      <c r="C801" s="20"/>
      <c r="D801" s="77"/>
      <c r="E801" s="62"/>
      <c r="F801" s="23"/>
    </row>
    <row r="802" spans="1:6" x14ac:dyDescent="0.45">
      <c r="A802" s="20" t="s">
        <v>625</v>
      </c>
      <c r="B802" s="25" t="s">
        <v>42</v>
      </c>
      <c r="C802" s="20" t="s">
        <v>20</v>
      </c>
      <c r="D802" s="77"/>
      <c r="E802" s="62"/>
      <c r="F802" s="23" t="s">
        <v>14</v>
      </c>
    </row>
    <row r="803" spans="1:6" x14ac:dyDescent="0.45">
      <c r="A803" s="20" t="s">
        <v>632</v>
      </c>
      <c r="B803" s="25" t="s">
        <v>43</v>
      </c>
      <c r="C803" s="20" t="s">
        <v>20</v>
      </c>
      <c r="D803" s="77"/>
      <c r="E803" s="62"/>
      <c r="F803" s="23" t="s">
        <v>14</v>
      </c>
    </row>
    <row r="804" spans="1:6" x14ac:dyDescent="0.45">
      <c r="A804" s="20" t="s">
        <v>651</v>
      </c>
      <c r="B804" s="25" t="s">
        <v>44</v>
      </c>
      <c r="C804" s="20" t="s">
        <v>20</v>
      </c>
      <c r="D804" s="77"/>
      <c r="E804" s="62"/>
      <c r="F804" s="23" t="s">
        <v>14</v>
      </c>
    </row>
    <row r="805" spans="1:6" x14ac:dyDescent="0.45">
      <c r="A805" s="20" t="s">
        <v>106</v>
      </c>
      <c r="B805" s="26" t="s">
        <v>923</v>
      </c>
      <c r="C805" s="42">
        <v>2</v>
      </c>
      <c r="D805" s="84">
        <f>7.1+3.76+1.2</f>
        <v>12.059999999999999</v>
      </c>
      <c r="E805" s="70">
        <v>0.9</v>
      </c>
      <c r="F805" s="60">
        <f>(C805*D805*E805)</f>
        <v>21.707999999999998</v>
      </c>
    </row>
    <row r="806" spans="1:6" x14ac:dyDescent="0.45">
      <c r="A806" s="20"/>
      <c r="B806" s="25"/>
      <c r="C806" s="20"/>
      <c r="D806" s="77"/>
      <c r="E806" s="62"/>
      <c r="F806" s="23"/>
    </row>
    <row r="807" spans="1:6" x14ac:dyDescent="0.45">
      <c r="A807" s="20" t="s">
        <v>711</v>
      </c>
      <c r="B807" s="25" t="s">
        <v>288</v>
      </c>
      <c r="C807" s="20" t="s">
        <v>20</v>
      </c>
      <c r="D807" s="77"/>
      <c r="E807" s="62"/>
      <c r="F807" s="23"/>
    </row>
    <row r="808" spans="1:6" ht="45" x14ac:dyDescent="0.45">
      <c r="A808" s="20" t="s">
        <v>14</v>
      </c>
      <c r="B808" s="25" t="s">
        <v>1493</v>
      </c>
      <c r="C808" s="20" t="s">
        <v>14</v>
      </c>
      <c r="D808" s="77"/>
      <c r="E808" s="62"/>
      <c r="F808" s="23"/>
    </row>
    <row r="809" spans="1:6" x14ac:dyDescent="0.45">
      <c r="A809" s="20" t="s">
        <v>14</v>
      </c>
      <c r="B809" s="25" t="s">
        <v>1494</v>
      </c>
      <c r="C809" s="20" t="s">
        <v>14</v>
      </c>
      <c r="D809" s="77"/>
      <c r="E809" s="62"/>
      <c r="F809" s="23"/>
    </row>
    <row r="810" spans="1:6" x14ac:dyDescent="0.45">
      <c r="A810" s="20"/>
      <c r="B810" s="25"/>
      <c r="C810" s="20"/>
      <c r="D810" s="77"/>
      <c r="E810" s="62"/>
      <c r="F810" s="23"/>
    </row>
    <row r="811" spans="1:6" x14ac:dyDescent="0.45">
      <c r="A811" s="20"/>
      <c r="B811" s="31"/>
      <c r="C811" s="30"/>
      <c r="D811" s="79"/>
      <c r="E811" s="64"/>
      <c r="F811" s="23"/>
    </row>
    <row r="812" spans="1:6" x14ac:dyDescent="0.45">
      <c r="A812" s="20"/>
      <c r="B812" s="33"/>
      <c r="C812" s="34"/>
      <c r="D812" s="80"/>
      <c r="E812" s="65"/>
      <c r="F812" s="35">
        <f>SUM(F810:F811)</f>
        <v>0</v>
      </c>
    </row>
    <row r="813" spans="1:6" x14ac:dyDescent="0.45">
      <c r="A813" s="20"/>
      <c r="B813" s="25"/>
      <c r="C813" s="20"/>
      <c r="D813" s="77"/>
      <c r="E813" s="62"/>
      <c r="F813" s="23"/>
    </row>
    <row r="814" spans="1:6" x14ac:dyDescent="0.45">
      <c r="A814" s="20"/>
      <c r="B814" s="25"/>
      <c r="C814" s="20"/>
      <c r="D814" s="77"/>
      <c r="E814" s="62"/>
      <c r="F814" s="23"/>
    </row>
    <row r="815" spans="1:6" x14ac:dyDescent="0.45">
      <c r="A815" s="20" t="s">
        <v>767</v>
      </c>
      <c r="B815" s="25" t="s">
        <v>212</v>
      </c>
      <c r="C815" s="20" t="s">
        <v>48</v>
      </c>
      <c r="D815" s="77"/>
      <c r="E815" s="62"/>
      <c r="F815" s="23"/>
    </row>
    <row r="816" spans="1:6" ht="56.25" x14ac:dyDescent="0.45">
      <c r="A816" s="20" t="s">
        <v>14</v>
      </c>
      <c r="B816" s="25" t="s">
        <v>1495</v>
      </c>
      <c r="C816" s="20" t="s">
        <v>14</v>
      </c>
      <c r="D816" s="77"/>
      <c r="E816" s="62"/>
      <c r="F816" s="23"/>
    </row>
    <row r="817" spans="1:6" x14ac:dyDescent="0.45">
      <c r="A817" s="20" t="s">
        <v>775</v>
      </c>
      <c r="B817" s="25" t="s">
        <v>180</v>
      </c>
      <c r="C817" s="20" t="s">
        <v>20</v>
      </c>
      <c r="D817" s="77"/>
      <c r="E817" s="62"/>
      <c r="F817" s="23"/>
    </row>
    <row r="818" spans="1:6" ht="56.25" x14ac:dyDescent="0.45">
      <c r="A818" s="20" t="s">
        <v>14</v>
      </c>
      <c r="B818" s="25" t="s">
        <v>1496</v>
      </c>
      <c r="C818" s="20" t="s">
        <v>14</v>
      </c>
      <c r="D818" s="77"/>
      <c r="E818" s="62"/>
      <c r="F818" s="23"/>
    </row>
    <row r="819" spans="1:6" x14ac:dyDescent="0.45">
      <c r="A819" s="20"/>
      <c r="B819" s="25" t="s">
        <v>924</v>
      </c>
      <c r="C819" s="20">
        <v>2</v>
      </c>
      <c r="D819" s="77">
        <v>1.37</v>
      </c>
      <c r="E819" s="62">
        <v>3.7</v>
      </c>
      <c r="F819" s="23">
        <f>(C819*D819*E819)</f>
        <v>10.138000000000002</v>
      </c>
    </row>
    <row r="820" spans="1:6" x14ac:dyDescent="0.45">
      <c r="A820" s="20"/>
      <c r="B820" s="25" t="s">
        <v>1392</v>
      </c>
      <c r="C820" s="20">
        <v>1</v>
      </c>
      <c r="D820" s="77">
        <v>12.06</v>
      </c>
      <c r="E820" s="62">
        <v>0.9</v>
      </c>
      <c r="F820" s="23">
        <f t="shared" ref="F820:F821" si="33">(C820*D820*E820)</f>
        <v>10.854000000000001</v>
      </c>
    </row>
    <row r="821" spans="1:6" x14ac:dyDescent="0.45">
      <c r="A821" s="20"/>
      <c r="B821" s="25" t="s">
        <v>876</v>
      </c>
      <c r="C821" s="20">
        <v>4</v>
      </c>
      <c r="D821" s="77">
        <v>1.45</v>
      </c>
      <c r="E821" s="62">
        <v>3.3220000000000001</v>
      </c>
      <c r="F821" s="23">
        <f t="shared" si="33"/>
        <v>19.267599999999998</v>
      </c>
    </row>
    <row r="822" spans="1:6" x14ac:dyDescent="0.45">
      <c r="A822" s="20"/>
      <c r="B822" s="33"/>
      <c r="C822" s="34"/>
      <c r="D822" s="80"/>
      <c r="E822" s="65"/>
      <c r="F822" s="60">
        <f>SUM(F819:F821)</f>
        <v>40.259600000000006</v>
      </c>
    </row>
    <row r="823" spans="1:6" x14ac:dyDescent="0.45">
      <c r="A823" s="20"/>
      <c r="B823" s="25"/>
      <c r="C823" s="20"/>
      <c r="D823" s="77"/>
      <c r="E823" s="62"/>
      <c r="F823" s="23"/>
    </row>
    <row r="824" spans="1:6" x14ac:dyDescent="0.45">
      <c r="A824" s="20"/>
      <c r="B824" s="25"/>
      <c r="C824" s="20"/>
      <c r="D824" s="77"/>
      <c r="E824" s="62"/>
      <c r="F824" s="23"/>
    </row>
    <row r="825" spans="1:6" x14ac:dyDescent="0.45">
      <c r="A825" s="20" t="s">
        <v>915</v>
      </c>
      <c r="B825" s="25" t="s">
        <v>293</v>
      </c>
      <c r="C825" s="20" t="s">
        <v>26</v>
      </c>
      <c r="D825" s="77"/>
      <c r="E825" s="62"/>
      <c r="F825" s="23"/>
    </row>
    <row r="826" spans="1:6" ht="56.25" x14ac:dyDescent="0.45">
      <c r="A826" s="20"/>
      <c r="B826" s="25" t="s">
        <v>1497</v>
      </c>
      <c r="C826" s="20"/>
      <c r="D826" s="77"/>
      <c r="E826" s="62"/>
      <c r="F826" s="23"/>
    </row>
    <row r="827" spans="1:6" x14ac:dyDescent="0.45">
      <c r="A827" s="20"/>
      <c r="B827" s="25" t="s">
        <v>925</v>
      </c>
      <c r="C827" s="20">
        <v>1</v>
      </c>
      <c r="D827" s="77">
        <f>7.5+2.5</f>
        <v>10</v>
      </c>
      <c r="E827" s="62"/>
      <c r="F827" s="23">
        <f>D827*C827</f>
        <v>10</v>
      </c>
    </row>
    <row r="828" spans="1:6" x14ac:dyDescent="0.45">
      <c r="A828" s="20"/>
      <c r="B828" s="25" t="s">
        <v>926</v>
      </c>
      <c r="C828" s="20">
        <v>1</v>
      </c>
      <c r="D828" s="77">
        <v>9.52</v>
      </c>
      <c r="E828" s="62"/>
      <c r="F828" s="23">
        <f t="shared" ref="F828:F830" si="34">D828*C828</f>
        <v>9.52</v>
      </c>
    </row>
    <row r="829" spans="1:6" x14ac:dyDescent="0.45">
      <c r="A829" s="20"/>
      <c r="B829" s="25" t="s">
        <v>927</v>
      </c>
      <c r="C829" s="20">
        <v>1</v>
      </c>
      <c r="D829" s="77">
        <v>5.6</v>
      </c>
      <c r="E829" s="62"/>
      <c r="F829" s="23">
        <f t="shared" si="34"/>
        <v>5.6</v>
      </c>
    </row>
    <row r="830" spans="1:6" x14ac:dyDescent="0.45">
      <c r="A830" s="20"/>
      <c r="B830" s="25" t="s">
        <v>928</v>
      </c>
      <c r="C830" s="20">
        <v>1</v>
      </c>
      <c r="D830" s="77">
        <v>5.4</v>
      </c>
      <c r="E830" s="62"/>
      <c r="F830" s="23">
        <f t="shared" si="34"/>
        <v>5.4</v>
      </c>
    </row>
    <row r="831" spans="1:6" x14ac:dyDescent="0.45">
      <c r="A831" s="20"/>
      <c r="B831" s="33"/>
      <c r="C831" s="34"/>
      <c r="D831" s="80"/>
      <c r="E831" s="65"/>
      <c r="F831" s="60">
        <f>SUM(F827:F830)</f>
        <v>30.519999999999996</v>
      </c>
    </row>
    <row r="832" spans="1:6" x14ac:dyDescent="0.45">
      <c r="A832" s="20"/>
      <c r="B832" s="25"/>
      <c r="C832" s="20"/>
      <c r="D832" s="77"/>
      <c r="E832" s="62"/>
      <c r="F832" s="23"/>
    </row>
    <row r="833" spans="1:7" x14ac:dyDescent="0.45">
      <c r="A833" s="20" t="s">
        <v>929</v>
      </c>
      <c r="B833" s="25" t="s">
        <v>295</v>
      </c>
      <c r="C833" s="20" t="s">
        <v>92</v>
      </c>
      <c r="D833" s="77"/>
      <c r="E833" s="62"/>
      <c r="F833" s="23"/>
    </row>
    <row r="834" spans="1:7" ht="22.5" x14ac:dyDescent="0.45">
      <c r="A834" s="20" t="s">
        <v>14</v>
      </c>
      <c r="B834" s="25" t="s">
        <v>1498</v>
      </c>
      <c r="C834" s="20" t="s">
        <v>14</v>
      </c>
      <c r="D834" s="77"/>
      <c r="E834" s="62"/>
      <c r="F834" s="23"/>
    </row>
    <row r="835" spans="1:7" x14ac:dyDescent="0.45">
      <c r="A835" s="20"/>
      <c r="B835" s="25"/>
      <c r="C835" s="20">
        <v>6</v>
      </c>
      <c r="D835" s="77"/>
      <c r="E835" s="62"/>
      <c r="F835" s="60">
        <v>6</v>
      </c>
    </row>
    <row r="836" spans="1:7" x14ac:dyDescent="0.45">
      <c r="A836" s="20" t="s">
        <v>930</v>
      </c>
      <c r="B836" s="25" t="s">
        <v>297</v>
      </c>
      <c r="C836" s="20" t="s">
        <v>26</v>
      </c>
      <c r="D836" s="77"/>
      <c r="E836" s="62"/>
      <c r="F836" s="23"/>
    </row>
    <row r="837" spans="1:7" x14ac:dyDescent="0.45">
      <c r="A837" s="20" t="s">
        <v>14</v>
      </c>
      <c r="B837" s="25" t="s">
        <v>51</v>
      </c>
      <c r="C837" s="20" t="s">
        <v>14</v>
      </c>
      <c r="D837" s="77"/>
      <c r="E837" s="62"/>
      <c r="F837" s="23"/>
    </row>
    <row r="838" spans="1:7" x14ac:dyDescent="0.45">
      <c r="A838" s="20"/>
      <c r="B838" s="25" t="s">
        <v>1696</v>
      </c>
      <c r="C838" s="20">
        <v>1</v>
      </c>
      <c r="D838" s="77">
        <v>1.3</v>
      </c>
      <c r="E838" s="62"/>
      <c r="F838" s="23">
        <f>D838*C838</f>
        <v>1.3</v>
      </c>
    </row>
    <row r="839" spans="1:7" x14ac:dyDescent="0.45">
      <c r="A839" s="20"/>
      <c r="B839" s="25" t="s">
        <v>1697</v>
      </c>
      <c r="C839" s="20">
        <v>2</v>
      </c>
      <c r="D839" s="77">
        <v>0.26500000000000001</v>
      </c>
      <c r="E839" s="62"/>
      <c r="F839" s="23">
        <f>D839*C839</f>
        <v>0.53</v>
      </c>
    </row>
    <row r="840" spans="1:7" x14ac:dyDescent="0.45">
      <c r="A840" s="34"/>
      <c r="B840" s="33"/>
      <c r="C840" s="34"/>
      <c r="D840" s="80"/>
      <c r="E840" s="65"/>
      <c r="F840" s="60">
        <f>SUM(F836:F839)</f>
        <v>1.83</v>
      </c>
    </row>
    <row r="841" spans="1:7" x14ac:dyDescent="0.45">
      <c r="A841" s="20" t="s">
        <v>931</v>
      </c>
      <c r="B841" s="25" t="s">
        <v>254</v>
      </c>
      <c r="C841" s="20" t="s">
        <v>26</v>
      </c>
      <c r="D841" s="77"/>
      <c r="E841" s="62"/>
      <c r="F841" s="23"/>
    </row>
    <row r="842" spans="1:7" ht="33.75" x14ac:dyDescent="0.45">
      <c r="A842" s="20" t="s">
        <v>14</v>
      </c>
      <c r="B842" s="25" t="s">
        <v>255</v>
      </c>
      <c r="C842" s="20" t="s">
        <v>14</v>
      </c>
      <c r="D842" s="77"/>
      <c r="E842" s="62"/>
      <c r="F842" s="23"/>
    </row>
    <row r="843" spans="1:7" ht="22.5" x14ac:dyDescent="0.45">
      <c r="A843" s="20"/>
      <c r="B843" s="25" t="s">
        <v>1698</v>
      </c>
      <c r="C843" s="20">
        <v>1</v>
      </c>
      <c r="D843" s="77">
        <v>12</v>
      </c>
      <c r="E843" s="62"/>
      <c r="F843" s="60">
        <f>D843</f>
        <v>12</v>
      </c>
      <c r="G843" s="226" t="s">
        <v>1699</v>
      </c>
    </row>
    <row r="844" spans="1:7" x14ac:dyDescent="0.45">
      <c r="A844" s="20"/>
      <c r="B844" s="25"/>
      <c r="C844" s="20"/>
      <c r="D844" s="77"/>
      <c r="E844" s="62"/>
      <c r="F844" s="23"/>
    </row>
    <row r="845" spans="1:7" x14ac:dyDescent="0.45">
      <c r="A845" s="20" t="s">
        <v>932</v>
      </c>
      <c r="B845" s="25" t="s">
        <v>196</v>
      </c>
      <c r="C845" s="20" t="s">
        <v>92</v>
      </c>
      <c r="D845" s="77"/>
      <c r="E845" s="62"/>
      <c r="F845" s="23"/>
    </row>
    <row r="846" spans="1:7" ht="45" x14ac:dyDescent="0.45">
      <c r="A846" s="20" t="s">
        <v>14</v>
      </c>
      <c r="B846" s="25" t="s">
        <v>197</v>
      </c>
      <c r="C846" s="20" t="s">
        <v>14</v>
      </c>
      <c r="D846" s="77"/>
      <c r="E846" s="62"/>
      <c r="F846" s="23"/>
    </row>
    <row r="847" spans="1:7" x14ac:dyDescent="0.45">
      <c r="A847" s="20" t="s">
        <v>106</v>
      </c>
      <c r="B847" s="25"/>
      <c r="C847" s="20">
        <v>3</v>
      </c>
      <c r="D847" s="77"/>
      <c r="E847" s="62"/>
      <c r="F847" s="60">
        <v>3</v>
      </c>
    </row>
    <row r="848" spans="1:7" x14ac:dyDescent="0.45">
      <c r="A848" s="20"/>
      <c r="B848" s="25"/>
      <c r="C848" s="20"/>
      <c r="D848" s="77"/>
      <c r="E848" s="62"/>
      <c r="F848" s="23"/>
    </row>
    <row r="849" spans="1:6" x14ac:dyDescent="0.45">
      <c r="A849" s="20" t="s">
        <v>933</v>
      </c>
      <c r="B849" s="25" t="s">
        <v>220</v>
      </c>
      <c r="C849" s="20" t="s">
        <v>69</v>
      </c>
      <c r="D849" s="77"/>
      <c r="E849" s="62"/>
      <c r="F849" s="23"/>
    </row>
    <row r="850" spans="1:6" ht="45" x14ac:dyDescent="0.45">
      <c r="A850" s="20" t="s">
        <v>14</v>
      </c>
      <c r="B850" s="25" t="s">
        <v>298</v>
      </c>
      <c r="C850" s="20" t="s">
        <v>14</v>
      </c>
      <c r="D850" s="77"/>
      <c r="E850" s="62"/>
      <c r="F850" s="23"/>
    </row>
    <row r="851" spans="1:6" x14ac:dyDescent="0.45">
      <c r="A851" s="20"/>
      <c r="B851" s="25" t="s">
        <v>934</v>
      </c>
      <c r="C851" s="20">
        <v>1</v>
      </c>
      <c r="D851" s="77">
        <v>1.7250000000000001</v>
      </c>
      <c r="E851" s="62">
        <v>3.88</v>
      </c>
      <c r="F851" s="23">
        <f>(C851*D851*E851)</f>
        <v>6.6930000000000005</v>
      </c>
    </row>
    <row r="852" spans="1:6" x14ac:dyDescent="0.45">
      <c r="A852" s="20"/>
      <c r="B852" s="25"/>
      <c r="C852" s="20">
        <v>1</v>
      </c>
      <c r="D852" s="77">
        <v>3.6150000000000002</v>
      </c>
      <c r="E852" s="62">
        <v>3.88</v>
      </c>
      <c r="F852" s="23">
        <f t="shared" ref="F852:F858" si="35">(C852*D852*E852)</f>
        <v>14.026200000000001</v>
      </c>
    </row>
    <row r="853" spans="1:6" x14ac:dyDescent="0.45">
      <c r="A853" s="20"/>
      <c r="B853" s="25"/>
      <c r="C853" s="20">
        <v>1</v>
      </c>
      <c r="D853" s="77">
        <v>1.9430000000000001</v>
      </c>
      <c r="E853" s="62">
        <v>3.88</v>
      </c>
      <c r="F853" s="23">
        <f t="shared" si="35"/>
        <v>7.5388400000000004</v>
      </c>
    </row>
    <row r="854" spans="1:6" x14ac:dyDescent="0.45">
      <c r="A854" s="20"/>
      <c r="B854" s="25" t="s">
        <v>935</v>
      </c>
      <c r="C854" s="20">
        <v>2</v>
      </c>
      <c r="D854" s="77">
        <v>2.6</v>
      </c>
      <c r="E854" s="62">
        <v>3.3220000000000001</v>
      </c>
      <c r="F854" s="23">
        <f t="shared" si="35"/>
        <v>17.2744</v>
      </c>
    </row>
    <row r="855" spans="1:6" x14ac:dyDescent="0.45">
      <c r="A855" s="20"/>
      <c r="B855" s="27" t="s">
        <v>936</v>
      </c>
      <c r="C855" s="28">
        <v>-2</v>
      </c>
      <c r="D855" s="78">
        <v>1.45</v>
      </c>
      <c r="E855" s="63">
        <v>3.3220000000000001</v>
      </c>
      <c r="F855" s="29">
        <f t="shared" si="35"/>
        <v>-9.633799999999999</v>
      </c>
    </row>
    <row r="856" spans="1:6" x14ac:dyDescent="0.45">
      <c r="A856" s="20"/>
      <c r="B856" s="25">
        <v>3</v>
      </c>
      <c r="C856" s="20">
        <v>1</v>
      </c>
      <c r="D856" s="77">
        <v>2</v>
      </c>
      <c r="E856" s="62">
        <v>3.3220000000000001</v>
      </c>
      <c r="F856" s="23">
        <f t="shared" si="35"/>
        <v>6.6440000000000001</v>
      </c>
    </row>
    <row r="857" spans="1:6" x14ac:dyDescent="0.45">
      <c r="A857" s="20"/>
      <c r="B857" s="27" t="s">
        <v>936</v>
      </c>
      <c r="C857" s="28">
        <v>-1</v>
      </c>
      <c r="D857" s="78">
        <v>1.45</v>
      </c>
      <c r="E857" s="63">
        <v>3.3220000000000001</v>
      </c>
      <c r="F857" s="29">
        <f t="shared" si="35"/>
        <v>-4.8168999999999995</v>
      </c>
    </row>
    <row r="858" spans="1:6" x14ac:dyDescent="0.45">
      <c r="A858" s="20"/>
      <c r="B858" s="25">
        <v>4</v>
      </c>
      <c r="C858" s="20">
        <v>1</v>
      </c>
      <c r="D858" s="77">
        <v>2</v>
      </c>
      <c r="E858" s="62">
        <v>3.3220000000000001</v>
      </c>
      <c r="F858" s="23">
        <f t="shared" si="35"/>
        <v>6.6440000000000001</v>
      </c>
    </row>
    <row r="859" spans="1:6" x14ac:dyDescent="0.45">
      <c r="A859" s="20"/>
      <c r="B859" s="33"/>
      <c r="C859" s="34"/>
      <c r="D859" s="80"/>
      <c r="E859" s="65"/>
      <c r="F859" s="60">
        <f>SUM(F851:F858)</f>
        <v>44.36974</v>
      </c>
    </row>
    <row r="860" spans="1:6" x14ac:dyDescent="0.45">
      <c r="A860" s="20"/>
      <c r="B860" s="25"/>
      <c r="C860" s="20"/>
      <c r="D860" s="77"/>
      <c r="E860" s="62"/>
      <c r="F860" s="23"/>
    </row>
    <row r="861" spans="1:6" x14ac:dyDescent="0.45">
      <c r="A861" s="20" t="s">
        <v>937</v>
      </c>
      <c r="B861" s="25" t="s">
        <v>299</v>
      </c>
      <c r="C861" s="20" t="s">
        <v>92</v>
      </c>
      <c r="D861" s="77"/>
      <c r="E861" s="62"/>
      <c r="F861" s="23"/>
    </row>
    <row r="862" spans="1:6" ht="67.5" x14ac:dyDescent="0.45">
      <c r="A862" s="20" t="s">
        <v>14</v>
      </c>
      <c r="B862" s="25" t="s">
        <v>1499</v>
      </c>
      <c r="C862" s="20" t="s">
        <v>14</v>
      </c>
      <c r="D862" s="77"/>
      <c r="E862" s="62"/>
      <c r="F862" s="23"/>
    </row>
    <row r="863" spans="1:6" x14ac:dyDescent="0.45">
      <c r="A863" s="20"/>
      <c r="B863" s="25"/>
      <c r="C863" s="20">
        <v>1</v>
      </c>
      <c r="D863" s="77"/>
      <c r="E863" s="62"/>
      <c r="F863" s="60">
        <v>1</v>
      </c>
    </row>
    <row r="864" spans="1:6" x14ac:dyDescent="0.45">
      <c r="A864" s="20"/>
      <c r="B864" s="25"/>
      <c r="C864" s="20"/>
      <c r="D864" s="77"/>
      <c r="E864" s="62"/>
      <c r="F864" s="23"/>
    </row>
    <row r="865" spans="1:6" x14ac:dyDescent="0.45">
      <c r="A865" s="20" t="s">
        <v>938</v>
      </c>
      <c r="B865" s="25" t="s">
        <v>205</v>
      </c>
      <c r="C865" s="20" t="s">
        <v>131</v>
      </c>
      <c r="D865" s="77"/>
      <c r="E865" s="62"/>
      <c r="F865" s="23"/>
    </row>
    <row r="866" spans="1:6" x14ac:dyDescent="0.45">
      <c r="A866" s="20" t="s">
        <v>14</v>
      </c>
      <c r="B866" s="25" t="s">
        <v>301</v>
      </c>
      <c r="C866" s="20" t="s">
        <v>14</v>
      </c>
      <c r="D866" s="77"/>
      <c r="E866" s="62"/>
      <c r="F866" s="23"/>
    </row>
    <row r="867" spans="1:6" x14ac:dyDescent="0.45">
      <c r="A867" s="20" t="s">
        <v>14</v>
      </c>
      <c r="B867" s="25" t="s">
        <v>133</v>
      </c>
      <c r="C867" s="20" t="s">
        <v>14</v>
      </c>
      <c r="D867" s="77"/>
      <c r="E867" s="62"/>
      <c r="F867" s="23"/>
    </row>
    <row r="868" spans="1:6" ht="56.25" x14ac:dyDescent="0.45">
      <c r="A868" s="20" t="s">
        <v>14</v>
      </c>
      <c r="B868" s="25" t="s">
        <v>1500</v>
      </c>
      <c r="C868" s="20" t="s">
        <v>14</v>
      </c>
      <c r="D868" s="77"/>
      <c r="E868" s="62"/>
      <c r="F868" s="23"/>
    </row>
    <row r="869" spans="1:6" ht="56.25" x14ac:dyDescent="0.45">
      <c r="A869" s="20" t="s">
        <v>14</v>
      </c>
      <c r="B869" s="25" t="s">
        <v>1501</v>
      </c>
      <c r="C869" s="20" t="s">
        <v>14</v>
      </c>
      <c r="D869" s="77"/>
      <c r="E869" s="62"/>
      <c r="F869" s="23"/>
    </row>
    <row r="870" spans="1:6" x14ac:dyDescent="0.45">
      <c r="A870" s="20" t="s">
        <v>14</v>
      </c>
      <c r="B870" s="25" t="s">
        <v>1502</v>
      </c>
      <c r="C870" s="20" t="s">
        <v>14</v>
      </c>
      <c r="D870" s="77"/>
      <c r="E870" s="62"/>
      <c r="F870" s="23"/>
    </row>
    <row r="871" spans="1:6" ht="33.75" x14ac:dyDescent="0.45">
      <c r="A871" s="20" t="s">
        <v>14</v>
      </c>
      <c r="B871" s="25" t="s">
        <v>305</v>
      </c>
      <c r="C871" s="20" t="s">
        <v>14</v>
      </c>
      <c r="D871" s="77"/>
      <c r="E871" s="62"/>
      <c r="F871" s="23"/>
    </row>
    <row r="872" spans="1:6" x14ac:dyDescent="0.45">
      <c r="A872" s="20"/>
      <c r="B872" s="25" t="s">
        <v>939</v>
      </c>
      <c r="C872" s="20">
        <v>1</v>
      </c>
      <c r="D872" s="77"/>
      <c r="E872" s="62"/>
      <c r="F872" s="60">
        <v>1</v>
      </c>
    </row>
    <row r="873" spans="1:6" x14ac:dyDescent="0.45">
      <c r="A873" s="20"/>
      <c r="B873" s="25"/>
      <c r="C873" s="20"/>
      <c r="D873" s="77"/>
      <c r="E873" s="62"/>
      <c r="F873" s="23"/>
    </row>
    <row r="874" spans="1:6" x14ac:dyDescent="0.45">
      <c r="A874" s="20" t="s">
        <v>37</v>
      </c>
      <c r="B874" s="25" t="s">
        <v>67</v>
      </c>
      <c r="C874" s="20" t="s">
        <v>14</v>
      </c>
      <c r="D874" s="77"/>
      <c r="E874" s="62"/>
      <c r="F874" s="23"/>
    </row>
    <row r="875" spans="1:6" x14ac:dyDescent="0.45">
      <c r="A875" s="20" t="s">
        <v>715</v>
      </c>
      <c r="B875" s="25" t="s">
        <v>152</v>
      </c>
      <c r="C875" s="20" t="s">
        <v>69</v>
      </c>
      <c r="D875" s="77"/>
      <c r="E875" s="62"/>
      <c r="F875" s="23"/>
    </row>
    <row r="876" spans="1:6" ht="33.75" x14ac:dyDescent="0.45">
      <c r="A876" s="20" t="s">
        <v>14</v>
      </c>
      <c r="B876" s="25" t="s">
        <v>70</v>
      </c>
      <c r="C876" s="20" t="s">
        <v>14</v>
      </c>
      <c r="D876" s="77"/>
      <c r="E876" s="62"/>
      <c r="F876" s="23"/>
    </row>
    <row r="877" spans="1:6" x14ac:dyDescent="0.45">
      <c r="A877" s="20" t="s">
        <v>716</v>
      </c>
      <c r="B877" s="25" t="s">
        <v>72</v>
      </c>
      <c r="C877" s="20" t="s">
        <v>69</v>
      </c>
      <c r="D877" s="77"/>
      <c r="E877" s="62"/>
      <c r="F877" s="23"/>
    </row>
    <row r="878" spans="1:6" ht="22.5" x14ac:dyDescent="0.45">
      <c r="A878" s="20" t="s">
        <v>14</v>
      </c>
      <c r="B878" s="25" t="s">
        <v>73</v>
      </c>
      <c r="C878" s="20" t="s">
        <v>14</v>
      </c>
      <c r="D878" s="77"/>
      <c r="E878" s="62"/>
      <c r="F878" s="23"/>
    </row>
    <row r="879" spans="1:6" x14ac:dyDescent="0.45">
      <c r="A879" s="425" t="s">
        <v>940</v>
      </c>
      <c r="B879" s="426"/>
      <c r="C879" s="426"/>
      <c r="D879" s="426"/>
      <c r="E879" s="426"/>
      <c r="F879" s="427"/>
    </row>
    <row r="880" spans="1:6" x14ac:dyDescent="0.45">
      <c r="A880" s="20" t="s">
        <v>14</v>
      </c>
      <c r="B880" s="25" t="s">
        <v>306</v>
      </c>
      <c r="C880" s="20" t="s">
        <v>14</v>
      </c>
      <c r="D880" s="77"/>
      <c r="E880" s="62"/>
      <c r="F880" s="23"/>
    </row>
    <row r="881" spans="1:6" x14ac:dyDescent="0.45">
      <c r="A881" s="20" t="s">
        <v>17</v>
      </c>
      <c r="B881" s="25" t="s">
        <v>76</v>
      </c>
      <c r="C881" s="20" t="s">
        <v>56</v>
      </c>
      <c r="D881" s="77"/>
      <c r="E881" s="62"/>
      <c r="F881" s="23"/>
    </row>
    <row r="882" spans="1:6" x14ac:dyDescent="0.45">
      <c r="A882" s="20" t="s">
        <v>30</v>
      </c>
      <c r="B882" s="25" t="s">
        <v>78</v>
      </c>
      <c r="C882" s="20" t="s">
        <v>14</v>
      </c>
      <c r="D882" s="77"/>
      <c r="E882" s="62"/>
      <c r="F882" s="23"/>
    </row>
    <row r="883" spans="1:6" ht="123.75" x14ac:dyDescent="0.45">
      <c r="A883" s="20" t="s">
        <v>709</v>
      </c>
      <c r="B883" s="25" t="s">
        <v>307</v>
      </c>
      <c r="C883" s="20" t="s">
        <v>80</v>
      </c>
      <c r="D883" s="77"/>
      <c r="E883" s="62"/>
      <c r="F883" s="23"/>
    </row>
    <row r="884" spans="1:6" x14ac:dyDescent="0.45">
      <c r="A884" s="20" t="s">
        <v>106</v>
      </c>
      <c r="B884" s="25" t="s">
        <v>941</v>
      </c>
      <c r="C884" s="20">
        <v>1</v>
      </c>
      <c r="D884" s="77">
        <v>2.79</v>
      </c>
      <c r="E884" s="62">
        <v>4.3250000000000002</v>
      </c>
      <c r="F884" s="23">
        <f>(C884*D884*E884)</f>
        <v>12.066750000000001</v>
      </c>
    </row>
    <row r="885" spans="1:6" x14ac:dyDescent="0.45">
      <c r="A885" s="20" t="s">
        <v>107</v>
      </c>
      <c r="B885" s="25" t="s">
        <v>942</v>
      </c>
      <c r="C885" s="20">
        <v>1</v>
      </c>
      <c r="D885" s="77">
        <v>1.2</v>
      </c>
      <c r="E885" s="62">
        <v>2.5</v>
      </c>
      <c r="F885" s="23">
        <f t="shared" ref="F885:F898" si="36">(C885*D885*E885)</f>
        <v>3</v>
      </c>
    </row>
    <row r="886" spans="1:6" x14ac:dyDescent="0.45">
      <c r="A886" s="20" t="s">
        <v>108</v>
      </c>
      <c r="B886" s="27" t="s">
        <v>731</v>
      </c>
      <c r="C886" s="28">
        <v>-1</v>
      </c>
      <c r="D886" s="78">
        <v>0.79</v>
      </c>
      <c r="E886" s="63">
        <v>2.5</v>
      </c>
      <c r="F886" s="29">
        <f t="shared" si="36"/>
        <v>-1.9750000000000001</v>
      </c>
    </row>
    <row r="887" spans="1:6" x14ac:dyDescent="0.45">
      <c r="A887" s="20" t="s">
        <v>109</v>
      </c>
      <c r="B887" s="26" t="s">
        <v>943</v>
      </c>
      <c r="C887" s="42">
        <v>1</v>
      </c>
      <c r="D887" s="84">
        <v>8.93</v>
      </c>
      <c r="E887" s="70">
        <v>4.2249999999999996</v>
      </c>
      <c r="F887" s="23">
        <f t="shared" si="36"/>
        <v>37.729249999999993</v>
      </c>
    </row>
    <row r="888" spans="1:6" x14ac:dyDescent="0.45">
      <c r="A888" s="20" t="s">
        <v>732</v>
      </c>
      <c r="B888" s="26" t="s">
        <v>944</v>
      </c>
      <c r="C888" s="42">
        <v>1</v>
      </c>
      <c r="D888" s="84">
        <v>1.25</v>
      </c>
      <c r="E888" s="70">
        <v>1.7749999999999999</v>
      </c>
      <c r="F888" s="23">
        <f t="shared" si="36"/>
        <v>2.21875</v>
      </c>
    </row>
    <row r="889" spans="1:6" x14ac:dyDescent="0.45">
      <c r="A889" s="20" t="s">
        <v>734</v>
      </c>
      <c r="B889" s="38" t="s">
        <v>735</v>
      </c>
      <c r="C889" s="156">
        <v>2</v>
      </c>
      <c r="D889" s="37">
        <v>5.8</v>
      </c>
      <c r="E889" s="66">
        <v>4.2</v>
      </c>
      <c r="F889" s="23">
        <f t="shared" si="36"/>
        <v>48.72</v>
      </c>
    </row>
    <row r="890" spans="1:6" x14ac:dyDescent="0.45">
      <c r="A890" s="20" t="s">
        <v>737</v>
      </c>
      <c r="B890" s="40" t="s">
        <v>731</v>
      </c>
      <c r="C890" s="157">
        <v>-1</v>
      </c>
      <c r="D890" s="81">
        <v>1.1000000000000001</v>
      </c>
      <c r="E890" s="67">
        <v>2.1</v>
      </c>
      <c r="F890" s="29">
        <f t="shared" si="36"/>
        <v>-2.3100000000000005</v>
      </c>
    </row>
    <row r="891" spans="1:6" x14ac:dyDescent="0.45">
      <c r="A891" s="20" t="s">
        <v>738</v>
      </c>
      <c r="B891" s="38" t="s">
        <v>735</v>
      </c>
      <c r="C891" s="156">
        <v>1</v>
      </c>
      <c r="D891" s="37">
        <v>0.4</v>
      </c>
      <c r="E891" s="66">
        <v>4.2</v>
      </c>
      <c r="F891" s="23">
        <f t="shared" si="36"/>
        <v>1.6800000000000002</v>
      </c>
    </row>
    <row r="892" spans="1:6" x14ac:dyDescent="0.45">
      <c r="A892" s="20" t="s">
        <v>739</v>
      </c>
      <c r="B892" s="40" t="s">
        <v>731</v>
      </c>
      <c r="C892" s="157">
        <v>-1</v>
      </c>
      <c r="D892" s="81">
        <v>0.97</v>
      </c>
      <c r="E892" s="67">
        <v>2.27</v>
      </c>
      <c r="F892" s="29">
        <f t="shared" si="36"/>
        <v>-2.2018999999999997</v>
      </c>
    </row>
    <row r="893" spans="1:6" x14ac:dyDescent="0.45">
      <c r="A893" s="20" t="s">
        <v>741</v>
      </c>
      <c r="B893" s="36" t="s">
        <v>736</v>
      </c>
      <c r="C893" s="156">
        <v>1</v>
      </c>
      <c r="D893" s="37">
        <v>2</v>
      </c>
      <c r="E893" s="66">
        <v>3.2</v>
      </c>
      <c r="F893" s="23">
        <f t="shared" si="36"/>
        <v>6.4</v>
      </c>
    </row>
    <row r="894" spans="1:6" x14ac:dyDescent="0.45">
      <c r="A894" s="20" t="s">
        <v>742</v>
      </c>
      <c r="B894" s="90" t="s">
        <v>1425</v>
      </c>
      <c r="C894" s="51"/>
      <c r="D894" s="87"/>
      <c r="E894" s="74"/>
      <c r="F894" s="23">
        <f t="shared" si="36"/>
        <v>0</v>
      </c>
    </row>
    <row r="895" spans="1:6" x14ac:dyDescent="0.45">
      <c r="A895" s="20" t="s">
        <v>743</v>
      </c>
      <c r="B895" s="38" t="s">
        <v>761</v>
      </c>
      <c r="C895" s="3">
        <v>1</v>
      </c>
      <c r="D895" s="82">
        <f>3.12+0.79+3.15+0.79+0.2+0.2</f>
        <v>8.25</v>
      </c>
      <c r="E895" s="68">
        <v>4.8</v>
      </c>
      <c r="F895" s="23">
        <f t="shared" si="36"/>
        <v>39.6</v>
      </c>
    </row>
    <row r="896" spans="1:6" x14ac:dyDescent="0.45">
      <c r="A896" s="20" t="s">
        <v>744</v>
      </c>
      <c r="B896" s="38" t="s">
        <v>763</v>
      </c>
      <c r="C896" s="3">
        <v>1</v>
      </c>
      <c r="D896" s="82">
        <v>5.0199999999999996</v>
      </c>
      <c r="E896" s="68">
        <v>4.8</v>
      </c>
      <c r="F896" s="23">
        <f t="shared" si="36"/>
        <v>24.095999999999997</v>
      </c>
    </row>
    <row r="897" spans="1:6" x14ac:dyDescent="0.45">
      <c r="A897" s="20" t="s">
        <v>745</v>
      </c>
      <c r="B897" s="40" t="s">
        <v>740</v>
      </c>
      <c r="C897" s="157">
        <v>-1</v>
      </c>
      <c r="D897" s="81">
        <v>0.9</v>
      </c>
      <c r="E897" s="67">
        <v>2.4</v>
      </c>
      <c r="F897" s="29">
        <f t="shared" si="36"/>
        <v>-2.16</v>
      </c>
    </row>
    <row r="898" spans="1:6" x14ac:dyDescent="0.45">
      <c r="A898" s="20" t="s">
        <v>746</v>
      </c>
      <c r="B898" s="38" t="s">
        <v>766</v>
      </c>
      <c r="C898" s="3">
        <v>1</v>
      </c>
      <c r="D898" s="82">
        <v>1.75</v>
      </c>
      <c r="E898" s="68">
        <v>4</v>
      </c>
      <c r="F898" s="23">
        <f t="shared" si="36"/>
        <v>7</v>
      </c>
    </row>
    <row r="899" spans="1:6" x14ac:dyDescent="0.45">
      <c r="A899" s="20"/>
      <c r="B899" s="33"/>
      <c r="C899" s="34"/>
      <c r="D899" s="80"/>
      <c r="E899" s="65"/>
      <c r="F899" s="60">
        <f>SUM(F884:F898)</f>
        <v>173.86385000000001</v>
      </c>
    </row>
    <row r="900" spans="1:6" x14ac:dyDescent="0.45">
      <c r="A900" s="20"/>
      <c r="B900" s="25"/>
      <c r="C900" s="20"/>
      <c r="D900" s="77"/>
      <c r="E900" s="62"/>
      <c r="F900" s="23"/>
    </row>
    <row r="901" spans="1:6" ht="135" x14ac:dyDescent="0.45">
      <c r="A901" s="20" t="s">
        <v>710</v>
      </c>
      <c r="B901" s="25" t="s">
        <v>308</v>
      </c>
      <c r="C901" s="20" t="s">
        <v>80</v>
      </c>
      <c r="D901" s="77"/>
      <c r="E901" s="62"/>
      <c r="F901" s="23"/>
    </row>
    <row r="902" spans="1:6" x14ac:dyDescent="0.45">
      <c r="A902" s="20"/>
      <c r="B902" s="25" t="s">
        <v>945</v>
      </c>
      <c r="C902" s="20">
        <v>1</v>
      </c>
      <c r="D902" s="77">
        <v>6.55</v>
      </c>
      <c r="E902" s="62">
        <v>4.2249999999999996</v>
      </c>
      <c r="F902" s="60">
        <f>(C902*D902*E902)</f>
        <v>27.673749999999998</v>
      </c>
    </row>
    <row r="903" spans="1:6" x14ac:dyDescent="0.45">
      <c r="A903" s="20"/>
      <c r="B903" s="25"/>
      <c r="C903" s="20"/>
      <c r="D903" s="77"/>
      <c r="E903" s="62"/>
      <c r="F903" s="23"/>
    </row>
    <row r="904" spans="1:6" ht="157.5" x14ac:dyDescent="0.45">
      <c r="A904" s="20" t="s">
        <v>711</v>
      </c>
      <c r="B904" s="25" t="s">
        <v>82</v>
      </c>
      <c r="C904" s="20" t="s">
        <v>80</v>
      </c>
      <c r="D904" s="77"/>
      <c r="E904" s="62"/>
      <c r="F904" s="23"/>
    </row>
    <row r="905" spans="1:6" x14ac:dyDescent="0.45">
      <c r="A905" s="20" t="s">
        <v>106</v>
      </c>
      <c r="B905" s="25" t="s">
        <v>1503</v>
      </c>
      <c r="C905" s="20">
        <v>2</v>
      </c>
      <c r="D905" s="77">
        <v>2.79</v>
      </c>
      <c r="E905" s="62">
        <v>4.3250000000000002</v>
      </c>
      <c r="F905" s="23">
        <f>(C905*D905*E905)</f>
        <v>24.133500000000002</v>
      </c>
    </row>
    <row r="906" spans="1:6" x14ac:dyDescent="0.45">
      <c r="A906" s="20" t="s">
        <v>107</v>
      </c>
      <c r="B906" s="25" t="s">
        <v>946</v>
      </c>
      <c r="C906" s="20">
        <v>2</v>
      </c>
      <c r="D906" s="77">
        <v>1.2</v>
      </c>
      <c r="E906" s="62">
        <v>4.3250000000000002</v>
      </c>
      <c r="F906" s="23">
        <f t="shared" ref="F906:F912" si="37">(C906*D906*E906)</f>
        <v>10.38</v>
      </c>
    </row>
    <row r="907" spans="1:6" x14ac:dyDescent="0.45">
      <c r="A907" s="20" t="s">
        <v>108</v>
      </c>
      <c r="B907" s="27" t="s">
        <v>731</v>
      </c>
      <c r="C907" s="28">
        <v>-1</v>
      </c>
      <c r="D907" s="78">
        <v>0.79</v>
      </c>
      <c r="E907" s="63">
        <v>2.5</v>
      </c>
      <c r="F907" s="29">
        <f t="shared" si="37"/>
        <v>-1.9750000000000001</v>
      </c>
    </row>
    <row r="908" spans="1:6" x14ac:dyDescent="0.45">
      <c r="A908" s="20" t="s">
        <v>109</v>
      </c>
      <c r="B908" s="25" t="s">
        <v>947</v>
      </c>
      <c r="C908" s="20">
        <v>1</v>
      </c>
      <c r="D908" s="77">
        <v>3.3</v>
      </c>
      <c r="E908" s="62">
        <v>0.25</v>
      </c>
      <c r="F908" s="23">
        <f t="shared" si="37"/>
        <v>0.82499999999999996</v>
      </c>
    </row>
    <row r="909" spans="1:6" x14ac:dyDescent="0.45">
      <c r="A909" s="20" t="s">
        <v>732</v>
      </c>
      <c r="B909" s="25" t="s">
        <v>948</v>
      </c>
      <c r="C909" s="20">
        <v>2</v>
      </c>
      <c r="D909" s="77">
        <v>8.93</v>
      </c>
      <c r="E909" s="62">
        <v>3.3</v>
      </c>
      <c r="F909" s="23">
        <f t="shared" si="37"/>
        <v>58.937999999999995</v>
      </c>
    </row>
    <row r="910" spans="1:6" x14ac:dyDescent="0.45">
      <c r="A910" s="20" t="s">
        <v>734</v>
      </c>
      <c r="B910" s="25" t="s">
        <v>949</v>
      </c>
      <c r="C910" s="20">
        <v>2</v>
      </c>
      <c r="D910" s="77">
        <v>6.55</v>
      </c>
      <c r="E910" s="62">
        <v>3.3</v>
      </c>
      <c r="F910" s="23">
        <f t="shared" si="37"/>
        <v>43.23</v>
      </c>
    </row>
    <row r="911" spans="1:6" x14ac:dyDescent="0.45">
      <c r="A911" s="20" t="s">
        <v>737</v>
      </c>
      <c r="B911" s="25" t="s">
        <v>950</v>
      </c>
      <c r="C911" s="20">
        <v>2</v>
      </c>
      <c r="D911" s="77">
        <v>1.25</v>
      </c>
      <c r="E911" s="62">
        <v>1.7749999999999999</v>
      </c>
      <c r="F911" s="23">
        <f t="shared" si="37"/>
        <v>4.4375</v>
      </c>
    </row>
    <row r="912" spans="1:6" x14ac:dyDescent="0.45">
      <c r="A912" s="20"/>
      <c r="B912" s="25"/>
      <c r="C912" s="20">
        <v>1</v>
      </c>
      <c r="D912" s="77">
        <v>7.7</v>
      </c>
      <c r="E912" s="62">
        <v>3.3</v>
      </c>
      <c r="F912" s="23">
        <f t="shared" si="37"/>
        <v>25.41</v>
      </c>
    </row>
    <row r="913" spans="1:6" x14ac:dyDescent="0.45">
      <c r="A913" s="20"/>
      <c r="B913" s="25"/>
      <c r="C913" s="20"/>
      <c r="D913" s="77"/>
      <c r="E913" s="62"/>
      <c r="F913" s="23"/>
    </row>
    <row r="914" spans="1:6" x14ac:dyDescent="0.45">
      <c r="A914" s="20"/>
      <c r="B914" s="33"/>
      <c r="C914" s="34"/>
      <c r="D914" s="80"/>
      <c r="E914" s="65"/>
      <c r="F914" s="60">
        <f>SUM(F905:F912)</f>
        <v>165.37899999999999</v>
      </c>
    </row>
    <row r="915" spans="1:6" x14ac:dyDescent="0.45">
      <c r="A915" s="20"/>
      <c r="B915" s="25"/>
      <c r="C915" s="20"/>
      <c r="D915" s="77"/>
      <c r="E915" s="62"/>
      <c r="F915" s="23"/>
    </row>
    <row r="916" spans="1:6" ht="157.5" x14ac:dyDescent="0.45">
      <c r="A916" s="20" t="s">
        <v>767</v>
      </c>
      <c r="B916" s="25" t="s">
        <v>82</v>
      </c>
      <c r="C916" s="20" t="s">
        <v>80</v>
      </c>
      <c r="D916" s="77"/>
      <c r="E916" s="62"/>
      <c r="F916" s="23"/>
    </row>
    <row r="917" spans="1:6" x14ac:dyDescent="0.45">
      <c r="A917" s="20" t="s">
        <v>106</v>
      </c>
      <c r="B917" s="25" t="s">
        <v>1504</v>
      </c>
      <c r="C917" s="20">
        <v>1</v>
      </c>
      <c r="D917" s="77">
        <v>2.5499999999999998</v>
      </c>
      <c r="E917" s="62">
        <v>3.2</v>
      </c>
      <c r="F917" s="23">
        <f>(C917*D917*E917)</f>
        <v>8.16</v>
      </c>
    </row>
    <row r="918" spans="1:6" x14ac:dyDescent="0.45">
      <c r="A918" s="20" t="s">
        <v>107</v>
      </c>
      <c r="B918" s="25" t="s">
        <v>951</v>
      </c>
      <c r="C918" s="20">
        <v>1</v>
      </c>
      <c r="D918" s="77">
        <v>3.5</v>
      </c>
      <c r="E918" s="62">
        <v>3.3</v>
      </c>
      <c r="F918" s="23">
        <f t="shared" ref="F918:F921" si="38">(C918*D918*E918)</f>
        <v>11.549999999999999</v>
      </c>
    </row>
    <row r="919" spans="1:6" x14ac:dyDescent="0.45">
      <c r="A919" s="20" t="s">
        <v>108</v>
      </c>
      <c r="B919" s="25" t="s">
        <v>1505</v>
      </c>
      <c r="C919" s="20">
        <v>1</v>
      </c>
      <c r="D919" s="77">
        <v>3.6</v>
      </c>
      <c r="E919" s="62">
        <v>3.3</v>
      </c>
      <c r="F919" s="23">
        <f t="shared" si="38"/>
        <v>11.879999999999999</v>
      </c>
    </row>
    <row r="920" spans="1:6" x14ac:dyDescent="0.45">
      <c r="A920" s="20" t="s">
        <v>109</v>
      </c>
      <c r="B920" s="25" t="s">
        <v>1506</v>
      </c>
      <c r="C920" s="20">
        <v>1</v>
      </c>
      <c r="D920" s="77">
        <v>1.8</v>
      </c>
      <c r="E920" s="62">
        <v>3.3</v>
      </c>
      <c r="F920" s="23">
        <f t="shared" si="38"/>
        <v>5.9399999999999995</v>
      </c>
    </row>
    <row r="921" spans="1:6" x14ac:dyDescent="0.45">
      <c r="A921" s="20" t="s">
        <v>732</v>
      </c>
      <c r="B921" s="25" t="s">
        <v>952</v>
      </c>
      <c r="C921" s="159">
        <v>1</v>
      </c>
      <c r="D921" s="77">
        <f>1.268+3.007+1.268</f>
        <v>5.5430000000000001</v>
      </c>
      <c r="E921" s="62">
        <v>3.3</v>
      </c>
      <c r="F921" s="23">
        <f t="shared" si="38"/>
        <v>18.291899999999998</v>
      </c>
    </row>
    <row r="922" spans="1:6" x14ac:dyDescent="0.45">
      <c r="A922" s="20"/>
      <c r="B922" s="33"/>
      <c r="C922" s="160"/>
      <c r="D922" s="80"/>
      <c r="E922" s="65"/>
      <c r="F922" s="60">
        <f>SUM(F917:F921)</f>
        <v>55.821899999999999</v>
      </c>
    </row>
    <row r="923" spans="1:6" x14ac:dyDescent="0.45">
      <c r="A923" s="20"/>
      <c r="B923" s="25"/>
      <c r="C923" s="20"/>
      <c r="D923" s="77"/>
      <c r="E923" s="62"/>
      <c r="F923" s="23"/>
    </row>
    <row r="924" spans="1:6" ht="78.75" x14ac:dyDescent="0.45">
      <c r="A924" s="20" t="s">
        <v>775</v>
      </c>
      <c r="B924" s="25" t="s">
        <v>309</v>
      </c>
      <c r="C924" s="20" t="s">
        <v>80</v>
      </c>
      <c r="D924" s="77"/>
      <c r="E924" s="62"/>
      <c r="F924" s="23"/>
    </row>
    <row r="925" spans="1:6" x14ac:dyDescent="0.45">
      <c r="A925" s="20" t="s">
        <v>106</v>
      </c>
      <c r="B925" s="25" t="s">
        <v>953</v>
      </c>
      <c r="C925" s="20">
        <v>1</v>
      </c>
      <c r="D925" s="77">
        <v>4.5839999999999996</v>
      </c>
      <c r="E925" s="62">
        <v>1.2</v>
      </c>
      <c r="F925" s="23">
        <f>(C925*D925*E925)</f>
        <v>5.500799999999999</v>
      </c>
    </row>
    <row r="926" spans="1:6" x14ac:dyDescent="0.45">
      <c r="A926" s="20" t="s">
        <v>107</v>
      </c>
      <c r="B926" s="25" t="s">
        <v>954</v>
      </c>
      <c r="C926" s="20">
        <v>1</v>
      </c>
      <c r="D926" s="77">
        <v>3.915</v>
      </c>
      <c r="E926" s="62">
        <v>7.7</v>
      </c>
      <c r="F926" s="23">
        <f>(C926*D926*E926)</f>
        <v>30.145500000000002</v>
      </c>
    </row>
    <row r="927" spans="1:6" x14ac:dyDescent="0.45">
      <c r="A927" s="20"/>
      <c r="B927" s="33"/>
      <c r="C927" s="34"/>
      <c r="D927" s="80"/>
      <c r="E927" s="65"/>
      <c r="F927" s="60">
        <f>SUM(F925:F926)</f>
        <v>35.646300000000004</v>
      </c>
    </row>
    <row r="928" spans="1:6" x14ac:dyDescent="0.45">
      <c r="A928" s="20"/>
      <c r="B928" s="25"/>
      <c r="C928" s="20"/>
      <c r="D928" s="77"/>
      <c r="E928" s="62"/>
      <c r="F928" s="23"/>
    </row>
    <row r="929" spans="1:6" ht="67.5" x14ac:dyDescent="0.45">
      <c r="A929" s="20" t="s">
        <v>915</v>
      </c>
      <c r="B929" s="25" t="s">
        <v>310</v>
      </c>
      <c r="C929" s="20" t="s">
        <v>80</v>
      </c>
      <c r="D929" s="77"/>
      <c r="E929" s="62"/>
      <c r="F929" s="23"/>
    </row>
    <row r="930" spans="1:6" x14ac:dyDescent="0.45">
      <c r="A930" s="20" t="s">
        <v>37</v>
      </c>
      <c r="B930" s="25" t="s">
        <v>311</v>
      </c>
      <c r="C930" s="20" t="s">
        <v>14</v>
      </c>
      <c r="D930" s="77"/>
      <c r="E930" s="62"/>
      <c r="F930" s="23"/>
    </row>
    <row r="931" spans="1:6" x14ac:dyDescent="0.45">
      <c r="A931" s="20" t="s">
        <v>14</v>
      </c>
      <c r="B931" s="25" t="s">
        <v>312</v>
      </c>
      <c r="C931" s="20" t="s">
        <v>14</v>
      </c>
      <c r="D931" s="77"/>
      <c r="E931" s="62"/>
      <c r="F931" s="23"/>
    </row>
    <row r="932" spans="1:6" x14ac:dyDescent="0.45">
      <c r="A932" s="20" t="s">
        <v>715</v>
      </c>
      <c r="B932" s="25" t="s">
        <v>313</v>
      </c>
      <c r="C932" s="20" t="s">
        <v>69</v>
      </c>
      <c r="D932" s="77"/>
      <c r="E932" s="62"/>
      <c r="F932" s="23"/>
    </row>
    <row r="933" spans="1:6" ht="78.75" x14ac:dyDescent="0.45">
      <c r="A933" s="20" t="s">
        <v>14</v>
      </c>
      <c r="B933" s="25" t="s">
        <v>314</v>
      </c>
      <c r="C933" s="20" t="s">
        <v>14</v>
      </c>
      <c r="D933" s="77"/>
      <c r="E933" s="62"/>
      <c r="F933" s="23"/>
    </row>
    <row r="934" spans="1:6" x14ac:dyDescent="0.45">
      <c r="A934" s="20"/>
      <c r="B934" s="25" t="s">
        <v>955</v>
      </c>
      <c r="C934" s="20">
        <v>1</v>
      </c>
      <c r="D934" s="77">
        <v>2.4</v>
      </c>
      <c r="E934" s="62">
        <v>1.2</v>
      </c>
      <c r="F934" s="23">
        <f>(C934*D934*E934)</f>
        <v>2.88</v>
      </c>
    </row>
    <row r="935" spans="1:6" x14ac:dyDescent="0.45">
      <c r="A935" s="20"/>
      <c r="B935" s="25" t="s">
        <v>956</v>
      </c>
      <c r="C935" s="20">
        <v>1</v>
      </c>
      <c r="D935" s="77">
        <v>0.27500000000000002</v>
      </c>
      <c r="E935" s="62">
        <v>0.71</v>
      </c>
      <c r="F935" s="23">
        <f>(C935*D935*E935)</f>
        <v>0.19525000000000001</v>
      </c>
    </row>
    <row r="936" spans="1:6" x14ac:dyDescent="0.45">
      <c r="A936" s="20"/>
      <c r="B936" s="33"/>
      <c r="C936" s="34"/>
      <c r="D936" s="80"/>
      <c r="E936" s="65"/>
      <c r="F936" s="60">
        <f>SUM(F934:F935)</f>
        <v>3.07525</v>
      </c>
    </row>
    <row r="937" spans="1:6" x14ac:dyDescent="0.45">
      <c r="A937" s="20"/>
      <c r="B937" s="25"/>
      <c r="C937" s="20"/>
      <c r="D937" s="77"/>
      <c r="E937" s="62"/>
      <c r="F937" s="23"/>
    </row>
    <row r="938" spans="1:6" x14ac:dyDescent="0.45">
      <c r="A938" s="20" t="s">
        <v>716</v>
      </c>
      <c r="B938" s="25" t="s">
        <v>315</v>
      </c>
      <c r="C938" s="20" t="s">
        <v>20</v>
      </c>
      <c r="D938" s="77"/>
      <c r="E938" s="62"/>
      <c r="F938" s="23" t="s">
        <v>14</v>
      </c>
    </row>
    <row r="939" spans="1:6" ht="202.5" x14ac:dyDescent="0.45">
      <c r="A939" s="20" t="s">
        <v>14</v>
      </c>
      <c r="B939" s="25" t="s">
        <v>316</v>
      </c>
      <c r="C939" s="20" t="s">
        <v>14</v>
      </c>
      <c r="D939" s="77"/>
      <c r="E939" s="62"/>
      <c r="F939" s="23" t="s">
        <v>14</v>
      </c>
    </row>
    <row r="940" spans="1:6" x14ac:dyDescent="0.45">
      <c r="A940" s="20" t="s">
        <v>106</v>
      </c>
      <c r="B940" s="25" t="s">
        <v>957</v>
      </c>
      <c r="C940" s="20">
        <v>1</v>
      </c>
      <c r="D940" s="77">
        <v>4.46</v>
      </c>
      <c r="E940" s="62">
        <v>5</v>
      </c>
      <c r="F940" s="23">
        <f>(C940*D940*E940)</f>
        <v>22.3</v>
      </c>
    </row>
    <row r="941" spans="1:6" x14ac:dyDescent="0.45">
      <c r="A941" s="20" t="s">
        <v>107</v>
      </c>
      <c r="B941" s="25" t="s">
        <v>958</v>
      </c>
      <c r="C941" s="20">
        <v>1</v>
      </c>
      <c r="D941" s="77">
        <v>3.25</v>
      </c>
      <c r="E941" s="62">
        <v>1.25</v>
      </c>
      <c r="F941" s="23">
        <f t="shared" ref="F941:F944" si="39">(C941*D941*E941)</f>
        <v>4.0625</v>
      </c>
    </row>
    <row r="942" spans="1:6" x14ac:dyDescent="0.45">
      <c r="A942" s="20" t="s">
        <v>108</v>
      </c>
      <c r="B942" s="25" t="s">
        <v>959</v>
      </c>
      <c r="C942" s="20">
        <v>1</v>
      </c>
      <c r="D942" s="77">
        <v>7.5</v>
      </c>
      <c r="E942" s="62">
        <v>3.7</v>
      </c>
      <c r="F942" s="23">
        <f t="shared" si="39"/>
        <v>27.75</v>
      </c>
    </row>
    <row r="943" spans="1:6" x14ac:dyDescent="0.45">
      <c r="A943" s="20" t="s">
        <v>109</v>
      </c>
      <c r="B943" s="27" t="s">
        <v>960</v>
      </c>
      <c r="C943" s="28">
        <v>-1</v>
      </c>
      <c r="D943" s="78">
        <v>0.45</v>
      </c>
      <c r="E943" s="63">
        <v>2.57</v>
      </c>
      <c r="F943" s="29">
        <f t="shared" si="39"/>
        <v>-1.1564999999999999</v>
      </c>
    </row>
    <row r="944" spans="1:6" x14ac:dyDescent="0.45">
      <c r="A944" s="20" t="s">
        <v>732</v>
      </c>
      <c r="B944" s="25" t="s">
        <v>961</v>
      </c>
      <c r="C944" s="20">
        <v>1</v>
      </c>
      <c r="D944" s="77">
        <v>1.48</v>
      </c>
      <c r="E944" s="62">
        <v>1.77</v>
      </c>
      <c r="F944" s="23">
        <f t="shared" si="39"/>
        <v>2.6196000000000002</v>
      </c>
    </row>
    <row r="945" spans="1:6" x14ac:dyDescent="0.45">
      <c r="A945" s="20"/>
      <c r="B945" s="33"/>
      <c r="C945" s="34"/>
      <c r="D945" s="80"/>
      <c r="E945" s="65"/>
      <c r="F945" s="60">
        <f>SUM(F940:F944)</f>
        <v>55.575599999999994</v>
      </c>
    </row>
    <row r="946" spans="1:6" x14ac:dyDescent="0.45">
      <c r="A946" s="20"/>
      <c r="B946" s="25"/>
      <c r="C946" s="20"/>
      <c r="D946" s="77"/>
      <c r="E946" s="62"/>
      <c r="F946" s="23"/>
    </row>
    <row r="947" spans="1:6" x14ac:dyDescent="0.45">
      <c r="A947" s="20" t="s">
        <v>14</v>
      </c>
      <c r="B947" s="31" t="s">
        <v>317</v>
      </c>
      <c r="C947" s="20" t="s">
        <v>14</v>
      </c>
      <c r="D947" s="77"/>
      <c r="E947" s="62"/>
      <c r="F947" s="23"/>
    </row>
    <row r="948" spans="1:6" x14ac:dyDescent="0.45">
      <c r="A948" s="20" t="s">
        <v>717</v>
      </c>
      <c r="B948" s="25" t="s">
        <v>318</v>
      </c>
      <c r="C948" s="20" t="s">
        <v>69</v>
      </c>
      <c r="D948" s="77"/>
      <c r="E948" s="62"/>
      <c r="F948" s="23"/>
    </row>
    <row r="949" spans="1:6" ht="56.25" x14ac:dyDescent="0.45">
      <c r="A949" s="20" t="s">
        <v>14</v>
      </c>
      <c r="B949" s="25" t="s">
        <v>319</v>
      </c>
      <c r="C949" s="20" t="s">
        <v>14</v>
      </c>
      <c r="D949" s="77"/>
      <c r="E949" s="62"/>
      <c r="F949" s="23"/>
    </row>
    <row r="950" spans="1:6" x14ac:dyDescent="0.45">
      <c r="A950" s="20" t="s">
        <v>106</v>
      </c>
      <c r="B950" s="25" t="s">
        <v>1507</v>
      </c>
      <c r="C950" s="20">
        <v>1</v>
      </c>
      <c r="D950" s="77">
        <v>2.5299999999999998</v>
      </c>
      <c r="E950" s="62">
        <v>2.8</v>
      </c>
      <c r="F950" s="23">
        <f>(C950*D950*E950)</f>
        <v>7.0839999999999987</v>
      </c>
    </row>
    <row r="951" spans="1:6" x14ac:dyDescent="0.45">
      <c r="A951" s="20" t="s">
        <v>107</v>
      </c>
      <c r="B951" s="25" t="s">
        <v>962</v>
      </c>
      <c r="C951" s="20">
        <v>2</v>
      </c>
      <c r="D951" s="77">
        <v>1.2</v>
      </c>
      <c r="E951" s="62">
        <v>2.8</v>
      </c>
      <c r="F951" s="23">
        <f t="shared" ref="F951:F954" si="40">(C951*D951*E951)</f>
        <v>6.72</v>
      </c>
    </row>
    <row r="952" spans="1:6" x14ac:dyDescent="0.45">
      <c r="A952" s="20" t="s">
        <v>108</v>
      </c>
      <c r="B952" s="27" t="s">
        <v>771</v>
      </c>
      <c r="C952" s="28">
        <v>-1</v>
      </c>
      <c r="D952" s="78">
        <v>0.75</v>
      </c>
      <c r="E952" s="63">
        <v>2.4</v>
      </c>
      <c r="F952" s="29">
        <f t="shared" si="40"/>
        <v>-1.7999999999999998</v>
      </c>
    </row>
    <row r="953" spans="1:6" x14ac:dyDescent="0.45">
      <c r="A953" s="20" t="s">
        <v>109</v>
      </c>
      <c r="B953" s="25" t="s">
        <v>963</v>
      </c>
      <c r="C953" s="20">
        <v>1</v>
      </c>
      <c r="D953" s="77">
        <v>1.2</v>
      </c>
      <c r="E953" s="62">
        <v>2.4</v>
      </c>
      <c r="F953" s="23">
        <f t="shared" si="40"/>
        <v>2.88</v>
      </c>
    </row>
    <row r="954" spans="1:6" x14ac:dyDescent="0.45">
      <c r="A954" s="20" t="s">
        <v>732</v>
      </c>
      <c r="B954" s="25" t="s">
        <v>964</v>
      </c>
      <c r="C954" s="20">
        <v>1</v>
      </c>
      <c r="D954" s="77">
        <v>7.24</v>
      </c>
      <c r="E954" s="62">
        <v>0.9</v>
      </c>
      <c r="F954" s="23">
        <f t="shared" si="40"/>
        <v>6.516</v>
      </c>
    </row>
    <row r="955" spans="1:6" x14ac:dyDescent="0.45">
      <c r="A955" s="20"/>
      <c r="B955" s="33"/>
      <c r="C955" s="34"/>
      <c r="D955" s="80"/>
      <c r="E955" s="65"/>
      <c r="F955" s="60">
        <f>SUM(F950:F954)</f>
        <v>21.4</v>
      </c>
    </row>
    <row r="956" spans="1:6" x14ac:dyDescent="0.45">
      <c r="A956" s="20"/>
      <c r="B956" s="25"/>
      <c r="C956" s="20"/>
      <c r="D956" s="77"/>
      <c r="E956" s="62"/>
      <c r="F956" s="23"/>
    </row>
    <row r="957" spans="1:6" x14ac:dyDescent="0.45">
      <c r="A957" s="20"/>
      <c r="B957" s="25"/>
      <c r="C957" s="20"/>
      <c r="D957" s="77"/>
      <c r="E957" s="62"/>
      <c r="F957" s="23"/>
    </row>
    <row r="958" spans="1:6" x14ac:dyDescent="0.45">
      <c r="A958" s="20"/>
      <c r="B958" s="25"/>
      <c r="C958" s="20"/>
      <c r="D958" s="77"/>
      <c r="E958" s="62"/>
      <c r="F958" s="23"/>
    </row>
    <row r="959" spans="1:6" x14ac:dyDescent="0.45">
      <c r="A959" s="20"/>
      <c r="B959" s="25"/>
      <c r="C959" s="20"/>
      <c r="D959" s="77"/>
      <c r="E959" s="62"/>
      <c r="F959" s="23"/>
    </row>
    <row r="960" spans="1:6" x14ac:dyDescent="0.45">
      <c r="A960" s="20" t="s">
        <v>718</v>
      </c>
      <c r="B960" s="25" t="s">
        <v>169</v>
      </c>
      <c r="C960" s="20" t="s">
        <v>69</v>
      </c>
      <c r="D960" s="77"/>
      <c r="E960" s="62"/>
      <c r="F960" s="23"/>
    </row>
    <row r="961" spans="1:6" ht="78.75" x14ac:dyDescent="0.45">
      <c r="A961" s="20" t="s">
        <v>14</v>
      </c>
      <c r="B961" s="25" t="s">
        <v>320</v>
      </c>
      <c r="C961" s="20" t="s">
        <v>14</v>
      </c>
      <c r="D961" s="77"/>
      <c r="E961" s="62"/>
      <c r="F961" s="23"/>
    </row>
    <row r="962" spans="1:6" x14ac:dyDescent="0.45">
      <c r="A962" s="20" t="s">
        <v>719</v>
      </c>
      <c r="B962" s="25" t="s">
        <v>321</v>
      </c>
      <c r="C962" s="20" t="s">
        <v>26</v>
      </c>
      <c r="D962" s="77"/>
      <c r="E962" s="62"/>
      <c r="F962" s="23"/>
    </row>
    <row r="963" spans="1:6" ht="78.75" x14ac:dyDescent="0.45">
      <c r="A963" s="20" t="s">
        <v>14</v>
      </c>
      <c r="B963" s="25" t="s">
        <v>322</v>
      </c>
      <c r="C963" s="20" t="s">
        <v>14</v>
      </c>
      <c r="D963" s="77"/>
      <c r="E963" s="62"/>
      <c r="F963" s="23"/>
    </row>
    <row r="964" spans="1:6" x14ac:dyDescent="0.45">
      <c r="A964" s="20" t="s">
        <v>785</v>
      </c>
      <c r="B964" s="25" t="s">
        <v>323</v>
      </c>
      <c r="C964" s="20" t="s">
        <v>26</v>
      </c>
      <c r="D964" s="77"/>
      <c r="E964" s="62"/>
      <c r="F964" s="23"/>
    </row>
    <row r="965" spans="1:6" ht="90" x14ac:dyDescent="0.45">
      <c r="A965" s="20" t="s">
        <v>14</v>
      </c>
      <c r="B965" s="25" t="s">
        <v>324</v>
      </c>
      <c r="C965" s="20" t="s">
        <v>14</v>
      </c>
      <c r="D965" s="77"/>
      <c r="E965" s="62"/>
      <c r="F965" s="23"/>
    </row>
    <row r="966" spans="1:6" x14ac:dyDescent="0.45">
      <c r="A966" s="20" t="s">
        <v>14</v>
      </c>
      <c r="B966" s="25" t="s">
        <v>325</v>
      </c>
      <c r="C966" s="20" t="s">
        <v>14</v>
      </c>
      <c r="D966" s="77"/>
      <c r="E966" s="62"/>
      <c r="F966" s="23"/>
    </row>
    <row r="967" spans="1:6" x14ac:dyDescent="0.45">
      <c r="A967" s="20" t="s">
        <v>883</v>
      </c>
      <c r="B967" s="25" t="s">
        <v>326</v>
      </c>
      <c r="C967" s="20" t="s">
        <v>26</v>
      </c>
      <c r="D967" s="77"/>
      <c r="E967" s="62"/>
      <c r="F967" s="23"/>
    </row>
    <row r="968" spans="1:6" x14ac:dyDescent="0.45">
      <c r="A968" s="20" t="s">
        <v>14</v>
      </c>
      <c r="B968" s="25" t="s">
        <v>327</v>
      </c>
      <c r="C968" s="20" t="s">
        <v>14</v>
      </c>
      <c r="D968" s="77"/>
      <c r="E968" s="62"/>
      <c r="F968" s="23"/>
    </row>
    <row r="969" spans="1:6" ht="101.25" x14ac:dyDescent="0.45">
      <c r="A969" s="20" t="s">
        <v>14</v>
      </c>
      <c r="B969" s="25" t="s">
        <v>328</v>
      </c>
      <c r="C969" s="20" t="s">
        <v>14</v>
      </c>
      <c r="D969" s="77"/>
      <c r="E969" s="62"/>
      <c r="F969" s="23"/>
    </row>
    <row r="970" spans="1:6" x14ac:dyDescent="0.45">
      <c r="A970" s="20"/>
      <c r="B970" s="25"/>
      <c r="C970" s="20">
        <v>1</v>
      </c>
      <c r="D970" s="77">
        <v>1.7</v>
      </c>
      <c r="E970" s="62"/>
      <c r="F970" s="60">
        <f>D970*C970</f>
        <v>1.7</v>
      </c>
    </row>
    <row r="971" spans="1:6" x14ac:dyDescent="0.45">
      <c r="A971" s="20"/>
      <c r="B971" s="25"/>
      <c r="C971" s="20"/>
      <c r="D971" s="77"/>
      <c r="E971" s="62"/>
      <c r="F971" s="23"/>
    </row>
    <row r="972" spans="1:6" x14ac:dyDescent="0.45">
      <c r="A972" s="20" t="s">
        <v>965</v>
      </c>
      <c r="B972" s="25" t="s">
        <v>329</v>
      </c>
      <c r="C972" s="20" t="s">
        <v>26</v>
      </c>
      <c r="D972" s="77"/>
      <c r="E972" s="62"/>
      <c r="F972" s="23"/>
    </row>
    <row r="973" spans="1:6" ht="78.75" x14ac:dyDescent="0.45">
      <c r="A973" s="20" t="s">
        <v>14</v>
      </c>
      <c r="B973" s="25" t="s">
        <v>330</v>
      </c>
      <c r="C973" s="20" t="s">
        <v>14</v>
      </c>
      <c r="D973" s="77"/>
      <c r="E973" s="62"/>
      <c r="F973" s="23"/>
    </row>
    <row r="974" spans="1:6" x14ac:dyDescent="0.45">
      <c r="A974" s="20" t="s">
        <v>14</v>
      </c>
      <c r="B974" s="25" t="s">
        <v>331</v>
      </c>
      <c r="C974" s="20" t="s">
        <v>14</v>
      </c>
      <c r="D974" s="77"/>
      <c r="E974" s="62"/>
      <c r="F974" s="23"/>
    </row>
    <row r="975" spans="1:6" x14ac:dyDescent="0.45">
      <c r="A975" s="20" t="s">
        <v>106</v>
      </c>
      <c r="B975" s="25" t="s">
        <v>966</v>
      </c>
      <c r="C975" s="20">
        <v>3</v>
      </c>
      <c r="D975" s="77">
        <v>3.05</v>
      </c>
      <c r="E975" s="62"/>
      <c r="F975" s="23">
        <f>(C975*D975)</f>
        <v>9.1499999999999986</v>
      </c>
    </row>
    <row r="976" spans="1:6" x14ac:dyDescent="0.45">
      <c r="A976" s="20" t="s">
        <v>107</v>
      </c>
      <c r="B976" s="25" t="s">
        <v>967</v>
      </c>
      <c r="C976" s="20">
        <v>1</v>
      </c>
      <c r="D976" s="77">
        <v>1.35</v>
      </c>
      <c r="E976" s="62"/>
      <c r="F976" s="23">
        <f>(C976*D976)</f>
        <v>1.35</v>
      </c>
    </row>
    <row r="977" spans="1:6" x14ac:dyDescent="0.45">
      <c r="A977" s="20"/>
      <c r="B977" s="33"/>
      <c r="C977" s="34"/>
      <c r="D977" s="80"/>
      <c r="E977" s="65"/>
      <c r="F977" s="60">
        <f>SUM(F975:F976)</f>
        <v>10.499999999999998</v>
      </c>
    </row>
    <row r="978" spans="1:6" x14ac:dyDescent="0.45">
      <c r="A978" s="20"/>
      <c r="B978" s="25"/>
      <c r="C978" s="20"/>
      <c r="D978" s="77"/>
      <c r="E978" s="62"/>
      <c r="F978" s="23"/>
    </row>
    <row r="979" spans="1:6" x14ac:dyDescent="0.45">
      <c r="A979" s="20" t="s">
        <v>53</v>
      </c>
      <c r="B979" s="25" t="s">
        <v>31</v>
      </c>
      <c r="C979" s="20" t="s">
        <v>14</v>
      </c>
      <c r="D979" s="77"/>
      <c r="E979" s="62"/>
      <c r="F979" s="23"/>
    </row>
    <row r="980" spans="1:6" x14ac:dyDescent="0.45">
      <c r="A980" s="20" t="s">
        <v>720</v>
      </c>
      <c r="B980" s="25" t="s">
        <v>32</v>
      </c>
      <c r="C980" s="20" t="s">
        <v>69</v>
      </c>
      <c r="D980" s="77"/>
      <c r="E980" s="62"/>
      <c r="F980" s="23"/>
    </row>
    <row r="981" spans="1:6" ht="78.75" x14ac:dyDescent="0.45">
      <c r="A981" s="20" t="s">
        <v>14</v>
      </c>
      <c r="B981" s="25" t="s">
        <v>1508</v>
      </c>
      <c r="C981" s="20" t="s">
        <v>14</v>
      </c>
      <c r="D981" s="77"/>
      <c r="E981" s="62"/>
      <c r="F981" s="23"/>
    </row>
    <row r="982" spans="1:6" x14ac:dyDescent="0.45">
      <c r="A982" s="20" t="s">
        <v>106</v>
      </c>
      <c r="B982" s="25" t="s">
        <v>957</v>
      </c>
      <c r="C982" s="20">
        <v>1</v>
      </c>
      <c r="D982" s="77">
        <v>4.46</v>
      </c>
      <c r="E982" s="62">
        <v>5</v>
      </c>
      <c r="F982" s="23">
        <f>(D982*E982*C982)</f>
        <v>22.3</v>
      </c>
    </row>
    <row r="983" spans="1:6" x14ac:dyDescent="0.45">
      <c r="A983" s="20" t="s">
        <v>107</v>
      </c>
      <c r="B983" s="25" t="s">
        <v>958</v>
      </c>
      <c r="C983" s="20">
        <v>1</v>
      </c>
      <c r="D983" s="77">
        <v>3.25</v>
      </c>
      <c r="E983" s="62">
        <v>1.25</v>
      </c>
      <c r="F983" s="23">
        <f t="shared" ref="F983:F987" si="41">(D983*E983*C983)</f>
        <v>4.0625</v>
      </c>
    </row>
    <row r="984" spans="1:6" x14ac:dyDescent="0.45">
      <c r="A984" s="20" t="s">
        <v>108</v>
      </c>
      <c r="B984" s="25" t="s">
        <v>959</v>
      </c>
      <c r="C984" s="20">
        <v>1</v>
      </c>
      <c r="D984" s="77">
        <v>7.5</v>
      </c>
      <c r="E984" s="62">
        <v>3.7</v>
      </c>
      <c r="F984" s="23">
        <f t="shared" si="41"/>
        <v>27.75</v>
      </c>
    </row>
    <row r="985" spans="1:6" x14ac:dyDescent="0.45">
      <c r="A985" s="20" t="s">
        <v>109</v>
      </c>
      <c r="B985" s="27" t="s">
        <v>968</v>
      </c>
      <c r="C985" s="28">
        <v>-1</v>
      </c>
      <c r="D985" s="78">
        <v>0.45</v>
      </c>
      <c r="E985" s="63">
        <v>2.57</v>
      </c>
      <c r="F985" s="29">
        <f t="shared" si="41"/>
        <v>-1.1564999999999999</v>
      </c>
    </row>
    <row r="986" spans="1:6" x14ac:dyDescent="0.45">
      <c r="A986" s="20" t="s">
        <v>732</v>
      </c>
      <c r="B986" s="25" t="s">
        <v>969</v>
      </c>
      <c r="C986" s="20">
        <v>1</v>
      </c>
      <c r="D986" s="77">
        <v>1.48</v>
      </c>
      <c r="E986" s="62">
        <v>1.77</v>
      </c>
      <c r="F986" s="23">
        <f t="shared" si="41"/>
        <v>2.6196000000000002</v>
      </c>
    </row>
    <row r="987" spans="1:6" x14ac:dyDescent="0.45">
      <c r="A987" s="20" t="s">
        <v>734</v>
      </c>
      <c r="B987" s="25" t="s">
        <v>970</v>
      </c>
      <c r="C987" s="20">
        <v>1</v>
      </c>
      <c r="D987" s="77">
        <v>1.2</v>
      </c>
      <c r="E987" s="62">
        <v>2.4</v>
      </c>
      <c r="F987" s="23">
        <f t="shared" si="41"/>
        <v>2.88</v>
      </c>
    </row>
    <row r="988" spans="1:6" x14ac:dyDescent="0.45">
      <c r="A988" s="20"/>
      <c r="B988" s="33"/>
      <c r="C988" s="34"/>
      <c r="D988" s="80"/>
      <c r="E988" s="65"/>
      <c r="F988" s="60">
        <f>SUM(F982:F987)</f>
        <v>58.455599999999997</v>
      </c>
    </row>
    <row r="989" spans="1:6" x14ac:dyDescent="0.45">
      <c r="A989" s="20"/>
      <c r="B989" s="25"/>
      <c r="C989" s="20"/>
      <c r="D989" s="77"/>
      <c r="E989" s="62"/>
      <c r="F989" s="23"/>
    </row>
    <row r="990" spans="1:6" x14ac:dyDescent="0.45">
      <c r="A990" s="20" t="s">
        <v>721</v>
      </c>
      <c r="B990" s="25" t="s">
        <v>333</v>
      </c>
      <c r="C990" s="20" t="s">
        <v>26</v>
      </c>
      <c r="D990" s="77"/>
      <c r="E990" s="62"/>
      <c r="F990" s="23"/>
    </row>
    <row r="991" spans="1:6" ht="67.5" x14ac:dyDescent="0.45">
      <c r="A991" s="20" t="s">
        <v>14</v>
      </c>
      <c r="B991" s="25" t="s">
        <v>1765</v>
      </c>
      <c r="C991" s="20">
        <v>1</v>
      </c>
      <c r="D991" s="77">
        <v>3.4</v>
      </c>
      <c r="E991" s="62"/>
      <c r="F991" s="60">
        <f>D991</f>
        <v>3.4</v>
      </c>
    </row>
    <row r="992" spans="1:6" x14ac:dyDescent="0.45">
      <c r="A992" s="20" t="s">
        <v>722</v>
      </c>
      <c r="B992" s="25" t="s">
        <v>335</v>
      </c>
      <c r="C992" s="20" t="s">
        <v>26</v>
      </c>
      <c r="D992" s="77"/>
      <c r="E992" s="62"/>
      <c r="F992" s="23"/>
    </row>
    <row r="993" spans="1:6" ht="67.5" x14ac:dyDescent="0.45">
      <c r="A993" s="20" t="s">
        <v>14</v>
      </c>
      <c r="B993" s="25" t="s">
        <v>336</v>
      </c>
      <c r="C993" s="20" t="s">
        <v>14</v>
      </c>
      <c r="D993" s="77"/>
      <c r="E993" s="62"/>
      <c r="F993" s="23"/>
    </row>
    <row r="994" spans="1:6" x14ac:dyDescent="0.45">
      <c r="A994" s="20" t="s">
        <v>106</v>
      </c>
      <c r="B994" s="25" t="s">
        <v>971</v>
      </c>
      <c r="C994" s="20">
        <v>1</v>
      </c>
      <c r="D994" s="77">
        <v>6.4</v>
      </c>
      <c r="E994" s="62"/>
      <c r="F994" s="60">
        <f>D994*C994</f>
        <v>6.4</v>
      </c>
    </row>
    <row r="995" spans="1:6" x14ac:dyDescent="0.45">
      <c r="A995" s="20"/>
      <c r="B995" s="25"/>
      <c r="C995" s="20"/>
      <c r="D995" s="77"/>
      <c r="E995" s="62"/>
      <c r="F995" s="23"/>
    </row>
    <row r="996" spans="1:6" x14ac:dyDescent="0.45">
      <c r="A996" s="20"/>
      <c r="B996" s="25"/>
      <c r="C996" s="20"/>
      <c r="D996" s="77"/>
      <c r="E996" s="62"/>
      <c r="F996" s="23"/>
    </row>
    <row r="997" spans="1:6" x14ac:dyDescent="0.45">
      <c r="A997" s="20" t="s">
        <v>793</v>
      </c>
      <c r="B997" s="25" t="s">
        <v>337</v>
      </c>
      <c r="C997" s="20" t="s">
        <v>26</v>
      </c>
      <c r="D997" s="77"/>
      <c r="E997" s="62"/>
      <c r="F997" s="23"/>
    </row>
    <row r="998" spans="1:6" ht="56.25" x14ac:dyDescent="0.45">
      <c r="A998" s="20" t="s">
        <v>14</v>
      </c>
      <c r="B998" s="25" t="s">
        <v>334</v>
      </c>
      <c r="C998" s="20" t="s">
        <v>14</v>
      </c>
      <c r="D998" s="77"/>
      <c r="E998" s="62"/>
      <c r="F998" s="23"/>
    </row>
    <row r="999" spans="1:6" x14ac:dyDescent="0.45">
      <c r="A999" s="20" t="s">
        <v>972</v>
      </c>
      <c r="B999" s="25" t="s">
        <v>338</v>
      </c>
      <c r="C999" s="20" t="s">
        <v>26</v>
      </c>
      <c r="D999" s="77"/>
      <c r="E999" s="62"/>
      <c r="F999" s="23"/>
    </row>
    <row r="1000" spans="1:6" ht="56.25" x14ac:dyDescent="0.45">
      <c r="A1000" s="20" t="s">
        <v>14</v>
      </c>
      <c r="B1000" s="25" t="s">
        <v>334</v>
      </c>
      <c r="C1000" s="20" t="s">
        <v>14</v>
      </c>
      <c r="D1000" s="77"/>
      <c r="E1000" s="62"/>
      <c r="F1000" s="23"/>
    </row>
    <row r="1001" spans="1:6" x14ac:dyDescent="0.45">
      <c r="A1001" s="20" t="s">
        <v>106</v>
      </c>
      <c r="B1001" s="25" t="s">
        <v>973</v>
      </c>
      <c r="C1001" s="20"/>
      <c r="D1001" s="77"/>
      <c r="E1001" s="62"/>
      <c r="F1001" s="35"/>
    </row>
    <row r="1002" spans="1:6" x14ac:dyDescent="0.45">
      <c r="A1002" s="20"/>
      <c r="B1002" s="25"/>
      <c r="C1002" s="20"/>
      <c r="D1002" s="77"/>
      <c r="E1002" s="62"/>
      <c r="F1002" s="23"/>
    </row>
    <row r="1003" spans="1:6" x14ac:dyDescent="0.45">
      <c r="A1003" s="20" t="s">
        <v>974</v>
      </c>
      <c r="B1003" s="25" t="s">
        <v>339</v>
      </c>
      <c r="C1003" s="20" t="s">
        <v>69</v>
      </c>
      <c r="D1003" s="77"/>
      <c r="E1003" s="62"/>
      <c r="F1003" s="23"/>
    </row>
    <row r="1004" spans="1:6" ht="45" x14ac:dyDescent="0.45">
      <c r="A1004" s="20" t="s">
        <v>14</v>
      </c>
      <c r="B1004" s="25" t="s">
        <v>1509</v>
      </c>
      <c r="C1004" s="20" t="s">
        <v>14</v>
      </c>
      <c r="D1004" s="77"/>
      <c r="E1004" s="62"/>
      <c r="F1004" s="23"/>
    </row>
    <row r="1005" spans="1:6" x14ac:dyDescent="0.45">
      <c r="A1005" s="20" t="s">
        <v>106</v>
      </c>
      <c r="B1005" s="25" t="s">
        <v>975</v>
      </c>
      <c r="C1005" s="20">
        <v>1</v>
      </c>
      <c r="D1005" s="77">
        <v>3.03</v>
      </c>
      <c r="E1005" s="62">
        <v>2.97</v>
      </c>
      <c r="F1005" s="23">
        <f>(C1005*D1005*E1005)</f>
        <v>8.9991000000000003</v>
      </c>
    </row>
    <row r="1006" spans="1:6" x14ac:dyDescent="0.45">
      <c r="A1006" s="20" t="s">
        <v>107</v>
      </c>
      <c r="B1006" s="25" t="s">
        <v>976</v>
      </c>
      <c r="C1006" s="20">
        <v>1</v>
      </c>
      <c r="D1006" s="77">
        <v>6.55</v>
      </c>
      <c r="E1006" s="62">
        <v>3.13</v>
      </c>
      <c r="F1006" s="23">
        <f t="shared" ref="F1006:F1008" si="42">(C1006*D1006*E1006)</f>
        <v>20.5015</v>
      </c>
    </row>
    <row r="1007" spans="1:6" x14ac:dyDescent="0.45">
      <c r="A1007" s="20" t="s">
        <v>108</v>
      </c>
      <c r="B1007" s="25" t="s">
        <v>977</v>
      </c>
      <c r="C1007" s="20">
        <v>1</v>
      </c>
      <c r="D1007" s="77">
        <v>1.25</v>
      </c>
      <c r="E1007" s="62">
        <v>0.93</v>
      </c>
      <c r="F1007" s="23">
        <f t="shared" si="42"/>
        <v>1.1625000000000001</v>
      </c>
    </row>
    <row r="1008" spans="1:6" x14ac:dyDescent="0.45">
      <c r="A1008" s="20"/>
      <c r="B1008" s="25"/>
      <c r="C1008" s="20">
        <v>1</v>
      </c>
      <c r="D1008" s="77">
        <v>7.7</v>
      </c>
      <c r="E1008" s="62">
        <v>3.3</v>
      </c>
      <c r="F1008" s="23">
        <f t="shared" si="42"/>
        <v>25.41</v>
      </c>
    </row>
    <row r="1009" spans="1:6" x14ac:dyDescent="0.45">
      <c r="A1009" s="20"/>
      <c r="B1009" s="33"/>
      <c r="C1009" s="34"/>
      <c r="D1009" s="80"/>
      <c r="E1009" s="65"/>
      <c r="F1009" s="60">
        <f>SUM(F1005:F1008)</f>
        <v>56.073099999999997</v>
      </c>
    </row>
    <row r="1010" spans="1:6" x14ac:dyDescent="0.45">
      <c r="A1010" s="20" t="s">
        <v>66</v>
      </c>
      <c r="B1010" s="31" t="s">
        <v>38</v>
      </c>
      <c r="C1010" s="20" t="s">
        <v>14</v>
      </c>
      <c r="D1010" s="77"/>
      <c r="E1010" s="62"/>
      <c r="F1010" s="23"/>
    </row>
    <row r="1011" spans="1:6" x14ac:dyDescent="0.45">
      <c r="A1011" s="20" t="s">
        <v>723</v>
      </c>
      <c r="B1011" s="25" t="s">
        <v>341</v>
      </c>
      <c r="C1011" s="20" t="s">
        <v>69</v>
      </c>
      <c r="D1011" s="77"/>
      <c r="E1011" s="62"/>
      <c r="F1011" s="23"/>
    </row>
    <row r="1012" spans="1:6" ht="45" x14ac:dyDescent="0.45">
      <c r="A1012" s="20" t="s">
        <v>14</v>
      </c>
      <c r="B1012" s="25" t="s">
        <v>342</v>
      </c>
      <c r="C1012" s="20" t="s">
        <v>14</v>
      </c>
      <c r="D1012" s="77"/>
      <c r="E1012" s="62"/>
      <c r="F1012" s="23"/>
    </row>
    <row r="1013" spans="1:6" x14ac:dyDescent="0.45">
      <c r="A1013" s="20" t="s">
        <v>106</v>
      </c>
      <c r="B1013" s="25" t="s">
        <v>978</v>
      </c>
      <c r="C1013" s="20">
        <v>1</v>
      </c>
      <c r="D1013" s="77">
        <v>1.7</v>
      </c>
      <c r="E1013" s="62">
        <v>3.14</v>
      </c>
      <c r="F1013" s="23">
        <f>(C1013*D1013*E1013)</f>
        <v>5.3380000000000001</v>
      </c>
    </row>
    <row r="1014" spans="1:6" x14ac:dyDescent="0.45">
      <c r="A1014" s="20" t="s">
        <v>107</v>
      </c>
      <c r="B1014" s="25" t="s">
        <v>979</v>
      </c>
      <c r="C1014" s="20">
        <v>2</v>
      </c>
      <c r="D1014" s="77">
        <v>0.54500000000000004</v>
      </c>
      <c r="E1014" s="62">
        <v>3.14</v>
      </c>
      <c r="F1014" s="23">
        <f>(C1014*D1014*E1014)</f>
        <v>3.4226000000000005</v>
      </c>
    </row>
    <row r="1015" spans="1:6" x14ac:dyDescent="0.45">
      <c r="A1015" s="20"/>
      <c r="B1015" s="33"/>
      <c r="C1015" s="34"/>
      <c r="D1015" s="80"/>
      <c r="E1015" s="65"/>
      <c r="F1015" s="60">
        <f>SUM(F1013:F1014)</f>
        <v>8.7606000000000002</v>
      </c>
    </row>
    <row r="1016" spans="1:6" x14ac:dyDescent="0.45">
      <c r="A1016" s="20" t="s">
        <v>724</v>
      </c>
      <c r="B1016" s="25" t="s">
        <v>343</v>
      </c>
      <c r="C1016" s="20" t="s">
        <v>20</v>
      </c>
      <c r="D1016" s="77"/>
      <c r="E1016" s="62"/>
      <c r="F1016" s="23"/>
    </row>
    <row r="1017" spans="1:6" ht="56.25" x14ac:dyDescent="0.45">
      <c r="A1017" s="20" t="s">
        <v>14</v>
      </c>
      <c r="B1017" s="25" t="s">
        <v>344</v>
      </c>
      <c r="C1017" s="20" t="s">
        <v>14</v>
      </c>
      <c r="D1017" s="77"/>
      <c r="E1017" s="62"/>
      <c r="F1017" s="23"/>
    </row>
    <row r="1018" spans="1:6" x14ac:dyDescent="0.45">
      <c r="A1018" s="20" t="s">
        <v>106</v>
      </c>
      <c r="B1018" s="25" t="s">
        <v>1510</v>
      </c>
      <c r="C1018" s="20">
        <v>1</v>
      </c>
      <c r="D1018" s="77">
        <v>7.6459999999999999</v>
      </c>
      <c r="E1018" s="62">
        <v>3.22</v>
      </c>
      <c r="F1018" s="23">
        <f>(D1018*E1018*C1018)</f>
        <v>24.62012</v>
      </c>
    </row>
    <row r="1019" spans="1:6" x14ac:dyDescent="0.45">
      <c r="A1019" s="20" t="s">
        <v>107</v>
      </c>
      <c r="B1019" s="25" t="s">
        <v>1511</v>
      </c>
      <c r="C1019" s="20">
        <v>1</v>
      </c>
      <c r="D1019" s="77">
        <v>7.2439999999999998</v>
      </c>
      <c r="E1019" s="62">
        <v>3.24</v>
      </c>
      <c r="F1019" s="23">
        <f t="shared" ref="F1019:F1023" si="43">(D1019*E1019*C1019)</f>
        <v>23.470560000000003</v>
      </c>
    </row>
    <row r="1020" spans="1:6" x14ac:dyDescent="0.45">
      <c r="A1020" s="20" t="s">
        <v>108</v>
      </c>
      <c r="B1020" s="25" t="s">
        <v>980</v>
      </c>
      <c r="C1020" s="20">
        <v>1</v>
      </c>
      <c r="D1020" s="77">
        <v>2.7879999999999998</v>
      </c>
      <c r="E1020" s="62">
        <v>3.14</v>
      </c>
      <c r="F1020" s="23">
        <f t="shared" si="43"/>
        <v>8.7543199999999999</v>
      </c>
    </row>
    <row r="1021" spans="1:6" x14ac:dyDescent="0.45">
      <c r="A1021" s="20" t="s">
        <v>109</v>
      </c>
      <c r="B1021" s="25" t="s">
        <v>981</v>
      </c>
      <c r="C1021" s="20">
        <v>1</v>
      </c>
      <c r="D1021" s="77">
        <v>2.9239999999999999</v>
      </c>
      <c r="E1021" s="62">
        <v>3.14</v>
      </c>
      <c r="F1021" s="23">
        <f t="shared" si="43"/>
        <v>9.1813599999999997</v>
      </c>
    </row>
    <row r="1022" spans="1:6" x14ac:dyDescent="0.45">
      <c r="A1022" s="20" t="s">
        <v>732</v>
      </c>
      <c r="B1022" s="25" t="s">
        <v>982</v>
      </c>
      <c r="C1022" s="20">
        <v>1</v>
      </c>
      <c r="D1022" s="77">
        <v>3.08</v>
      </c>
      <c r="E1022" s="62">
        <v>3</v>
      </c>
      <c r="F1022" s="23">
        <f t="shared" si="43"/>
        <v>9.24</v>
      </c>
    </row>
    <row r="1023" spans="1:6" x14ac:dyDescent="0.45">
      <c r="A1023" s="20" t="s">
        <v>734</v>
      </c>
      <c r="B1023" s="25" t="s">
        <v>983</v>
      </c>
      <c r="C1023" s="20">
        <v>1</v>
      </c>
      <c r="D1023" s="77">
        <v>3</v>
      </c>
      <c r="E1023" s="62">
        <v>2.14</v>
      </c>
      <c r="F1023" s="23">
        <f t="shared" si="43"/>
        <v>6.42</v>
      </c>
    </row>
    <row r="1024" spans="1:6" x14ac:dyDescent="0.45">
      <c r="A1024" s="20"/>
      <c r="B1024" s="33"/>
      <c r="C1024" s="34"/>
      <c r="D1024" s="80"/>
      <c r="E1024" s="65"/>
      <c r="F1024" s="60">
        <f>SUM(F1018:F1023)</f>
        <v>81.686360000000008</v>
      </c>
    </row>
    <row r="1025" spans="1:6" x14ac:dyDescent="0.45">
      <c r="A1025" s="20"/>
      <c r="B1025" s="25"/>
      <c r="C1025" s="20"/>
      <c r="D1025" s="77"/>
      <c r="E1025" s="62"/>
      <c r="F1025" s="23"/>
    </row>
    <row r="1026" spans="1:6" x14ac:dyDescent="0.45">
      <c r="A1026" s="20" t="s">
        <v>725</v>
      </c>
      <c r="B1026" s="25" t="s">
        <v>345</v>
      </c>
      <c r="C1026" s="20" t="s">
        <v>14</v>
      </c>
      <c r="D1026" s="77"/>
      <c r="E1026" s="62"/>
      <c r="F1026" s="23"/>
    </row>
    <row r="1027" spans="1:6" ht="45" x14ac:dyDescent="0.45">
      <c r="A1027" s="20" t="s">
        <v>14</v>
      </c>
      <c r="B1027" s="25" t="s">
        <v>1512</v>
      </c>
      <c r="C1027" s="20" t="s">
        <v>14</v>
      </c>
      <c r="D1027" s="77"/>
      <c r="E1027" s="62"/>
      <c r="F1027" s="23"/>
    </row>
    <row r="1028" spans="1:6" x14ac:dyDescent="0.45">
      <c r="A1028" s="20" t="s">
        <v>607</v>
      </c>
      <c r="B1028" s="25" t="s">
        <v>347</v>
      </c>
      <c r="C1028" s="20" t="s">
        <v>20</v>
      </c>
      <c r="D1028" s="77"/>
      <c r="E1028" s="62"/>
      <c r="F1028" s="23"/>
    </row>
    <row r="1029" spans="1:6" x14ac:dyDescent="0.45">
      <c r="A1029" s="20" t="s">
        <v>106</v>
      </c>
      <c r="B1029" s="25" t="s">
        <v>978</v>
      </c>
      <c r="C1029" s="20">
        <v>1</v>
      </c>
      <c r="D1029" s="77">
        <v>1.7</v>
      </c>
      <c r="E1029" s="62">
        <v>3.14</v>
      </c>
      <c r="F1029" s="23">
        <f>(D1029*E1029*C1029)</f>
        <v>5.3380000000000001</v>
      </c>
    </row>
    <row r="1030" spans="1:6" x14ac:dyDescent="0.45">
      <c r="A1030" s="20" t="s">
        <v>107</v>
      </c>
      <c r="B1030" s="25" t="s">
        <v>979</v>
      </c>
      <c r="C1030" s="20">
        <v>2</v>
      </c>
      <c r="D1030" s="77">
        <v>0.54500000000000004</v>
      </c>
      <c r="E1030" s="62">
        <v>3.14</v>
      </c>
      <c r="F1030" s="23">
        <f t="shared" ref="F1030:F1037" si="44">(D1030*E1030*C1030)</f>
        <v>3.4226000000000005</v>
      </c>
    </row>
    <row r="1031" spans="1:6" x14ac:dyDescent="0.45">
      <c r="A1031" s="20" t="s">
        <v>108</v>
      </c>
      <c r="B1031" s="25" t="s">
        <v>1510</v>
      </c>
      <c r="C1031" s="20">
        <v>1</v>
      </c>
      <c r="D1031" s="77">
        <v>7.6459999999999999</v>
      </c>
      <c r="E1031" s="62">
        <v>3.22</v>
      </c>
      <c r="F1031" s="23">
        <f t="shared" si="44"/>
        <v>24.62012</v>
      </c>
    </row>
    <row r="1032" spans="1:6" x14ac:dyDescent="0.45">
      <c r="A1032" s="20" t="s">
        <v>109</v>
      </c>
      <c r="B1032" s="25" t="s">
        <v>1511</v>
      </c>
      <c r="C1032" s="20">
        <v>1</v>
      </c>
      <c r="D1032" s="77">
        <v>7.2439999999999998</v>
      </c>
      <c r="E1032" s="62">
        <v>3.24</v>
      </c>
      <c r="F1032" s="23">
        <f t="shared" si="44"/>
        <v>23.470560000000003</v>
      </c>
    </row>
    <row r="1033" spans="1:6" x14ac:dyDescent="0.45">
      <c r="A1033" s="20" t="s">
        <v>732</v>
      </c>
      <c r="B1033" s="25" t="s">
        <v>980</v>
      </c>
      <c r="C1033" s="20">
        <v>1</v>
      </c>
      <c r="D1033" s="77">
        <v>2.7879999999999998</v>
      </c>
      <c r="E1033" s="62">
        <v>3.14</v>
      </c>
      <c r="F1033" s="23">
        <f t="shared" si="44"/>
        <v>8.7543199999999999</v>
      </c>
    </row>
    <row r="1034" spans="1:6" x14ac:dyDescent="0.45">
      <c r="A1034" s="20" t="s">
        <v>734</v>
      </c>
      <c r="B1034" s="25" t="s">
        <v>981</v>
      </c>
      <c r="C1034" s="20">
        <v>1</v>
      </c>
      <c r="D1034" s="77">
        <v>2.9239999999999999</v>
      </c>
      <c r="E1034" s="62">
        <v>3.14</v>
      </c>
      <c r="F1034" s="23">
        <f t="shared" si="44"/>
        <v>9.1813599999999997</v>
      </c>
    </row>
    <row r="1035" spans="1:6" x14ac:dyDescent="0.45">
      <c r="A1035" s="20" t="s">
        <v>737</v>
      </c>
      <c r="B1035" s="25" t="s">
        <v>982</v>
      </c>
      <c r="C1035" s="20">
        <v>1</v>
      </c>
      <c r="D1035" s="77">
        <v>3.08</v>
      </c>
      <c r="E1035" s="62">
        <v>3</v>
      </c>
      <c r="F1035" s="23">
        <f t="shared" si="44"/>
        <v>9.24</v>
      </c>
    </row>
    <row r="1036" spans="1:6" x14ac:dyDescent="0.45">
      <c r="A1036" s="20" t="s">
        <v>738</v>
      </c>
      <c r="B1036" s="25" t="s">
        <v>983</v>
      </c>
      <c r="C1036" s="20">
        <v>1</v>
      </c>
      <c r="D1036" s="77">
        <v>3</v>
      </c>
      <c r="E1036" s="62">
        <v>2.14</v>
      </c>
      <c r="F1036" s="23">
        <f t="shared" si="44"/>
        <v>6.42</v>
      </c>
    </row>
    <row r="1037" spans="1:6" x14ac:dyDescent="0.45">
      <c r="A1037" s="20" t="s">
        <v>739</v>
      </c>
      <c r="B1037" s="25" t="s">
        <v>1513</v>
      </c>
      <c r="C1037" s="20">
        <v>1</v>
      </c>
      <c r="D1037" s="77">
        <v>0.9</v>
      </c>
      <c r="E1037" s="62">
        <v>3</v>
      </c>
      <c r="F1037" s="23">
        <f t="shared" si="44"/>
        <v>2.7</v>
      </c>
    </row>
    <row r="1038" spans="1:6" x14ac:dyDescent="0.45">
      <c r="A1038" s="20"/>
      <c r="B1038" s="33"/>
      <c r="C1038" s="34"/>
      <c r="D1038" s="80"/>
      <c r="E1038" s="65"/>
      <c r="F1038" s="60">
        <f>SUM(F1029:F1037)</f>
        <v>93.146960000000007</v>
      </c>
    </row>
    <row r="1039" spans="1:6" x14ac:dyDescent="0.45">
      <c r="A1039" s="20"/>
      <c r="B1039" s="25"/>
      <c r="C1039" s="20"/>
      <c r="D1039" s="77"/>
      <c r="E1039" s="62"/>
      <c r="F1039" s="23"/>
    </row>
    <row r="1040" spans="1:6" x14ac:dyDescent="0.45">
      <c r="A1040" s="20" t="s">
        <v>625</v>
      </c>
      <c r="B1040" s="25" t="s">
        <v>348</v>
      </c>
      <c r="C1040" s="20" t="s">
        <v>20</v>
      </c>
      <c r="D1040" s="77"/>
      <c r="E1040" s="62"/>
      <c r="F1040" s="23"/>
    </row>
    <row r="1041" spans="1:6" x14ac:dyDescent="0.45">
      <c r="A1041" s="20" t="s">
        <v>632</v>
      </c>
      <c r="B1041" s="25" t="s">
        <v>349</v>
      </c>
      <c r="C1041" s="20" t="s">
        <v>20</v>
      </c>
      <c r="D1041" s="77"/>
      <c r="E1041" s="62"/>
      <c r="F1041" s="23"/>
    </row>
    <row r="1042" spans="1:6" x14ac:dyDescent="0.45">
      <c r="A1042" s="20" t="s">
        <v>651</v>
      </c>
      <c r="B1042" s="25" t="s">
        <v>350</v>
      </c>
      <c r="C1042" s="20" t="s">
        <v>20</v>
      </c>
      <c r="D1042" s="77"/>
      <c r="E1042" s="62"/>
      <c r="F1042" s="23"/>
    </row>
    <row r="1043" spans="1:6" x14ac:dyDescent="0.45">
      <c r="A1043" s="20" t="s">
        <v>726</v>
      </c>
      <c r="B1043" s="25" t="s">
        <v>351</v>
      </c>
      <c r="C1043" s="20" t="s">
        <v>69</v>
      </c>
      <c r="D1043" s="77"/>
      <c r="E1043" s="62"/>
      <c r="F1043" s="23"/>
    </row>
    <row r="1044" spans="1:6" ht="56.25" x14ac:dyDescent="0.45">
      <c r="A1044" s="20" t="s">
        <v>14</v>
      </c>
      <c r="B1044" s="25" t="s">
        <v>352</v>
      </c>
      <c r="C1044" s="20" t="s">
        <v>14</v>
      </c>
      <c r="D1044" s="77"/>
      <c r="E1044" s="62"/>
      <c r="F1044" s="23"/>
    </row>
    <row r="1045" spans="1:6" x14ac:dyDescent="0.45">
      <c r="A1045" s="20" t="s">
        <v>14</v>
      </c>
      <c r="B1045" s="25" t="s">
        <v>353</v>
      </c>
      <c r="C1045" s="20" t="s">
        <v>14</v>
      </c>
      <c r="D1045" s="77"/>
      <c r="E1045" s="62"/>
      <c r="F1045" s="23"/>
    </row>
    <row r="1046" spans="1:6" x14ac:dyDescent="0.45">
      <c r="A1046" s="20" t="s">
        <v>106</v>
      </c>
      <c r="B1046" s="25" t="s">
        <v>984</v>
      </c>
      <c r="C1046" s="20">
        <v>2</v>
      </c>
      <c r="D1046" s="77">
        <v>1.1000000000000001</v>
      </c>
      <c r="E1046" s="62">
        <v>3</v>
      </c>
      <c r="F1046" s="60">
        <f>E1046*D1046*C1046</f>
        <v>6.6000000000000005</v>
      </c>
    </row>
    <row r="1047" spans="1:6" x14ac:dyDescent="0.45">
      <c r="A1047" s="20"/>
      <c r="B1047" s="25"/>
      <c r="C1047" s="20"/>
      <c r="D1047" s="77"/>
      <c r="E1047" s="62"/>
      <c r="F1047" s="23"/>
    </row>
    <row r="1048" spans="1:6" x14ac:dyDescent="0.45">
      <c r="A1048" s="20" t="s">
        <v>827</v>
      </c>
      <c r="B1048" s="25" t="s">
        <v>354</v>
      </c>
      <c r="C1048" s="20" t="s">
        <v>69</v>
      </c>
      <c r="D1048" s="77"/>
      <c r="E1048" s="62"/>
      <c r="F1048" s="23"/>
    </row>
    <row r="1049" spans="1:6" ht="67.5" x14ac:dyDescent="0.45">
      <c r="A1049" s="20" t="s">
        <v>14</v>
      </c>
      <c r="B1049" s="25" t="s">
        <v>355</v>
      </c>
      <c r="C1049" s="20" t="s">
        <v>14</v>
      </c>
      <c r="D1049" s="77"/>
      <c r="E1049" s="62"/>
      <c r="F1049" s="23"/>
    </row>
    <row r="1050" spans="1:6" x14ac:dyDescent="0.45">
      <c r="A1050" s="20"/>
      <c r="B1050" s="25" t="s">
        <v>985</v>
      </c>
      <c r="C1050" s="20">
        <v>1</v>
      </c>
      <c r="D1050" s="77">
        <v>1.68</v>
      </c>
      <c r="E1050" s="62">
        <v>2.3450000000000002</v>
      </c>
      <c r="F1050" s="60">
        <f>E1050*D1050*C1050</f>
        <v>3.9396</v>
      </c>
    </row>
    <row r="1051" spans="1:6" x14ac:dyDescent="0.45">
      <c r="A1051" s="20"/>
      <c r="B1051" s="25"/>
      <c r="C1051" s="20"/>
      <c r="D1051" s="77"/>
      <c r="E1051" s="62"/>
      <c r="F1051" s="23"/>
    </row>
    <row r="1052" spans="1:6" x14ac:dyDescent="0.45">
      <c r="A1052" s="20" t="s">
        <v>829</v>
      </c>
      <c r="B1052" s="25" t="s">
        <v>356</v>
      </c>
      <c r="C1052" s="20" t="s">
        <v>69</v>
      </c>
      <c r="D1052" s="77"/>
      <c r="E1052" s="62"/>
      <c r="F1052" s="23"/>
    </row>
    <row r="1053" spans="1:6" ht="67.5" x14ac:dyDescent="0.45">
      <c r="A1053" s="20" t="s">
        <v>14</v>
      </c>
      <c r="B1053" s="25" t="s">
        <v>357</v>
      </c>
      <c r="C1053" s="20" t="s">
        <v>14</v>
      </c>
      <c r="D1053" s="77"/>
      <c r="E1053" s="62"/>
      <c r="F1053" s="23"/>
    </row>
    <row r="1054" spans="1:6" x14ac:dyDescent="0.3">
      <c r="A1054" s="20"/>
      <c r="B1054" s="52" t="s">
        <v>986</v>
      </c>
      <c r="C1054" s="105">
        <v>4</v>
      </c>
      <c r="D1054" s="75">
        <v>0.9</v>
      </c>
      <c r="E1054" s="75">
        <v>1.45</v>
      </c>
      <c r="F1054" s="91">
        <f>E1054*D1054*C1054</f>
        <v>5.22</v>
      </c>
    </row>
    <row r="1055" spans="1:6" x14ac:dyDescent="0.45">
      <c r="A1055" s="20"/>
      <c r="B1055" s="25"/>
      <c r="C1055" s="20"/>
      <c r="D1055" s="77"/>
      <c r="E1055" s="62"/>
      <c r="F1055" s="23"/>
    </row>
    <row r="1056" spans="1:6" x14ac:dyDescent="0.45">
      <c r="A1056" s="20"/>
      <c r="B1056" s="25"/>
      <c r="C1056" s="20"/>
      <c r="D1056" s="77"/>
      <c r="E1056" s="62"/>
      <c r="F1056" s="23"/>
    </row>
    <row r="1057" spans="1:6" x14ac:dyDescent="0.45">
      <c r="A1057" s="20" t="s">
        <v>830</v>
      </c>
      <c r="B1057" s="25" t="s">
        <v>358</v>
      </c>
      <c r="C1057" s="20" t="s">
        <v>69</v>
      </c>
      <c r="D1057" s="77"/>
      <c r="E1057" s="62"/>
      <c r="F1057" s="23"/>
    </row>
    <row r="1058" spans="1:6" ht="56.25" x14ac:dyDescent="0.45">
      <c r="A1058" s="20" t="s">
        <v>14</v>
      </c>
      <c r="B1058" s="25" t="s">
        <v>359</v>
      </c>
      <c r="C1058" s="20" t="s">
        <v>14</v>
      </c>
      <c r="D1058" s="77"/>
      <c r="E1058" s="62"/>
      <c r="F1058" s="23"/>
    </row>
    <row r="1059" spans="1:6" x14ac:dyDescent="0.3">
      <c r="A1059" s="20"/>
      <c r="B1059" s="25" t="s">
        <v>987</v>
      </c>
      <c r="C1059" s="105">
        <v>3</v>
      </c>
      <c r="D1059" s="75">
        <v>0.94299999999999995</v>
      </c>
      <c r="E1059" s="75">
        <v>2.91</v>
      </c>
      <c r="F1059" s="92">
        <f>E1059*D1059*C1059</f>
        <v>8.2323900000000005</v>
      </c>
    </row>
    <row r="1060" spans="1:6" x14ac:dyDescent="0.45">
      <c r="A1060" s="20"/>
      <c r="B1060" s="25"/>
      <c r="C1060" s="20"/>
      <c r="D1060" s="77"/>
      <c r="E1060" s="62"/>
      <c r="F1060" s="23"/>
    </row>
    <row r="1061" spans="1:6" x14ac:dyDescent="0.45">
      <c r="A1061" s="20"/>
      <c r="B1061" s="25"/>
      <c r="C1061" s="20"/>
      <c r="D1061" s="77"/>
      <c r="E1061" s="62"/>
      <c r="F1061" s="23"/>
    </row>
    <row r="1062" spans="1:6" x14ac:dyDescent="0.45">
      <c r="A1062" s="20" t="s">
        <v>831</v>
      </c>
      <c r="B1062" s="25" t="s">
        <v>360</v>
      </c>
      <c r="C1062" s="20" t="s">
        <v>69</v>
      </c>
      <c r="D1062" s="77"/>
      <c r="E1062" s="62"/>
      <c r="F1062" s="23"/>
    </row>
    <row r="1063" spans="1:6" ht="56.25" x14ac:dyDescent="0.45">
      <c r="A1063" s="20" t="s">
        <v>14</v>
      </c>
      <c r="B1063" s="25" t="s">
        <v>1514</v>
      </c>
      <c r="C1063" s="20" t="s">
        <v>14</v>
      </c>
      <c r="D1063" s="77"/>
      <c r="E1063" s="62"/>
      <c r="F1063" s="23"/>
    </row>
    <row r="1064" spans="1:6" x14ac:dyDescent="0.45">
      <c r="A1064" s="20" t="s">
        <v>832</v>
      </c>
      <c r="B1064" s="25" t="s">
        <v>362</v>
      </c>
      <c r="C1064" s="20" t="s">
        <v>69</v>
      </c>
      <c r="D1064" s="77"/>
      <c r="E1064" s="62"/>
      <c r="F1064" s="23"/>
    </row>
    <row r="1065" spans="1:6" ht="22.5" x14ac:dyDescent="0.45">
      <c r="A1065" s="20" t="s">
        <v>14</v>
      </c>
      <c r="B1065" s="25" t="s">
        <v>363</v>
      </c>
      <c r="C1065" s="20" t="s">
        <v>14</v>
      </c>
      <c r="D1065" s="77"/>
      <c r="E1065" s="62"/>
      <c r="F1065" s="23"/>
    </row>
    <row r="1066" spans="1:6" x14ac:dyDescent="0.45">
      <c r="A1066" s="20" t="s">
        <v>106</v>
      </c>
      <c r="B1066" s="25" t="s">
        <v>988</v>
      </c>
      <c r="C1066" s="20">
        <v>1</v>
      </c>
      <c r="D1066" s="77">
        <v>1.7</v>
      </c>
      <c r="E1066" s="62">
        <v>3</v>
      </c>
      <c r="F1066" s="23">
        <f>(C1066*D1066*E1066)</f>
        <v>5.0999999999999996</v>
      </c>
    </row>
    <row r="1067" spans="1:6" x14ac:dyDescent="0.45">
      <c r="A1067" s="20" t="s">
        <v>107</v>
      </c>
      <c r="B1067" s="25" t="s">
        <v>1515</v>
      </c>
      <c r="C1067" s="20">
        <v>1</v>
      </c>
      <c r="D1067" s="77">
        <v>7.2350000000000003</v>
      </c>
      <c r="E1067" s="62">
        <v>2.1</v>
      </c>
      <c r="F1067" s="23">
        <f t="shared" ref="F1067:F1069" si="45">(C1067*D1067*E1067)</f>
        <v>15.193500000000002</v>
      </c>
    </row>
    <row r="1068" spans="1:6" x14ac:dyDescent="0.45">
      <c r="A1068" s="20" t="s">
        <v>108</v>
      </c>
      <c r="B1068" s="25" t="s">
        <v>1516</v>
      </c>
      <c r="C1068" s="20">
        <v>3</v>
      </c>
      <c r="D1068" s="77">
        <v>0.9</v>
      </c>
      <c r="E1068" s="62">
        <v>2.96</v>
      </c>
      <c r="F1068" s="23">
        <f t="shared" si="45"/>
        <v>7.992</v>
      </c>
    </row>
    <row r="1069" spans="1:6" x14ac:dyDescent="0.45">
      <c r="A1069" s="20" t="s">
        <v>109</v>
      </c>
      <c r="B1069" s="25" t="s">
        <v>989</v>
      </c>
      <c r="C1069" s="20">
        <v>1</v>
      </c>
      <c r="D1069" s="77">
        <v>2.9</v>
      </c>
      <c r="E1069" s="62">
        <v>3</v>
      </c>
      <c r="F1069" s="23">
        <f t="shared" si="45"/>
        <v>8.6999999999999993</v>
      </c>
    </row>
    <row r="1070" spans="1:6" x14ac:dyDescent="0.45">
      <c r="A1070" s="20"/>
      <c r="B1070" s="33"/>
      <c r="C1070" s="34"/>
      <c r="D1070" s="80"/>
      <c r="E1070" s="65"/>
      <c r="F1070" s="60">
        <f>SUM(F1066:F1069)</f>
        <v>36.985500000000002</v>
      </c>
    </row>
    <row r="1071" spans="1:6" x14ac:dyDescent="0.45">
      <c r="A1071" s="20"/>
      <c r="B1071" s="25"/>
      <c r="C1071" s="20"/>
      <c r="D1071" s="77"/>
      <c r="E1071" s="62"/>
      <c r="F1071" s="23"/>
    </row>
    <row r="1072" spans="1:6" x14ac:dyDescent="0.45">
      <c r="A1072" s="20"/>
      <c r="B1072" s="25"/>
      <c r="C1072" s="20"/>
      <c r="D1072" s="77"/>
      <c r="E1072" s="62"/>
      <c r="F1072" s="23"/>
    </row>
    <row r="1073" spans="1:6" x14ac:dyDescent="0.45">
      <c r="A1073" s="20"/>
      <c r="B1073" s="25"/>
      <c r="C1073" s="20"/>
      <c r="D1073" s="77"/>
      <c r="E1073" s="62"/>
      <c r="F1073" s="23"/>
    </row>
    <row r="1074" spans="1:6" x14ac:dyDescent="0.45">
      <c r="A1074" s="20" t="s">
        <v>833</v>
      </c>
      <c r="B1074" s="25" t="s">
        <v>364</v>
      </c>
      <c r="C1074" s="20" t="s">
        <v>69</v>
      </c>
      <c r="D1074" s="77"/>
      <c r="E1074" s="62"/>
      <c r="F1074" s="23"/>
    </row>
    <row r="1075" spans="1:6" ht="67.5" x14ac:dyDescent="0.45">
      <c r="A1075" s="20" t="s">
        <v>14</v>
      </c>
      <c r="B1075" s="25" t="s">
        <v>1517</v>
      </c>
      <c r="C1075" s="20" t="s">
        <v>14</v>
      </c>
      <c r="D1075" s="77"/>
      <c r="E1075" s="62"/>
      <c r="F1075" s="23"/>
    </row>
    <row r="1076" spans="1:6" x14ac:dyDescent="0.45">
      <c r="A1076" s="20"/>
      <c r="B1076" s="25" t="s">
        <v>990</v>
      </c>
      <c r="C1076" s="20">
        <v>1</v>
      </c>
      <c r="D1076" s="77">
        <v>2.5499999999999998</v>
      </c>
      <c r="E1076" s="62">
        <v>3.05</v>
      </c>
      <c r="F1076" s="60">
        <f>(D1076*E1076*C1076)</f>
        <v>7.777499999999999</v>
      </c>
    </row>
    <row r="1077" spans="1:6" x14ac:dyDescent="0.45">
      <c r="A1077" s="20"/>
      <c r="B1077" s="25"/>
      <c r="C1077" s="20"/>
      <c r="D1077" s="77"/>
      <c r="E1077" s="62"/>
      <c r="F1077" s="23"/>
    </row>
    <row r="1078" spans="1:6" x14ac:dyDescent="0.45">
      <c r="A1078" s="20" t="s">
        <v>838</v>
      </c>
      <c r="B1078" s="25" t="s">
        <v>366</v>
      </c>
      <c r="C1078" s="20" t="s">
        <v>69</v>
      </c>
      <c r="D1078" s="77"/>
      <c r="E1078" s="62"/>
      <c r="F1078" s="23"/>
    </row>
    <row r="1079" spans="1:6" ht="56.25" x14ac:dyDescent="0.45">
      <c r="A1079" s="20" t="s">
        <v>14</v>
      </c>
      <c r="B1079" s="25" t="s">
        <v>1518</v>
      </c>
      <c r="C1079" s="20" t="s">
        <v>14</v>
      </c>
      <c r="D1079" s="77"/>
      <c r="E1079" s="62"/>
      <c r="F1079" s="23"/>
    </row>
    <row r="1080" spans="1:6" x14ac:dyDescent="0.45">
      <c r="A1080" s="20"/>
      <c r="B1080" s="25"/>
      <c r="C1080" s="20">
        <v>1</v>
      </c>
      <c r="D1080" s="77">
        <v>3.08</v>
      </c>
      <c r="E1080" s="62">
        <v>3.05</v>
      </c>
      <c r="F1080" s="60">
        <f>(D1080*E1080*C1080)</f>
        <v>9.3940000000000001</v>
      </c>
    </row>
    <row r="1081" spans="1:6" x14ac:dyDescent="0.45">
      <c r="A1081" s="20"/>
      <c r="B1081" s="25"/>
      <c r="C1081" s="20"/>
      <c r="D1081" s="77"/>
      <c r="E1081" s="62"/>
      <c r="F1081" s="23"/>
    </row>
    <row r="1082" spans="1:6" x14ac:dyDescent="0.45">
      <c r="A1082" s="20" t="s">
        <v>839</v>
      </c>
      <c r="B1082" s="25" t="s">
        <v>368</v>
      </c>
      <c r="C1082" s="20" t="s">
        <v>69</v>
      </c>
      <c r="D1082" s="77"/>
      <c r="E1082" s="62"/>
      <c r="F1082" s="23"/>
    </row>
    <row r="1083" spans="1:6" ht="45" x14ac:dyDescent="0.45">
      <c r="A1083" s="20" t="s">
        <v>14</v>
      </c>
      <c r="B1083" s="25" t="s">
        <v>1519</v>
      </c>
      <c r="C1083" s="20" t="s">
        <v>14</v>
      </c>
      <c r="D1083" s="77"/>
      <c r="E1083" s="62"/>
      <c r="F1083" s="23"/>
    </row>
    <row r="1084" spans="1:6" x14ac:dyDescent="0.45">
      <c r="A1084" s="20"/>
      <c r="B1084" s="25"/>
      <c r="C1084" s="20">
        <v>1</v>
      </c>
      <c r="D1084" s="77">
        <v>2.75</v>
      </c>
      <c r="E1084" s="62">
        <v>3.05</v>
      </c>
      <c r="F1084" s="60">
        <f>(D1084*E1084*C1084)</f>
        <v>8.3874999999999993</v>
      </c>
    </row>
    <row r="1085" spans="1:6" x14ac:dyDescent="0.45">
      <c r="A1085" s="20"/>
      <c r="B1085" s="25"/>
      <c r="C1085" s="20"/>
      <c r="D1085" s="77"/>
      <c r="E1085" s="62"/>
      <c r="F1085" s="23"/>
    </row>
    <row r="1086" spans="1:6" x14ac:dyDescent="0.45">
      <c r="A1086" s="20" t="s">
        <v>840</v>
      </c>
      <c r="B1086" s="25" t="s">
        <v>370</v>
      </c>
      <c r="C1086" s="20" t="s">
        <v>126</v>
      </c>
      <c r="D1086" s="77"/>
      <c r="E1086" s="62"/>
      <c r="F1086" s="23"/>
    </row>
    <row r="1087" spans="1:6" x14ac:dyDescent="0.45">
      <c r="A1087" s="20"/>
      <c r="B1087" s="25"/>
      <c r="C1087" s="20">
        <v>1</v>
      </c>
      <c r="D1087" s="77"/>
      <c r="E1087" s="62"/>
      <c r="F1087" s="60">
        <v>1</v>
      </c>
    </row>
    <row r="1088" spans="1:6" ht="22.5" x14ac:dyDescent="0.45">
      <c r="A1088" s="20" t="s">
        <v>14</v>
      </c>
      <c r="B1088" s="25" t="s">
        <v>371</v>
      </c>
      <c r="C1088" s="20" t="s">
        <v>14</v>
      </c>
      <c r="D1088" s="77"/>
      <c r="E1088" s="62"/>
      <c r="F1088" s="23" t="s">
        <v>14</v>
      </c>
    </row>
    <row r="1089" spans="1:6" x14ac:dyDescent="0.45">
      <c r="A1089" s="20" t="s">
        <v>841</v>
      </c>
      <c r="B1089" s="25" t="s">
        <v>372</v>
      </c>
      <c r="C1089" s="20" t="s">
        <v>126</v>
      </c>
      <c r="D1089" s="77"/>
      <c r="E1089" s="62"/>
      <c r="F1089" s="23"/>
    </row>
    <row r="1090" spans="1:6" ht="22.5" x14ac:dyDescent="0.45">
      <c r="A1090" s="20" t="s">
        <v>14</v>
      </c>
      <c r="B1090" s="25" t="s">
        <v>373</v>
      </c>
      <c r="C1090" s="20" t="s">
        <v>14</v>
      </c>
      <c r="D1090" s="77"/>
      <c r="E1090" s="62"/>
      <c r="F1090" s="23"/>
    </row>
    <row r="1091" spans="1:6" x14ac:dyDescent="0.45">
      <c r="A1091" s="20" t="s">
        <v>106</v>
      </c>
      <c r="B1091" s="25"/>
      <c r="C1091" s="20">
        <v>1</v>
      </c>
      <c r="D1091" s="77"/>
      <c r="E1091" s="62"/>
      <c r="F1091" s="60">
        <v>1</v>
      </c>
    </row>
    <row r="1092" spans="1:6" x14ac:dyDescent="0.45">
      <c r="A1092" s="20" t="s">
        <v>842</v>
      </c>
      <c r="B1092" s="25" t="s">
        <v>374</v>
      </c>
      <c r="C1092" s="20" t="s">
        <v>126</v>
      </c>
      <c r="D1092" s="77"/>
      <c r="E1092" s="62"/>
      <c r="F1092" s="23"/>
    </row>
    <row r="1093" spans="1:6" ht="22.5" x14ac:dyDescent="0.45">
      <c r="A1093" s="20" t="s">
        <v>14</v>
      </c>
      <c r="B1093" s="25" t="s">
        <v>375</v>
      </c>
      <c r="C1093" s="20" t="s">
        <v>14</v>
      </c>
      <c r="D1093" s="77"/>
      <c r="E1093" s="62"/>
      <c r="F1093" s="23"/>
    </row>
    <row r="1094" spans="1:6" x14ac:dyDescent="0.45">
      <c r="A1094" s="20">
        <v>1</v>
      </c>
      <c r="B1094" s="25"/>
      <c r="C1094" s="20">
        <v>1</v>
      </c>
      <c r="D1094" s="77"/>
      <c r="E1094" s="62"/>
      <c r="F1094" s="60">
        <v>1</v>
      </c>
    </row>
    <row r="1095" spans="1:6" x14ac:dyDescent="0.45">
      <c r="A1095" s="20" t="s">
        <v>991</v>
      </c>
      <c r="B1095" s="25" t="s">
        <v>50</v>
      </c>
      <c r="C1095" s="20" t="s">
        <v>48</v>
      </c>
      <c r="D1095" s="77"/>
      <c r="E1095" s="62"/>
      <c r="F1095" s="23"/>
    </row>
    <row r="1096" spans="1:6" x14ac:dyDescent="0.45">
      <c r="A1096" s="20" t="s">
        <v>14</v>
      </c>
      <c r="B1096" s="25" t="s">
        <v>51</v>
      </c>
      <c r="C1096" s="20" t="s">
        <v>14</v>
      </c>
      <c r="D1096" s="77"/>
      <c r="E1096" s="62"/>
      <c r="F1096" s="23"/>
    </row>
    <row r="1097" spans="1:6" x14ac:dyDescent="0.45">
      <c r="A1097" s="20"/>
      <c r="B1097" s="25" t="s">
        <v>1679</v>
      </c>
      <c r="C1097" s="20">
        <v>1</v>
      </c>
      <c r="D1097" s="77">
        <v>6.27</v>
      </c>
      <c r="E1097" s="62"/>
      <c r="F1097" s="23">
        <f>D1097*C1097</f>
        <v>6.27</v>
      </c>
    </row>
    <row r="1098" spans="1:6" x14ac:dyDescent="0.45">
      <c r="A1098" s="20"/>
      <c r="B1098" s="25" t="s">
        <v>1680</v>
      </c>
      <c r="C1098" s="20">
        <v>3</v>
      </c>
      <c r="D1098" s="77">
        <f>1.17+0.075</f>
        <v>1.2449999999999999</v>
      </c>
      <c r="E1098" s="62"/>
      <c r="F1098" s="23">
        <f t="shared" ref="F1098:F1106" si="46">D1098*C1098</f>
        <v>3.7349999999999994</v>
      </c>
    </row>
    <row r="1099" spans="1:6" x14ac:dyDescent="0.45">
      <c r="A1099" s="20"/>
      <c r="B1099" s="25" t="s">
        <v>1681</v>
      </c>
      <c r="C1099" s="20">
        <v>3</v>
      </c>
      <c r="D1099" s="77">
        <v>0.8</v>
      </c>
      <c r="E1099" s="62"/>
      <c r="F1099" s="23">
        <f t="shared" si="46"/>
        <v>2.4000000000000004</v>
      </c>
    </row>
    <row r="1100" spans="1:6" x14ac:dyDescent="0.45">
      <c r="A1100" s="20"/>
      <c r="B1100" s="25" t="s">
        <v>1682</v>
      </c>
      <c r="C1100" s="20">
        <v>1</v>
      </c>
      <c r="D1100" s="77">
        <v>1.41</v>
      </c>
      <c r="E1100" s="62"/>
      <c r="F1100" s="23">
        <f t="shared" si="46"/>
        <v>1.41</v>
      </c>
    </row>
    <row r="1101" spans="1:6" x14ac:dyDescent="0.45">
      <c r="A1101" s="20"/>
      <c r="B1101" s="25" t="s">
        <v>1683</v>
      </c>
      <c r="C1101" s="20">
        <v>1</v>
      </c>
      <c r="D1101" s="77">
        <v>2.35</v>
      </c>
      <c r="E1101" s="62"/>
      <c r="F1101" s="23">
        <f t="shared" si="46"/>
        <v>2.35</v>
      </c>
    </row>
    <row r="1102" spans="1:6" x14ac:dyDescent="0.45">
      <c r="A1102" s="20"/>
      <c r="B1102" s="25" t="s">
        <v>1684</v>
      </c>
      <c r="C1102" s="20">
        <v>1</v>
      </c>
      <c r="D1102" s="77">
        <f>1.7+2.875</f>
        <v>4.5750000000000002</v>
      </c>
      <c r="E1102" s="62"/>
      <c r="F1102" s="23">
        <f t="shared" si="46"/>
        <v>4.5750000000000002</v>
      </c>
    </row>
    <row r="1103" spans="1:6" x14ac:dyDescent="0.45">
      <c r="A1103" s="20"/>
      <c r="B1103" s="25" t="s">
        <v>1685</v>
      </c>
      <c r="C1103" s="20">
        <v>1</v>
      </c>
      <c r="D1103" s="77">
        <v>0.91</v>
      </c>
      <c r="E1103" s="62"/>
      <c r="F1103" s="23">
        <f t="shared" si="46"/>
        <v>0.91</v>
      </c>
    </row>
    <row r="1104" spans="1:6" x14ac:dyDescent="0.45">
      <c r="A1104" s="20"/>
      <c r="B1104" s="25" t="s">
        <v>1686</v>
      </c>
      <c r="C1104" s="20">
        <v>1</v>
      </c>
      <c r="D1104" s="77">
        <v>1.635</v>
      </c>
      <c r="E1104" s="62"/>
      <c r="F1104" s="23">
        <f t="shared" si="46"/>
        <v>1.635</v>
      </c>
    </row>
    <row r="1105" spans="1:6" x14ac:dyDescent="0.45">
      <c r="A1105" s="20"/>
      <c r="B1105" s="25" t="s">
        <v>1687</v>
      </c>
      <c r="C1105" s="20">
        <v>1</v>
      </c>
      <c r="D1105" s="77">
        <v>0.32</v>
      </c>
      <c r="E1105" s="62"/>
      <c r="F1105" s="23">
        <f t="shared" si="46"/>
        <v>0.32</v>
      </c>
    </row>
    <row r="1106" spans="1:6" x14ac:dyDescent="0.45">
      <c r="A1106" s="20"/>
      <c r="B1106" s="25" t="s">
        <v>1688</v>
      </c>
      <c r="C1106" s="20">
        <v>1</v>
      </c>
      <c r="D1106" s="77">
        <v>1.33</v>
      </c>
      <c r="E1106" s="62"/>
      <c r="F1106" s="23">
        <f t="shared" si="46"/>
        <v>1.33</v>
      </c>
    </row>
    <row r="1107" spans="1:6" x14ac:dyDescent="0.45">
      <c r="A1107" s="20"/>
      <c r="B1107" s="25"/>
      <c r="C1107" s="20"/>
      <c r="D1107" s="77"/>
      <c r="E1107" s="62"/>
      <c r="F1107" s="60">
        <f>SUM(F1097:F1106)</f>
        <v>24.935000000000002</v>
      </c>
    </row>
    <row r="1108" spans="1:6" x14ac:dyDescent="0.45">
      <c r="A1108" s="20"/>
      <c r="B1108" s="25"/>
      <c r="C1108" s="20"/>
      <c r="D1108" s="77"/>
      <c r="E1108" s="62"/>
      <c r="F1108" s="23"/>
    </row>
    <row r="1109" spans="1:6" x14ac:dyDescent="0.45">
      <c r="A1109" s="20" t="s">
        <v>992</v>
      </c>
      <c r="B1109" s="25" t="s">
        <v>376</v>
      </c>
      <c r="C1109" s="20" t="s">
        <v>48</v>
      </c>
      <c r="D1109" s="77"/>
      <c r="E1109" s="62"/>
      <c r="F1109" s="23"/>
    </row>
    <row r="1110" spans="1:6" ht="22.5" x14ac:dyDescent="0.45">
      <c r="A1110" s="20" t="s">
        <v>14</v>
      </c>
      <c r="B1110" s="25" t="s">
        <v>377</v>
      </c>
      <c r="C1110" s="20" t="s">
        <v>14</v>
      </c>
      <c r="D1110" s="77"/>
      <c r="E1110" s="62"/>
      <c r="F1110" s="23"/>
    </row>
    <row r="1111" spans="1:6" x14ac:dyDescent="0.45">
      <c r="A1111" s="20"/>
      <c r="B1111" s="25" t="s">
        <v>993</v>
      </c>
      <c r="C1111" s="20">
        <v>2</v>
      </c>
      <c r="D1111" s="77">
        <v>1.65</v>
      </c>
      <c r="E1111" s="62"/>
      <c r="F1111" s="43">
        <f>(C1111*D1111)</f>
        <v>3.3</v>
      </c>
    </row>
    <row r="1112" spans="1:6" x14ac:dyDescent="0.45">
      <c r="A1112" s="20"/>
      <c r="B1112" s="25" t="s">
        <v>994</v>
      </c>
      <c r="C1112" s="20">
        <v>1</v>
      </c>
      <c r="D1112" s="77">
        <v>1.06</v>
      </c>
      <c r="E1112" s="62"/>
      <c r="F1112" s="43">
        <f>(C1112*D1112)</f>
        <v>1.06</v>
      </c>
    </row>
    <row r="1113" spans="1:6" x14ac:dyDescent="0.45">
      <c r="A1113" s="20"/>
      <c r="B1113" s="25"/>
      <c r="C1113" s="20"/>
      <c r="D1113" s="77"/>
      <c r="E1113" s="62"/>
      <c r="F1113" s="60">
        <f>SUM(F1111:F1112)</f>
        <v>4.3599999999999994</v>
      </c>
    </row>
    <row r="1114" spans="1:6" x14ac:dyDescent="0.45">
      <c r="A1114" s="20" t="s">
        <v>995</v>
      </c>
      <c r="B1114" s="25" t="s">
        <v>1520</v>
      </c>
      <c r="C1114" s="20" t="s">
        <v>126</v>
      </c>
      <c r="D1114" s="77"/>
      <c r="E1114" s="62"/>
      <c r="F1114" s="23"/>
    </row>
    <row r="1115" spans="1:6" x14ac:dyDescent="0.45">
      <c r="A1115" s="20"/>
      <c r="B1115" s="25"/>
      <c r="C1115" s="20">
        <v>4</v>
      </c>
      <c r="D1115" s="77"/>
      <c r="E1115" s="62"/>
      <c r="F1115" s="60">
        <v>4</v>
      </c>
    </row>
    <row r="1116" spans="1:6" x14ac:dyDescent="0.45">
      <c r="A1116" s="20" t="s">
        <v>14</v>
      </c>
      <c r="B1116" s="25" t="s">
        <v>379</v>
      </c>
      <c r="C1116" s="20" t="s">
        <v>14</v>
      </c>
      <c r="D1116" s="77"/>
      <c r="E1116" s="62"/>
      <c r="F1116" s="23"/>
    </row>
    <row r="1117" spans="1:6" x14ac:dyDescent="0.45">
      <c r="A1117" s="20" t="s">
        <v>996</v>
      </c>
      <c r="B1117" s="25" t="s">
        <v>380</v>
      </c>
      <c r="C1117" s="20" t="s">
        <v>92</v>
      </c>
      <c r="D1117" s="77"/>
      <c r="E1117" s="62"/>
      <c r="F1117" s="23"/>
    </row>
    <row r="1118" spans="1:6" x14ac:dyDescent="0.45">
      <c r="A1118" s="20" t="s">
        <v>14</v>
      </c>
      <c r="B1118" s="25" t="s">
        <v>381</v>
      </c>
      <c r="C1118" s="20" t="s">
        <v>14</v>
      </c>
      <c r="D1118" s="77"/>
      <c r="E1118" s="62"/>
      <c r="F1118" s="23"/>
    </row>
    <row r="1119" spans="1:6" x14ac:dyDescent="0.45">
      <c r="A1119" s="20" t="s">
        <v>14</v>
      </c>
      <c r="B1119" s="25" t="s">
        <v>133</v>
      </c>
      <c r="C1119" s="20" t="s">
        <v>14</v>
      </c>
      <c r="D1119" s="77"/>
      <c r="E1119" s="62"/>
      <c r="F1119" s="23"/>
    </row>
    <row r="1120" spans="1:6" ht="56.25" x14ac:dyDescent="0.45">
      <c r="A1120" s="20" t="s">
        <v>14</v>
      </c>
      <c r="B1120" s="25" t="s">
        <v>382</v>
      </c>
      <c r="C1120" s="20" t="s">
        <v>14</v>
      </c>
      <c r="D1120" s="77"/>
      <c r="E1120" s="62"/>
      <c r="F1120" s="23"/>
    </row>
    <row r="1121" spans="1:6" x14ac:dyDescent="0.45">
      <c r="A1121" s="20" t="s">
        <v>14</v>
      </c>
      <c r="B1121" s="25" t="s">
        <v>135</v>
      </c>
      <c r="C1121" s="20" t="s">
        <v>14</v>
      </c>
      <c r="D1121" s="77"/>
      <c r="E1121" s="62"/>
      <c r="F1121" s="23"/>
    </row>
    <row r="1122" spans="1:6" ht="56.25" x14ac:dyDescent="0.45">
      <c r="A1122" s="20" t="s">
        <v>14</v>
      </c>
      <c r="B1122" s="25" t="s">
        <v>1521</v>
      </c>
      <c r="C1122" s="20" t="s">
        <v>14</v>
      </c>
      <c r="D1122" s="77"/>
      <c r="E1122" s="62"/>
      <c r="F1122" s="23"/>
    </row>
    <row r="1123" spans="1:6" x14ac:dyDescent="0.45">
      <c r="A1123" s="20" t="s">
        <v>14</v>
      </c>
      <c r="B1123" s="25" t="s">
        <v>209</v>
      </c>
      <c r="C1123" s="20" t="s">
        <v>14</v>
      </c>
      <c r="D1123" s="77"/>
      <c r="E1123" s="62"/>
      <c r="F1123" s="23"/>
    </row>
    <row r="1124" spans="1:6" x14ac:dyDescent="0.45">
      <c r="A1124" s="20" t="s">
        <v>14</v>
      </c>
      <c r="B1124" s="25" t="s">
        <v>384</v>
      </c>
      <c r="C1124" s="20" t="s">
        <v>14</v>
      </c>
      <c r="D1124" s="77"/>
      <c r="E1124" s="62"/>
      <c r="F1124" s="23"/>
    </row>
    <row r="1125" spans="1:6" x14ac:dyDescent="0.45">
      <c r="A1125" s="20" t="s">
        <v>14</v>
      </c>
      <c r="B1125" s="25" t="s">
        <v>137</v>
      </c>
      <c r="C1125" s="20" t="s">
        <v>14</v>
      </c>
      <c r="D1125" s="77"/>
      <c r="E1125" s="62"/>
      <c r="F1125" s="23"/>
    </row>
    <row r="1126" spans="1:6" ht="33.75" x14ac:dyDescent="0.45">
      <c r="A1126" s="20" t="s">
        <v>14</v>
      </c>
      <c r="B1126" s="25" t="s">
        <v>385</v>
      </c>
      <c r="C1126" s="20" t="s">
        <v>14</v>
      </c>
      <c r="D1126" s="77"/>
      <c r="E1126" s="62"/>
      <c r="F1126" s="23"/>
    </row>
    <row r="1127" spans="1:6" x14ac:dyDescent="0.45">
      <c r="A1127" s="20"/>
      <c r="B1127" s="25"/>
      <c r="C1127" s="20">
        <v>1</v>
      </c>
      <c r="D1127" s="77"/>
      <c r="E1127" s="62"/>
      <c r="F1127" s="60">
        <v>1</v>
      </c>
    </row>
    <row r="1128" spans="1:6" x14ac:dyDescent="0.45">
      <c r="A1128" s="20" t="s">
        <v>997</v>
      </c>
      <c r="B1128" s="25" t="s">
        <v>386</v>
      </c>
      <c r="C1128" s="20" t="s">
        <v>92</v>
      </c>
      <c r="D1128" s="77"/>
      <c r="E1128" s="62"/>
      <c r="F1128" s="23"/>
    </row>
    <row r="1129" spans="1:6" x14ac:dyDescent="0.45">
      <c r="A1129" s="20" t="s">
        <v>14</v>
      </c>
      <c r="B1129" s="25" t="s">
        <v>381</v>
      </c>
      <c r="C1129" s="20" t="s">
        <v>14</v>
      </c>
      <c r="D1129" s="77"/>
      <c r="E1129" s="62"/>
      <c r="F1129" s="23"/>
    </row>
    <row r="1130" spans="1:6" x14ac:dyDescent="0.45">
      <c r="A1130" s="20" t="s">
        <v>14</v>
      </c>
      <c r="B1130" s="25" t="s">
        <v>133</v>
      </c>
      <c r="C1130" s="20" t="s">
        <v>14</v>
      </c>
      <c r="D1130" s="77"/>
      <c r="E1130" s="62"/>
      <c r="F1130" s="23"/>
    </row>
    <row r="1131" spans="1:6" ht="56.25" x14ac:dyDescent="0.45">
      <c r="A1131" s="20" t="s">
        <v>14</v>
      </c>
      <c r="B1131" s="25" t="s">
        <v>387</v>
      </c>
      <c r="C1131" s="20" t="s">
        <v>14</v>
      </c>
      <c r="D1131" s="77"/>
      <c r="E1131" s="62"/>
      <c r="F1131" s="23"/>
    </row>
    <row r="1132" spans="1:6" x14ac:dyDescent="0.45">
      <c r="A1132" s="20" t="s">
        <v>14</v>
      </c>
      <c r="B1132" s="25" t="s">
        <v>135</v>
      </c>
      <c r="C1132" s="20" t="s">
        <v>14</v>
      </c>
      <c r="D1132" s="77"/>
      <c r="E1132" s="62"/>
      <c r="F1132" s="23"/>
    </row>
    <row r="1133" spans="1:6" ht="56.25" x14ac:dyDescent="0.45">
      <c r="A1133" s="20" t="s">
        <v>14</v>
      </c>
      <c r="B1133" s="25" t="s">
        <v>388</v>
      </c>
      <c r="C1133" s="20" t="s">
        <v>14</v>
      </c>
      <c r="D1133" s="77"/>
      <c r="E1133" s="62"/>
      <c r="F1133" s="23"/>
    </row>
    <row r="1134" spans="1:6" x14ac:dyDescent="0.45">
      <c r="A1134" s="20" t="s">
        <v>14</v>
      </c>
      <c r="B1134" s="25" t="s">
        <v>209</v>
      </c>
      <c r="C1134" s="20" t="s">
        <v>14</v>
      </c>
      <c r="D1134" s="77"/>
      <c r="E1134" s="62"/>
      <c r="F1134" s="23"/>
    </row>
    <row r="1135" spans="1:6" x14ac:dyDescent="0.45">
      <c r="A1135" s="20" t="s">
        <v>14</v>
      </c>
      <c r="B1135" s="25" t="s">
        <v>384</v>
      </c>
      <c r="C1135" s="20" t="s">
        <v>14</v>
      </c>
      <c r="D1135" s="77"/>
      <c r="E1135" s="62"/>
      <c r="F1135" s="23"/>
    </row>
    <row r="1136" spans="1:6" x14ac:dyDescent="0.45">
      <c r="A1136" s="20" t="s">
        <v>14</v>
      </c>
      <c r="B1136" s="25" t="s">
        <v>137</v>
      </c>
      <c r="C1136" s="20" t="s">
        <v>14</v>
      </c>
      <c r="D1136" s="77"/>
      <c r="E1136" s="62"/>
      <c r="F1136" s="23"/>
    </row>
    <row r="1137" spans="1:6" ht="33.75" x14ac:dyDescent="0.45">
      <c r="A1137" s="20" t="s">
        <v>14</v>
      </c>
      <c r="B1137" s="25" t="s">
        <v>385</v>
      </c>
      <c r="C1137" s="20" t="s">
        <v>14</v>
      </c>
      <c r="D1137" s="77"/>
      <c r="E1137" s="62"/>
      <c r="F1137" s="23"/>
    </row>
    <row r="1138" spans="1:6" x14ac:dyDescent="0.45">
      <c r="A1138" s="20"/>
      <c r="B1138" s="25"/>
      <c r="C1138" s="20">
        <v>1</v>
      </c>
      <c r="D1138" s="77"/>
      <c r="E1138" s="62"/>
      <c r="F1138" s="60">
        <v>1</v>
      </c>
    </row>
    <row r="1139" spans="1:6" x14ac:dyDescent="0.45">
      <c r="A1139" s="20" t="s">
        <v>998</v>
      </c>
      <c r="B1139" s="25" t="s">
        <v>389</v>
      </c>
      <c r="C1139" s="20" t="s">
        <v>92</v>
      </c>
      <c r="D1139" s="77"/>
      <c r="E1139" s="62"/>
      <c r="F1139" s="23"/>
    </row>
    <row r="1140" spans="1:6" ht="56.25" x14ac:dyDescent="0.45">
      <c r="A1140" s="20" t="s">
        <v>14</v>
      </c>
      <c r="B1140" s="25" t="s">
        <v>390</v>
      </c>
      <c r="C1140" s="20" t="s">
        <v>14</v>
      </c>
      <c r="D1140" s="77"/>
      <c r="E1140" s="62"/>
      <c r="F1140" s="23"/>
    </row>
    <row r="1141" spans="1:6" x14ac:dyDescent="0.45">
      <c r="A1141" s="20" t="s">
        <v>14</v>
      </c>
      <c r="B1141" s="25" t="s">
        <v>353</v>
      </c>
      <c r="C1141" s="20" t="s">
        <v>14</v>
      </c>
      <c r="D1141" s="77"/>
      <c r="E1141" s="62"/>
      <c r="F1141" s="23"/>
    </row>
    <row r="1142" spans="1:6" x14ac:dyDescent="0.45">
      <c r="A1142" s="20"/>
      <c r="B1142" s="25"/>
      <c r="C1142" s="20">
        <v>1</v>
      </c>
      <c r="D1142" s="77"/>
      <c r="E1142" s="62"/>
      <c r="F1142" s="60">
        <v>1</v>
      </c>
    </row>
    <row r="1143" spans="1:6" x14ac:dyDescent="0.45">
      <c r="A1143" s="20"/>
      <c r="B1143" s="25"/>
      <c r="C1143" s="20"/>
      <c r="D1143" s="77"/>
      <c r="E1143" s="62"/>
      <c r="F1143" s="23"/>
    </row>
    <row r="1144" spans="1:6" x14ac:dyDescent="0.45">
      <c r="A1144" s="20" t="s">
        <v>999</v>
      </c>
      <c r="B1144" s="31" t="s">
        <v>225</v>
      </c>
      <c r="C1144" s="30" t="s">
        <v>48</v>
      </c>
      <c r="D1144" s="79"/>
      <c r="E1144" s="64"/>
      <c r="F1144" s="32"/>
    </row>
    <row r="1145" spans="1:6" ht="56.25" x14ac:dyDescent="0.45">
      <c r="A1145" s="20" t="s">
        <v>14</v>
      </c>
      <c r="B1145" s="25" t="s">
        <v>391</v>
      </c>
      <c r="C1145" s="20" t="s">
        <v>14</v>
      </c>
      <c r="D1145" s="77"/>
      <c r="E1145" s="62"/>
      <c r="F1145" s="23"/>
    </row>
    <row r="1146" spans="1:6" x14ac:dyDescent="0.45">
      <c r="A1146" s="20" t="s">
        <v>106</v>
      </c>
      <c r="B1146" s="25"/>
      <c r="C1146" s="20">
        <v>1</v>
      </c>
      <c r="D1146" s="77">
        <v>1.371</v>
      </c>
      <c r="E1146" s="62"/>
      <c r="F1146" s="60">
        <f>(C1146*D1146)</f>
        <v>1.371</v>
      </c>
    </row>
    <row r="1147" spans="1:6" x14ac:dyDescent="0.45">
      <c r="A1147" s="20"/>
      <c r="B1147" s="25"/>
      <c r="C1147" s="20"/>
      <c r="D1147" s="77"/>
      <c r="E1147" s="62"/>
      <c r="F1147" s="23"/>
    </row>
    <row r="1148" spans="1:6" x14ac:dyDescent="0.45">
      <c r="A1148" s="20" t="s">
        <v>392</v>
      </c>
      <c r="B1148" s="25" t="s">
        <v>393</v>
      </c>
      <c r="C1148" s="20" t="s">
        <v>14</v>
      </c>
      <c r="D1148" s="77"/>
      <c r="E1148" s="62"/>
      <c r="F1148" s="23"/>
    </row>
    <row r="1149" spans="1:6" x14ac:dyDescent="0.45">
      <c r="A1149" s="20" t="s">
        <v>14</v>
      </c>
      <c r="B1149" s="25" t="s">
        <v>394</v>
      </c>
      <c r="C1149" s="20" t="s">
        <v>14</v>
      </c>
      <c r="D1149" s="77"/>
      <c r="E1149" s="62"/>
      <c r="F1149" s="23"/>
    </row>
    <row r="1150" spans="1:6" x14ac:dyDescent="0.45">
      <c r="A1150" s="20" t="s">
        <v>844</v>
      </c>
      <c r="B1150" s="25" t="s">
        <v>395</v>
      </c>
      <c r="C1150" s="20" t="s">
        <v>92</v>
      </c>
      <c r="D1150" s="77"/>
      <c r="E1150" s="62"/>
      <c r="F1150" s="23"/>
    </row>
    <row r="1151" spans="1:6" x14ac:dyDescent="0.45">
      <c r="A1151" s="20" t="s">
        <v>845</v>
      </c>
      <c r="B1151" s="25" t="s">
        <v>396</v>
      </c>
      <c r="C1151" s="20" t="s">
        <v>92</v>
      </c>
      <c r="D1151" s="77"/>
      <c r="E1151" s="62"/>
      <c r="F1151" s="23"/>
    </row>
    <row r="1152" spans="1:6" x14ac:dyDescent="0.45">
      <c r="A1152" s="20" t="s">
        <v>846</v>
      </c>
      <c r="B1152" s="25" t="s">
        <v>397</v>
      </c>
      <c r="C1152" s="20" t="s">
        <v>92</v>
      </c>
      <c r="D1152" s="77"/>
      <c r="E1152" s="62"/>
      <c r="F1152" s="23"/>
    </row>
    <row r="1153" spans="1:6" x14ac:dyDescent="0.45">
      <c r="A1153" s="20" t="s">
        <v>847</v>
      </c>
      <c r="B1153" s="25" t="s">
        <v>398</v>
      </c>
      <c r="C1153" s="20" t="s">
        <v>92</v>
      </c>
      <c r="D1153" s="77"/>
      <c r="E1153" s="62"/>
      <c r="F1153" s="23"/>
    </row>
    <row r="1154" spans="1:6" x14ac:dyDescent="0.45">
      <c r="A1154" s="20" t="s">
        <v>849</v>
      </c>
      <c r="B1154" s="25" t="s">
        <v>399</v>
      </c>
      <c r="C1154" s="20" t="s">
        <v>92</v>
      </c>
      <c r="D1154" s="77"/>
      <c r="E1154" s="62"/>
      <c r="F1154" s="23"/>
    </row>
    <row r="1155" spans="1:6" x14ac:dyDescent="0.45">
      <c r="A1155" s="20" t="s">
        <v>1000</v>
      </c>
      <c r="B1155" s="25" t="s">
        <v>400</v>
      </c>
      <c r="C1155" s="20" t="s">
        <v>92</v>
      </c>
      <c r="D1155" s="77"/>
      <c r="E1155" s="62"/>
      <c r="F1155" s="23"/>
    </row>
    <row r="1156" spans="1:6" x14ac:dyDescent="0.45">
      <c r="A1156" s="20" t="s">
        <v>1001</v>
      </c>
      <c r="B1156" s="25" t="s">
        <v>401</v>
      </c>
      <c r="C1156" s="20" t="s">
        <v>92</v>
      </c>
      <c r="D1156" s="77"/>
      <c r="E1156" s="62"/>
      <c r="F1156" s="23"/>
    </row>
    <row r="1157" spans="1:6" x14ac:dyDescent="0.45">
      <c r="A1157" s="20" t="s">
        <v>1002</v>
      </c>
      <c r="B1157" s="25" t="s">
        <v>402</v>
      </c>
      <c r="C1157" s="20" t="s">
        <v>92</v>
      </c>
      <c r="D1157" s="77"/>
      <c r="E1157" s="62"/>
      <c r="F1157" s="23"/>
    </row>
    <row r="1158" spans="1:6" x14ac:dyDescent="0.45">
      <c r="A1158" s="20" t="s">
        <v>1003</v>
      </c>
      <c r="B1158" s="25" t="s">
        <v>403</v>
      </c>
      <c r="C1158" s="20" t="s">
        <v>92</v>
      </c>
      <c r="D1158" s="77"/>
      <c r="E1158" s="62"/>
      <c r="F1158" s="23"/>
    </row>
    <row r="1159" spans="1:6" x14ac:dyDescent="0.45">
      <c r="A1159" s="20" t="s">
        <v>1004</v>
      </c>
      <c r="B1159" s="25" t="s">
        <v>404</v>
      </c>
      <c r="C1159" s="20" t="s">
        <v>92</v>
      </c>
      <c r="D1159" s="77"/>
      <c r="E1159" s="62"/>
      <c r="F1159" s="23"/>
    </row>
    <row r="1160" spans="1:6" x14ac:dyDescent="0.45">
      <c r="A1160" s="20" t="s">
        <v>1005</v>
      </c>
      <c r="B1160" s="25" t="s">
        <v>405</v>
      </c>
      <c r="C1160" s="20" t="s">
        <v>92</v>
      </c>
      <c r="D1160" s="77"/>
      <c r="E1160" s="62"/>
      <c r="F1160" s="23"/>
    </row>
    <row r="1161" spans="1:6" x14ac:dyDescent="0.45">
      <c r="A1161" s="20" t="s">
        <v>1006</v>
      </c>
      <c r="B1161" s="25" t="s">
        <v>406</v>
      </c>
      <c r="C1161" s="20" t="s">
        <v>92</v>
      </c>
      <c r="D1161" s="77"/>
      <c r="E1161" s="62"/>
      <c r="F1161" s="23"/>
    </row>
    <row r="1162" spans="1:6" x14ac:dyDescent="0.45">
      <c r="A1162" s="20" t="s">
        <v>407</v>
      </c>
      <c r="B1162" s="25" t="s">
        <v>408</v>
      </c>
      <c r="C1162" s="20" t="s">
        <v>14</v>
      </c>
      <c r="D1162" s="77"/>
      <c r="E1162" s="62"/>
      <c r="F1162" s="23"/>
    </row>
    <row r="1163" spans="1:6" x14ac:dyDescent="0.45">
      <c r="A1163" s="20" t="s">
        <v>1007</v>
      </c>
      <c r="B1163" s="25" t="s">
        <v>409</v>
      </c>
      <c r="C1163" s="20" t="s">
        <v>69</v>
      </c>
      <c r="D1163" s="77"/>
      <c r="E1163" s="62"/>
      <c r="F1163" s="23"/>
    </row>
    <row r="1164" spans="1:6" ht="33.75" x14ac:dyDescent="0.45">
      <c r="A1164" s="20" t="s">
        <v>14</v>
      </c>
      <c r="B1164" s="25" t="s">
        <v>410</v>
      </c>
      <c r="C1164" s="20" t="s">
        <v>14</v>
      </c>
      <c r="D1164" s="77"/>
      <c r="E1164" s="62"/>
      <c r="F1164" s="23"/>
    </row>
    <row r="1165" spans="1:6" ht="14.25" x14ac:dyDescent="0.45">
      <c r="A1165" s="20"/>
      <c r="B1165" s="251" t="s">
        <v>1742</v>
      </c>
      <c r="C1165" s="248">
        <v>1</v>
      </c>
      <c r="D1165" s="252">
        <v>1.03</v>
      </c>
      <c r="E1165" s="252">
        <v>2.8</v>
      </c>
      <c r="F1165" s="225">
        <f t="shared" ref="F1165" si="47">C1165*D1165*E1165</f>
        <v>2.8839999999999999</v>
      </c>
    </row>
    <row r="1166" spans="1:6" x14ac:dyDescent="0.45">
      <c r="A1166" s="20"/>
      <c r="B1166" s="25"/>
      <c r="C1166" s="20"/>
      <c r="D1166" s="77"/>
      <c r="E1166" s="62"/>
      <c r="F1166" s="23"/>
    </row>
    <row r="1167" spans="1:6" x14ac:dyDescent="0.45">
      <c r="A1167" s="20" t="s">
        <v>1008</v>
      </c>
      <c r="B1167" s="25" t="s">
        <v>72</v>
      </c>
      <c r="C1167" s="20" t="s">
        <v>69</v>
      </c>
      <c r="D1167" s="77"/>
      <c r="E1167" s="62"/>
      <c r="F1167" s="23"/>
    </row>
    <row r="1168" spans="1:6" ht="33.75" x14ac:dyDescent="0.45">
      <c r="A1168" s="20" t="s">
        <v>14</v>
      </c>
      <c r="B1168" s="25" t="s">
        <v>411</v>
      </c>
      <c r="C1168" s="20" t="s">
        <v>14</v>
      </c>
      <c r="D1168" s="77"/>
      <c r="E1168" s="62"/>
      <c r="F1168" s="23"/>
    </row>
    <row r="1169" spans="1:6" ht="14.25" x14ac:dyDescent="0.45">
      <c r="A1169" s="20"/>
      <c r="B1169" s="249" t="s">
        <v>1740</v>
      </c>
      <c r="C1169" s="250">
        <v>1</v>
      </c>
      <c r="D1169" s="249">
        <v>2.3250000000000002</v>
      </c>
      <c r="E1169" s="249">
        <v>1.1499999999999999</v>
      </c>
      <c r="F1169" s="23">
        <f t="shared" ref="F1169:F1174" si="48">C1169*D1169*E1169</f>
        <v>2.6737500000000001</v>
      </c>
    </row>
    <row r="1170" spans="1:6" ht="14.25" x14ac:dyDescent="0.45">
      <c r="A1170" s="20"/>
      <c r="B1170" s="249" t="s">
        <v>1741</v>
      </c>
      <c r="C1170" s="250">
        <v>1</v>
      </c>
      <c r="D1170" s="249">
        <v>2.92</v>
      </c>
      <c r="E1170" s="249">
        <v>4.6500000000000004</v>
      </c>
      <c r="F1170" s="23">
        <f t="shared" si="48"/>
        <v>13.578000000000001</v>
      </c>
    </row>
    <row r="1171" spans="1:6" ht="14.25" x14ac:dyDescent="0.45">
      <c r="A1171" s="20"/>
      <c r="B1171" s="249"/>
      <c r="C1171" s="250">
        <v>1</v>
      </c>
      <c r="D1171" s="249">
        <v>1.75</v>
      </c>
      <c r="E1171" s="249">
        <v>1.07</v>
      </c>
      <c r="F1171" s="23">
        <f t="shared" si="48"/>
        <v>1.8725000000000001</v>
      </c>
    </row>
    <row r="1172" spans="1:6" ht="14.25" x14ac:dyDescent="0.45">
      <c r="A1172" s="20"/>
      <c r="B1172" s="249"/>
      <c r="C1172" s="250">
        <v>1</v>
      </c>
      <c r="D1172" s="249">
        <v>3.67</v>
      </c>
      <c r="E1172" s="249">
        <v>2.87</v>
      </c>
      <c r="F1172" s="23">
        <f t="shared" si="48"/>
        <v>10.5329</v>
      </c>
    </row>
    <row r="1173" spans="1:6" ht="14.25" x14ac:dyDescent="0.45">
      <c r="A1173" s="20"/>
      <c r="B1173" s="249"/>
      <c r="C1173" s="250">
        <v>1</v>
      </c>
      <c r="D1173" s="249">
        <v>4.1500000000000004</v>
      </c>
      <c r="E1173" s="249">
        <v>5</v>
      </c>
      <c r="F1173" s="23">
        <f t="shared" si="48"/>
        <v>20.75</v>
      </c>
    </row>
    <row r="1174" spans="1:6" ht="14.25" x14ac:dyDescent="0.45">
      <c r="A1174" s="20"/>
      <c r="B1174" s="249"/>
      <c r="C1174" s="250">
        <v>1</v>
      </c>
      <c r="D1174" s="249">
        <v>3.2</v>
      </c>
      <c r="E1174" s="249">
        <v>1.22</v>
      </c>
      <c r="F1174" s="23">
        <f t="shared" si="48"/>
        <v>3.9039999999999999</v>
      </c>
    </row>
    <row r="1175" spans="1:6" x14ac:dyDescent="0.45">
      <c r="A1175" s="234"/>
      <c r="B1175" s="235"/>
      <c r="C1175" s="234"/>
      <c r="D1175" s="236"/>
      <c r="E1175" s="237"/>
      <c r="F1175" s="225">
        <f>SUM(F1169:F1174)</f>
        <v>53.311149999999998</v>
      </c>
    </row>
    <row r="1176" spans="1:6" x14ac:dyDescent="0.45">
      <c r="A1176" s="20"/>
      <c r="B1176" s="25"/>
      <c r="C1176" s="20"/>
      <c r="D1176" s="77"/>
      <c r="E1176" s="62"/>
      <c r="F1176" s="23"/>
    </row>
    <row r="1177" spans="1:6" x14ac:dyDescent="0.45">
      <c r="A1177" s="20" t="s">
        <v>1009</v>
      </c>
      <c r="B1177" s="25" t="s">
        <v>412</v>
      </c>
      <c r="C1177" s="20" t="s">
        <v>69</v>
      </c>
      <c r="D1177" s="77"/>
      <c r="E1177" s="62"/>
      <c r="F1177" s="23"/>
    </row>
    <row r="1178" spans="1:6" ht="22.5" x14ac:dyDescent="0.45">
      <c r="A1178" s="20" t="s">
        <v>14</v>
      </c>
      <c r="B1178" s="25" t="s">
        <v>413</v>
      </c>
      <c r="C1178" s="20" t="s">
        <v>14</v>
      </c>
      <c r="D1178" s="77"/>
      <c r="E1178" s="62"/>
      <c r="F1178" s="23"/>
    </row>
    <row r="1179" spans="1:6" ht="14.25" x14ac:dyDescent="0.45">
      <c r="A1179" s="20"/>
      <c r="B1179" s="253" t="s">
        <v>1743</v>
      </c>
      <c r="C1179" s="250">
        <v>1</v>
      </c>
      <c r="D1179" s="253">
        <v>1.4</v>
      </c>
      <c r="E1179" s="253">
        <v>2.95</v>
      </c>
      <c r="F1179" s="264">
        <f t="shared" ref="F1179:F1186" si="49">D1179*E1179*C1179</f>
        <v>4.13</v>
      </c>
    </row>
    <row r="1180" spans="1:6" ht="14.25" x14ac:dyDescent="0.45">
      <c r="A1180" s="20"/>
      <c r="B1180" s="253"/>
      <c r="C1180" s="250">
        <v>1</v>
      </c>
      <c r="D1180" s="249">
        <v>1.22</v>
      </c>
      <c r="E1180" s="249">
        <v>2.95</v>
      </c>
      <c r="F1180" s="264">
        <f t="shared" si="49"/>
        <v>3.5990000000000002</v>
      </c>
    </row>
    <row r="1181" spans="1:6" ht="14.25" x14ac:dyDescent="0.45">
      <c r="A1181" s="20"/>
      <c r="B1181" s="253"/>
      <c r="C1181" s="250">
        <v>1</v>
      </c>
      <c r="D1181" s="249">
        <v>1.22</v>
      </c>
      <c r="E1181" s="249">
        <v>2.95</v>
      </c>
      <c r="F1181" s="264">
        <f t="shared" si="49"/>
        <v>3.5990000000000002</v>
      </c>
    </row>
    <row r="1182" spans="1:6" ht="14.25" x14ac:dyDescent="0.45">
      <c r="A1182" s="20"/>
      <c r="B1182" s="253"/>
      <c r="C1182" s="250">
        <v>1</v>
      </c>
      <c r="D1182" s="249">
        <v>1.1299999999999999</v>
      </c>
      <c r="E1182" s="249">
        <v>2.95</v>
      </c>
      <c r="F1182" s="264">
        <f t="shared" si="49"/>
        <v>3.3334999999999999</v>
      </c>
    </row>
    <row r="1183" spans="1:6" ht="14.25" x14ac:dyDescent="0.45">
      <c r="A1183" s="20"/>
      <c r="B1183" s="253" t="s">
        <v>1744</v>
      </c>
      <c r="C1183" s="250">
        <v>1</v>
      </c>
      <c r="D1183" s="249">
        <v>6.2450000000000001</v>
      </c>
      <c r="E1183" s="249">
        <v>3.0449999999999999</v>
      </c>
      <c r="F1183" s="264">
        <f t="shared" si="49"/>
        <v>19.016024999999999</v>
      </c>
    </row>
    <row r="1184" spans="1:6" ht="14.25" x14ac:dyDescent="0.45">
      <c r="A1184" s="20"/>
      <c r="B1184" s="253" t="s">
        <v>1745</v>
      </c>
      <c r="C1184" s="250">
        <v>1</v>
      </c>
      <c r="D1184" s="249">
        <v>1.98</v>
      </c>
      <c r="E1184" s="249">
        <v>2.34</v>
      </c>
      <c r="F1184" s="264">
        <f t="shared" si="49"/>
        <v>4.6331999999999995</v>
      </c>
    </row>
    <row r="1185" spans="1:6" ht="14.25" x14ac:dyDescent="0.45">
      <c r="A1185" s="20"/>
      <c r="B1185" s="253" t="s">
        <v>1746</v>
      </c>
      <c r="C1185" s="250">
        <v>1</v>
      </c>
      <c r="D1185" s="249">
        <v>1.63</v>
      </c>
      <c r="E1185" s="249">
        <v>1.7</v>
      </c>
      <c r="F1185" s="264">
        <f t="shared" si="49"/>
        <v>2.7709999999999999</v>
      </c>
    </row>
    <row r="1186" spans="1:6" ht="14.25" x14ac:dyDescent="0.45">
      <c r="A1186" s="20"/>
      <c r="B1186" s="253" t="s">
        <v>1747</v>
      </c>
      <c r="C1186" s="250">
        <v>1</v>
      </c>
      <c r="D1186" s="253">
        <v>1.32</v>
      </c>
      <c r="E1186" s="253">
        <v>2.8</v>
      </c>
      <c r="F1186" s="264">
        <f t="shared" si="49"/>
        <v>3.6959999999999997</v>
      </c>
    </row>
    <row r="1187" spans="1:6" x14ac:dyDescent="0.3">
      <c r="A1187" s="20"/>
      <c r="B1187" s="53"/>
      <c r="C1187" s="227"/>
      <c r="D1187" s="229"/>
      <c r="E1187" s="229"/>
      <c r="F1187" s="23"/>
    </row>
    <row r="1188" spans="1:6" x14ac:dyDescent="0.45">
      <c r="A1188" s="234"/>
      <c r="B1188" s="235"/>
      <c r="C1188" s="234"/>
      <c r="D1188" s="236"/>
      <c r="E1188" s="237"/>
      <c r="F1188" s="225">
        <f>SUM(F1178:F1187)</f>
        <v>44.777725000000004</v>
      </c>
    </row>
    <row r="1189" spans="1:6" x14ac:dyDescent="0.45">
      <c r="D1189" s="77"/>
      <c r="E1189" s="62"/>
      <c r="F1189" s="23"/>
    </row>
    <row r="1190" spans="1:6" x14ac:dyDescent="0.45">
      <c r="A1190" s="20" t="s">
        <v>1010</v>
      </c>
      <c r="B1190" s="25" t="s">
        <v>414</v>
      </c>
      <c r="C1190" s="20" t="s">
        <v>20</v>
      </c>
      <c r="D1190" s="77"/>
      <c r="E1190" s="62"/>
      <c r="F1190" s="23"/>
    </row>
    <row r="1191" spans="1:6" ht="22.5" x14ac:dyDescent="0.45">
      <c r="A1191" s="20" t="s">
        <v>14</v>
      </c>
      <c r="B1191" s="25" t="s">
        <v>415</v>
      </c>
      <c r="C1191" s="20" t="s">
        <v>14</v>
      </c>
      <c r="D1191" s="77"/>
      <c r="E1191" s="62"/>
      <c r="F1191" s="23"/>
    </row>
    <row r="1192" spans="1:6" x14ac:dyDescent="0.45">
      <c r="A1192" s="20" t="s">
        <v>1011</v>
      </c>
      <c r="B1192" s="25" t="s">
        <v>71</v>
      </c>
      <c r="C1192" s="20" t="s">
        <v>20</v>
      </c>
      <c r="D1192" s="77"/>
      <c r="E1192" s="62"/>
      <c r="F1192" s="23"/>
    </row>
    <row r="1193" spans="1:6" ht="22.5" x14ac:dyDescent="0.45">
      <c r="A1193" s="20" t="s">
        <v>14</v>
      </c>
      <c r="B1193" s="25" t="s">
        <v>148</v>
      </c>
      <c r="C1193" s="20" t="s">
        <v>14</v>
      </c>
      <c r="D1193" s="77"/>
      <c r="E1193" s="62"/>
      <c r="F1193" s="23"/>
    </row>
    <row r="1194" spans="1:6" x14ac:dyDescent="0.45">
      <c r="A1194" s="428" t="s">
        <v>1012</v>
      </c>
      <c r="B1194" s="429"/>
      <c r="C1194" s="429"/>
      <c r="D1194" s="429"/>
      <c r="E1194" s="429"/>
      <c r="F1194" s="430"/>
    </row>
    <row r="1195" spans="1:6" x14ac:dyDescent="0.45">
      <c r="A1195" s="20" t="s">
        <v>14</v>
      </c>
      <c r="B1195" s="25" t="s">
        <v>416</v>
      </c>
      <c r="C1195" s="20" t="s">
        <v>14</v>
      </c>
      <c r="D1195" s="77"/>
      <c r="E1195" s="62"/>
      <c r="F1195" s="23"/>
    </row>
    <row r="1196" spans="1:6" x14ac:dyDescent="0.45">
      <c r="A1196" s="20" t="s">
        <v>17</v>
      </c>
      <c r="B1196" s="25" t="s">
        <v>76</v>
      </c>
      <c r="C1196" s="20" t="s">
        <v>56</v>
      </c>
      <c r="D1196" s="77"/>
      <c r="E1196" s="62"/>
      <c r="F1196" s="23"/>
    </row>
    <row r="1197" spans="1:6" x14ac:dyDescent="0.45">
      <c r="A1197" s="20" t="s">
        <v>30</v>
      </c>
      <c r="B1197" s="25" t="s">
        <v>78</v>
      </c>
      <c r="C1197" s="20" t="s">
        <v>14</v>
      </c>
      <c r="D1197" s="77"/>
      <c r="E1197" s="62"/>
      <c r="F1197" s="23"/>
    </row>
    <row r="1198" spans="1:6" ht="123.75" x14ac:dyDescent="0.45">
      <c r="A1198" s="20" t="s">
        <v>709</v>
      </c>
      <c r="B1198" s="25" t="s">
        <v>307</v>
      </c>
      <c r="C1198" s="20" t="s">
        <v>80</v>
      </c>
      <c r="D1198" s="77"/>
      <c r="E1198" s="62"/>
      <c r="F1198" s="23"/>
    </row>
    <row r="1199" spans="1:6" x14ac:dyDescent="0.45">
      <c r="A1199" s="20" t="s">
        <v>106</v>
      </c>
      <c r="B1199" s="25" t="s">
        <v>1013</v>
      </c>
      <c r="C1199" s="20">
        <v>1</v>
      </c>
      <c r="D1199" s="77">
        <v>2.41</v>
      </c>
      <c r="E1199" s="62">
        <v>3.8</v>
      </c>
      <c r="F1199" s="23">
        <f>(D1199*E1199*C1199)</f>
        <v>9.1579999999999995</v>
      </c>
    </row>
    <row r="1200" spans="1:6" x14ac:dyDescent="0.45">
      <c r="A1200" s="20" t="s">
        <v>107</v>
      </c>
      <c r="B1200" s="27" t="s">
        <v>771</v>
      </c>
      <c r="C1200" s="28">
        <v>-1</v>
      </c>
      <c r="D1200" s="78">
        <v>0.78</v>
      </c>
      <c r="E1200" s="63">
        <v>2.5249999999999999</v>
      </c>
      <c r="F1200" s="23">
        <f t="shared" ref="F1200:F1218" si="50">(D1200*E1200*C1200)</f>
        <v>-1.9695</v>
      </c>
    </row>
    <row r="1201" spans="1:6" x14ac:dyDescent="0.45">
      <c r="A1201" s="20" t="s">
        <v>108</v>
      </c>
      <c r="B1201" s="25" t="s">
        <v>1014</v>
      </c>
      <c r="C1201" s="20">
        <v>1</v>
      </c>
      <c r="D1201" s="77">
        <v>5.09</v>
      </c>
      <c r="E1201" s="62">
        <v>3.8</v>
      </c>
      <c r="F1201" s="23">
        <f t="shared" si="50"/>
        <v>19.341999999999999</v>
      </c>
    </row>
    <row r="1202" spans="1:6" x14ac:dyDescent="0.45">
      <c r="A1202" s="20" t="s">
        <v>109</v>
      </c>
      <c r="B1202" s="25" t="s">
        <v>1522</v>
      </c>
      <c r="C1202" s="20">
        <v>1</v>
      </c>
      <c r="D1202" s="77">
        <v>1.4550000000000001</v>
      </c>
      <c r="E1202" s="62">
        <v>3.8</v>
      </c>
      <c r="F1202" s="23">
        <f t="shared" si="50"/>
        <v>5.5289999999999999</v>
      </c>
    </row>
    <row r="1203" spans="1:6" x14ac:dyDescent="0.45">
      <c r="A1203" s="20" t="s">
        <v>732</v>
      </c>
      <c r="B1203" s="27" t="s">
        <v>1015</v>
      </c>
      <c r="C1203" s="28">
        <v>1</v>
      </c>
      <c r="D1203" s="78"/>
      <c r="E1203" s="63"/>
      <c r="F1203" s="23">
        <f t="shared" si="50"/>
        <v>0</v>
      </c>
    </row>
    <row r="1204" spans="1:6" x14ac:dyDescent="0.45">
      <c r="A1204" s="20" t="s">
        <v>734</v>
      </c>
      <c r="B1204" s="25" t="s">
        <v>1016</v>
      </c>
      <c r="C1204" s="20">
        <v>1</v>
      </c>
      <c r="D1204" s="77">
        <v>3.8</v>
      </c>
      <c r="E1204" s="62">
        <v>4.25</v>
      </c>
      <c r="F1204" s="23">
        <f t="shared" si="50"/>
        <v>16.149999999999999</v>
      </c>
    </row>
    <row r="1205" spans="1:6" x14ac:dyDescent="0.45">
      <c r="A1205" s="20" t="s">
        <v>737</v>
      </c>
      <c r="B1205" s="27" t="s">
        <v>1017</v>
      </c>
      <c r="C1205" s="28">
        <v>-1</v>
      </c>
      <c r="D1205" s="78">
        <v>1</v>
      </c>
      <c r="E1205" s="63">
        <v>2.37</v>
      </c>
      <c r="F1205" s="23">
        <f t="shared" si="50"/>
        <v>-2.37</v>
      </c>
    </row>
    <row r="1206" spans="1:6" x14ac:dyDescent="0.45">
      <c r="A1206" s="20" t="s">
        <v>738</v>
      </c>
      <c r="B1206" s="25" t="s">
        <v>1018</v>
      </c>
      <c r="C1206" s="20">
        <v>1</v>
      </c>
      <c r="D1206" s="77">
        <v>0.6</v>
      </c>
      <c r="E1206" s="62">
        <v>2.5499999999999998</v>
      </c>
      <c r="F1206" s="23">
        <f t="shared" si="50"/>
        <v>1.5299999999999998</v>
      </c>
    </row>
    <row r="1207" spans="1:6" x14ac:dyDescent="0.45">
      <c r="A1207" s="20" t="s">
        <v>739</v>
      </c>
      <c r="B1207" s="25" t="s">
        <v>1523</v>
      </c>
      <c r="C1207" s="20">
        <v>1</v>
      </c>
      <c r="D1207" s="77">
        <v>6.76</v>
      </c>
      <c r="E1207" s="62">
        <v>3.8</v>
      </c>
      <c r="F1207" s="23">
        <f t="shared" si="50"/>
        <v>25.687999999999999</v>
      </c>
    </row>
    <row r="1208" spans="1:6" x14ac:dyDescent="0.45">
      <c r="A1208" s="20" t="s">
        <v>741</v>
      </c>
      <c r="B1208" s="27" t="s">
        <v>771</v>
      </c>
      <c r="C1208" s="28">
        <v>-1</v>
      </c>
      <c r="D1208" s="78">
        <v>0.95</v>
      </c>
      <c r="E1208" s="63">
        <v>2.5499999999999998</v>
      </c>
      <c r="F1208" s="23">
        <f t="shared" si="50"/>
        <v>-2.4224999999999999</v>
      </c>
    </row>
    <row r="1209" spans="1:6" x14ac:dyDescent="0.45">
      <c r="A1209" s="20" t="s">
        <v>742</v>
      </c>
      <c r="B1209" s="25" t="s">
        <v>1019</v>
      </c>
      <c r="C1209" s="20">
        <v>1</v>
      </c>
      <c r="D1209" s="77">
        <v>4.3</v>
      </c>
      <c r="E1209" s="62">
        <v>3.8</v>
      </c>
      <c r="F1209" s="23">
        <f t="shared" si="50"/>
        <v>16.34</v>
      </c>
    </row>
    <row r="1210" spans="1:6" x14ac:dyDescent="0.45">
      <c r="A1210" s="20" t="s">
        <v>743</v>
      </c>
      <c r="B1210" s="27" t="s">
        <v>771</v>
      </c>
      <c r="C1210" s="28">
        <v>-1</v>
      </c>
      <c r="D1210" s="78">
        <v>0.98</v>
      </c>
      <c r="E1210" s="63">
        <v>2.5249999999999999</v>
      </c>
      <c r="F1210" s="23">
        <f t="shared" si="50"/>
        <v>-2.4744999999999999</v>
      </c>
    </row>
    <row r="1211" spans="1:6" x14ac:dyDescent="0.45">
      <c r="A1211" s="20" t="s">
        <v>744</v>
      </c>
      <c r="B1211" s="25" t="s">
        <v>1524</v>
      </c>
      <c r="C1211" s="20">
        <v>1</v>
      </c>
      <c r="D1211" s="77">
        <v>4.8499999999999996</v>
      </c>
      <c r="E1211" s="62">
        <v>4.25</v>
      </c>
      <c r="F1211" s="23">
        <f t="shared" si="50"/>
        <v>20.612499999999997</v>
      </c>
    </row>
    <row r="1212" spans="1:6" x14ac:dyDescent="0.45">
      <c r="A1212" s="20" t="s">
        <v>745</v>
      </c>
      <c r="B1212" s="25" t="s">
        <v>1525</v>
      </c>
      <c r="C1212" s="20">
        <v>1</v>
      </c>
      <c r="D1212" s="77">
        <v>3.06</v>
      </c>
      <c r="E1212" s="62">
        <v>3.8</v>
      </c>
      <c r="F1212" s="23">
        <f t="shared" si="50"/>
        <v>11.628</v>
      </c>
    </row>
    <row r="1213" spans="1:6" x14ac:dyDescent="0.45">
      <c r="A1213" s="20" t="s">
        <v>746</v>
      </c>
      <c r="B1213" s="25" t="s">
        <v>1020</v>
      </c>
      <c r="C1213" s="20">
        <v>1</v>
      </c>
      <c r="D1213" s="77">
        <v>4.18</v>
      </c>
      <c r="E1213" s="62">
        <v>4.25</v>
      </c>
      <c r="F1213" s="23">
        <f t="shared" si="50"/>
        <v>17.765000000000001</v>
      </c>
    </row>
    <row r="1214" spans="1:6" x14ac:dyDescent="0.45">
      <c r="A1214" s="20" t="s">
        <v>747</v>
      </c>
      <c r="B1214" s="39" t="s">
        <v>1021</v>
      </c>
      <c r="C1214" s="20"/>
      <c r="D1214" s="77"/>
      <c r="E1214" s="62"/>
      <c r="F1214" s="23">
        <f t="shared" si="50"/>
        <v>0</v>
      </c>
    </row>
    <row r="1215" spans="1:6" x14ac:dyDescent="0.45">
      <c r="A1215" s="20" t="s">
        <v>748</v>
      </c>
      <c r="B1215" s="38" t="s">
        <v>1022</v>
      </c>
      <c r="C1215" s="3">
        <v>1</v>
      </c>
      <c r="D1215" s="37">
        <v>0.95</v>
      </c>
      <c r="E1215" s="66">
        <v>4.45</v>
      </c>
      <c r="F1215" s="23">
        <f t="shared" si="50"/>
        <v>4.2275</v>
      </c>
    </row>
    <row r="1216" spans="1:6" x14ac:dyDescent="0.45">
      <c r="A1216" s="20" t="s">
        <v>749</v>
      </c>
      <c r="B1216" s="38" t="s">
        <v>1023</v>
      </c>
      <c r="C1216" s="3">
        <v>1</v>
      </c>
      <c r="D1216" s="82">
        <v>1.3</v>
      </c>
      <c r="E1216" s="68">
        <v>1.52</v>
      </c>
      <c r="F1216" s="23">
        <f t="shared" si="50"/>
        <v>1.9760000000000002</v>
      </c>
    </row>
    <row r="1217" spans="1:6" x14ac:dyDescent="0.45">
      <c r="A1217" s="20" t="s">
        <v>750</v>
      </c>
      <c r="B1217" s="38" t="s">
        <v>1526</v>
      </c>
      <c r="C1217" s="3">
        <v>1</v>
      </c>
      <c r="D1217" s="82">
        <v>2.93</v>
      </c>
      <c r="E1217" s="68">
        <v>4</v>
      </c>
      <c r="F1217" s="23">
        <f t="shared" si="50"/>
        <v>11.72</v>
      </c>
    </row>
    <row r="1218" spans="1:6" x14ac:dyDescent="0.45">
      <c r="A1218" s="20"/>
      <c r="B1218" s="38" t="s">
        <v>1655</v>
      </c>
      <c r="C1218" s="3">
        <v>1</v>
      </c>
      <c r="D1218" s="82">
        <f>6.4+2.25+11.3</f>
        <v>19.950000000000003</v>
      </c>
      <c r="E1218" s="68">
        <v>4.45</v>
      </c>
      <c r="F1218" s="23">
        <f t="shared" si="50"/>
        <v>88.777500000000018</v>
      </c>
    </row>
    <row r="1219" spans="1:6" x14ac:dyDescent="0.45">
      <c r="A1219" s="20"/>
      <c r="B1219" s="38"/>
      <c r="C1219" s="3"/>
      <c r="D1219" s="82"/>
      <c r="E1219" s="68"/>
      <c r="F1219" s="23"/>
    </row>
    <row r="1220" spans="1:6" x14ac:dyDescent="0.45">
      <c r="A1220" s="20"/>
      <c r="B1220" s="38"/>
      <c r="C1220" s="3"/>
      <c r="D1220" s="82"/>
      <c r="E1220" s="68"/>
      <c r="F1220" s="23"/>
    </row>
    <row r="1221" spans="1:6" x14ac:dyDescent="0.45">
      <c r="A1221" s="20"/>
      <c r="B1221" s="38"/>
      <c r="C1221" s="3"/>
      <c r="D1221" s="82"/>
      <c r="E1221" s="68"/>
      <c r="F1221" s="23"/>
    </row>
    <row r="1222" spans="1:6" x14ac:dyDescent="0.45">
      <c r="A1222" s="20"/>
      <c r="B1222" s="54"/>
      <c r="C1222" s="161"/>
      <c r="D1222" s="88"/>
      <c r="E1222" s="76"/>
      <c r="F1222" s="60">
        <f>SUM(F1199:F1218)</f>
        <v>241.20699999999999</v>
      </c>
    </row>
    <row r="1223" spans="1:6" x14ac:dyDescent="0.45">
      <c r="A1223" s="20"/>
      <c r="B1223" s="25"/>
      <c r="C1223" s="20"/>
      <c r="D1223" s="77"/>
      <c r="E1223" s="62"/>
      <c r="F1223" s="23"/>
    </row>
    <row r="1224" spans="1:6" ht="123.75" x14ac:dyDescent="0.45">
      <c r="A1224" s="20" t="s">
        <v>710</v>
      </c>
      <c r="B1224" s="25" t="s">
        <v>417</v>
      </c>
      <c r="C1224" s="20" t="s">
        <v>80</v>
      </c>
      <c r="D1224" s="77"/>
      <c r="E1224" s="62"/>
      <c r="F1224" s="23"/>
    </row>
    <row r="1225" spans="1:6" x14ac:dyDescent="0.45">
      <c r="A1225" s="20"/>
      <c r="B1225" s="25" t="s">
        <v>1024</v>
      </c>
      <c r="C1225" s="20">
        <v>1</v>
      </c>
      <c r="D1225" s="77">
        <v>6.45</v>
      </c>
      <c r="E1225" s="62">
        <v>1.06</v>
      </c>
      <c r="F1225" s="43">
        <f>(C1225*D1225*E1225)</f>
        <v>6.8370000000000006</v>
      </c>
    </row>
    <row r="1226" spans="1:6" x14ac:dyDescent="0.45">
      <c r="A1226" s="20"/>
      <c r="B1226" s="55"/>
      <c r="C1226" s="20"/>
      <c r="D1226" s="77"/>
      <c r="E1226" s="62"/>
      <c r="F1226" s="43">
        <f t="shared" ref="F1226:F1235" si="51">(C1226*D1226*E1226)</f>
        <v>0</v>
      </c>
    </row>
    <row r="1227" spans="1:6" x14ac:dyDescent="0.45">
      <c r="A1227" s="20"/>
      <c r="B1227" s="56" t="s">
        <v>1025</v>
      </c>
      <c r="C1227" s="20"/>
      <c r="D1227" s="77"/>
      <c r="E1227" s="62"/>
      <c r="F1227" s="43">
        <f t="shared" si="51"/>
        <v>0</v>
      </c>
    </row>
    <row r="1228" spans="1:6" x14ac:dyDescent="0.45">
      <c r="A1228" s="20"/>
      <c r="B1228" s="36" t="s">
        <v>1026</v>
      </c>
      <c r="C1228" s="156">
        <v>1</v>
      </c>
      <c r="D1228" s="37">
        <v>1.4</v>
      </c>
      <c r="E1228" s="66">
        <v>4.25</v>
      </c>
      <c r="F1228" s="43">
        <f t="shared" si="51"/>
        <v>5.9499999999999993</v>
      </c>
    </row>
    <row r="1229" spans="1:6" x14ac:dyDescent="0.45">
      <c r="A1229" s="20"/>
      <c r="B1229" s="36" t="s">
        <v>1027</v>
      </c>
      <c r="C1229" s="156">
        <v>1</v>
      </c>
      <c r="D1229" s="37">
        <v>2.84</v>
      </c>
      <c r="E1229" s="66">
        <v>2.0499999999999998</v>
      </c>
      <c r="F1229" s="43">
        <f t="shared" si="51"/>
        <v>5.8219999999999992</v>
      </c>
    </row>
    <row r="1230" spans="1:6" x14ac:dyDescent="0.45">
      <c r="A1230" s="20"/>
      <c r="B1230" s="40" t="s">
        <v>771</v>
      </c>
      <c r="C1230" s="157">
        <v>-1</v>
      </c>
      <c r="D1230" s="81">
        <v>1.51</v>
      </c>
      <c r="E1230" s="67">
        <v>2.0499999999999998</v>
      </c>
      <c r="F1230" s="61">
        <f t="shared" si="51"/>
        <v>-3.0954999999999999</v>
      </c>
    </row>
    <row r="1231" spans="1:6" x14ac:dyDescent="0.45">
      <c r="A1231" s="20"/>
      <c r="B1231" s="36" t="s">
        <v>1028</v>
      </c>
      <c r="C1231" s="156">
        <v>1</v>
      </c>
      <c r="D1231" s="37">
        <v>2.0499999999999998</v>
      </c>
      <c r="E1231" s="66">
        <v>4.25</v>
      </c>
      <c r="F1231" s="43">
        <f t="shared" si="51"/>
        <v>8.7124999999999986</v>
      </c>
    </row>
    <row r="1232" spans="1:6" x14ac:dyDescent="0.45">
      <c r="A1232" s="20"/>
      <c r="B1232" s="40" t="s">
        <v>771</v>
      </c>
      <c r="C1232" s="157">
        <v>-1</v>
      </c>
      <c r="D1232" s="81">
        <v>1.5249999999999999</v>
      </c>
      <c r="E1232" s="67">
        <v>2.35</v>
      </c>
      <c r="F1232" s="61">
        <f t="shared" si="51"/>
        <v>-3.5837499999999998</v>
      </c>
    </row>
    <row r="1233" spans="1:6" x14ac:dyDescent="0.45">
      <c r="A1233" s="20"/>
      <c r="B1233" s="36" t="s">
        <v>1029</v>
      </c>
      <c r="C1233" s="156">
        <v>1</v>
      </c>
      <c r="D1233" s="37">
        <v>1.7</v>
      </c>
      <c r="E1233" s="66">
        <v>2.3199999999999998</v>
      </c>
      <c r="F1233" s="43">
        <f t="shared" si="51"/>
        <v>3.9439999999999995</v>
      </c>
    </row>
    <row r="1234" spans="1:6" x14ac:dyDescent="0.45">
      <c r="A1234" s="20"/>
      <c r="B1234" s="36" t="s">
        <v>1030</v>
      </c>
      <c r="C1234" s="156">
        <v>1</v>
      </c>
      <c r="D1234" s="82">
        <v>2.0499999999999998</v>
      </c>
      <c r="E1234" s="68">
        <v>1.06</v>
      </c>
      <c r="F1234" s="43">
        <f t="shared" si="51"/>
        <v>2.173</v>
      </c>
    </row>
    <row r="1235" spans="1:6" x14ac:dyDescent="0.45">
      <c r="A1235" s="20"/>
      <c r="B1235" s="36" t="s">
        <v>1031</v>
      </c>
      <c r="C1235" s="156">
        <v>1</v>
      </c>
      <c r="D1235" s="37">
        <v>1.9</v>
      </c>
      <c r="E1235" s="66">
        <v>2.1190000000000002</v>
      </c>
      <c r="F1235" s="43">
        <f t="shared" si="51"/>
        <v>4.0261000000000005</v>
      </c>
    </row>
    <row r="1236" spans="1:6" x14ac:dyDescent="0.45">
      <c r="A1236" s="20"/>
      <c r="B1236" s="33"/>
      <c r="C1236" s="34"/>
      <c r="D1236" s="80"/>
      <c r="E1236" s="65"/>
      <c r="F1236" s="60">
        <f>SUM(F1225:F1235)</f>
        <v>30.785350000000001</v>
      </c>
    </row>
    <row r="1237" spans="1:6" x14ac:dyDescent="0.45">
      <c r="A1237" s="20"/>
      <c r="B1237" s="25"/>
      <c r="C1237" s="20"/>
      <c r="D1237" s="77"/>
      <c r="E1237" s="62"/>
      <c r="F1237" s="23"/>
    </row>
    <row r="1238" spans="1:6" ht="135" x14ac:dyDescent="0.45">
      <c r="A1238" s="20" t="s">
        <v>711</v>
      </c>
      <c r="B1238" s="25" t="s">
        <v>308</v>
      </c>
      <c r="C1238" s="20" t="s">
        <v>80</v>
      </c>
      <c r="D1238" s="77"/>
      <c r="E1238" s="62"/>
      <c r="F1238" s="23"/>
    </row>
    <row r="1239" spans="1:6" x14ac:dyDescent="0.45">
      <c r="A1239" s="20">
        <v>1</v>
      </c>
      <c r="B1239" s="25" t="s">
        <v>1032</v>
      </c>
      <c r="C1239" s="156">
        <v>1</v>
      </c>
      <c r="D1239" s="77">
        <v>2.2000000000000002</v>
      </c>
      <c r="E1239" s="62">
        <v>2.5499999999999998</v>
      </c>
      <c r="F1239" s="23">
        <f>(D1239*E1239*C1239)</f>
        <v>5.61</v>
      </c>
    </row>
    <row r="1240" spans="1:6" x14ac:dyDescent="0.45">
      <c r="A1240" s="20">
        <v>2</v>
      </c>
      <c r="B1240" s="25" t="s">
        <v>1033</v>
      </c>
      <c r="C1240" s="156">
        <v>1</v>
      </c>
      <c r="D1240" s="77">
        <v>2.2000000000000002</v>
      </c>
      <c r="E1240" s="62">
        <v>2.5499999999999998</v>
      </c>
      <c r="F1240" s="23">
        <f t="shared" ref="F1240:F1256" si="52">(D1240*E1240*C1240)</f>
        <v>5.61</v>
      </c>
    </row>
    <row r="1241" spans="1:6" x14ac:dyDescent="0.45">
      <c r="A1241" s="20">
        <v>3</v>
      </c>
      <c r="B1241" s="25" t="s">
        <v>1034</v>
      </c>
      <c r="C1241" s="156">
        <v>1</v>
      </c>
      <c r="D1241" s="77">
        <v>2.42</v>
      </c>
      <c r="E1241" s="62">
        <v>2.5499999999999998</v>
      </c>
      <c r="F1241" s="23">
        <f t="shared" si="52"/>
        <v>6.1709999999999994</v>
      </c>
    </row>
    <row r="1242" spans="1:6" x14ac:dyDescent="0.45">
      <c r="A1242" s="20">
        <v>3</v>
      </c>
      <c r="B1242" s="25" t="s">
        <v>1034</v>
      </c>
      <c r="C1242" s="156">
        <v>1</v>
      </c>
      <c r="D1242" s="77">
        <v>0.5</v>
      </c>
      <c r="E1242" s="62">
        <v>2.5499999999999998</v>
      </c>
      <c r="F1242" s="23">
        <f t="shared" si="52"/>
        <v>1.2749999999999999</v>
      </c>
    </row>
    <row r="1243" spans="1:6" x14ac:dyDescent="0.45">
      <c r="A1243" s="20">
        <v>4</v>
      </c>
      <c r="B1243" s="25" t="s">
        <v>1035</v>
      </c>
      <c r="C1243" s="156">
        <v>1</v>
      </c>
      <c r="D1243" s="77">
        <v>1.7909999999999999</v>
      </c>
      <c r="E1243" s="62">
        <v>2.5499999999999998</v>
      </c>
      <c r="F1243" s="23">
        <f t="shared" si="52"/>
        <v>4.5670499999999992</v>
      </c>
    </row>
    <row r="1244" spans="1:6" x14ac:dyDescent="0.45">
      <c r="A1244" s="20">
        <v>5</v>
      </c>
      <c r="B1244" s="25" t="s">
        <v>1036</v>
      </c>
      <c r="C1244" s="156">
        <v>1</v>
      </c>
      <c r="D1244" s="77">
        <v>0.73899999999999999</v>
      </c>
      <c r="E1244" s="62">
        <v>2.5499999999999998</v>
      </c>
      <c r="F1244" s="23">
        <f t="shared" si="52"/>
        <v>1.8844499999999997</v>
      </c>
    </row>
    <row r="1245" spans="1:6" x14ac:dyDescent="0.45">
      <c r="A1245" s="20">
        <v>6</v>
      </c>
      <c r="B1245" s="25" t="s">
        <v>1037</v>
      </c>
      <c r="C1245" s="156">
        <v>1</v>
      </c>
      <c r="D1245" s="77">
        <v>0.503</v>
      </c>
      <c r="E1245" s="62">
        <v>2.5499999999999998</v>
      </c>
      <c r="F1245" s="23">
        <f t="shared" si="52"/>
        <v>1.2826499999999998</v>
      </c>
    </row>
    <row r="1246" spans="1:6" x14ac:dyDescent="0.45">
      <c r="A1246" s="20">
        <v>7</v>
      </c>
      <c r="B1246" s="25" t="s">
        <v>1038</v>
      </c>
      <c r="C1246" s="156">
        <v>1</v>
      </c>
      <c r="D1246" s="77">
        <v>2.2000000000000002</v>
      </c>
      <c r="E1246" s="62">
        <v>2.5</v>
      </c>
      <c r="F1246" s="23">
        <f t="shared" si="52"/>
        <v>5.5</v>
      </c>
    </row>
    <row r="1247" spans="1:6" x14ac:dyDescent="0.45">
      <c r="A1247" s="20">
        <v>8</v>
      </c>
      <c r="B1247" s="25" t="s">
        <v>1039</v>
      </c>
      <c r="C1247" s="156">
        <v>1</v>
      </c>
      <c r="D1247" s="77">
        <v>1.5680000000000001</v>
      </c>
      <c r="E1247" s="62">
        <v>2.5499999999999998</v>
      </c>
      <c r="F1247" s="23">
        <f t="shared" si="52"/>
        <v>3.9983999999999997</v>
      </c>
    </row>
    <row r="1248" spans="1:6" x14ac:dyDescent="0.45">
      <c r="A1248" s="20">
        <v>9</v>
      </c>
      <c r="B1248" s="25" t="s">
        <v>1040</v>
      </c>
      <c r="C1248" s="156">
        <v>1</v>
      </c>
      <c r="D1248" s="77">
        <v>2.1749999999999998</v>
      </c>
      <c r="E1248" s="62">
        <v>2.5499999999999998</v>
      </c>
      <c r="F1248" s="23">
        <f t="shared" si="52"/>
        <v>5.5462499999999988</v>
      </c>
    </row>
    <row r="1249" spans="1:6" x14ac:dyDescent="0.45">
      <c r="A1249" s="20">
        <v>10</v>
      </c>
      <c r="B1249" s="25" t="s">
        <v>1041</v>
      </c>
      <c r="C1249" s="156">
        <v>1</v>
      </c>
      <c r="D1249" s="77">
        <v>0.9</v>
      </c>
      <c r="E1249" s="62">
        <v>2.5499999999999998</v>
      </c>
      <c r="F1249" s="23">
        <f t="shared" si="52"/>
        <v>2.2949999999999999</v>
      </c>
    </row>
    <row r="1250" spans="1:6" x14ac:dyDescent="0.45">
      <c r="A1250" s="20">
        <v>11</v>
      </c>
      <c r="B1250" s="25" t="s">
        <v>1042</v>
      </c>
      <c r="C1250" s="20">
        <v>3</v>
      </c>
      <c r="D1250" s="77">
        <v>1.2350000000000001</v>
      </c>
      <c r="E1250" s="62">
        <v>1.2</v>
      </c>
      <c r="F1250" s="23">
        <f t="shared" si="52"/>
        <v>4.4459999999999997</v>
      </c>
    </row>
    <row r="1251" spans="1:6" x14ac:dyDescent="0.45">
      <c r="A1251" s="20">
        <v>12</v>
      </c>
      <c r="B1251" s="25" t="s">
        <v>1043</v>
      </c>
      <c r="C1251" s="20">
        <v>3</v>
      </c>
      <c r="D1251" s="77">
        <v>1.2350000000000001</v>
      </c>
      <c r="E1251" s="62">
        <v>1.2</v>
      </c>
      <c r="F1251" s="23">
        <f t="shared" si="52"/>
        <v>4.4459999999999997</v>
      </c>
    </row>
    <row r="1252" spans="1:6" x14ac:dyDescent="0.45">
      <c r="A1252" s="20">
        <v>13</v>
      </c>
      <c r="B1252" s="25" t="s">
        <v>1044</v>
      </c>
      <c r="C1252" s="20">
        <v>1</v>
      </c>
      <c r="D1252" s="77">
        <v>2.1800000000000002</v>
      </c>
      <c r="E1252" s="62">
        <v>1.2</v>
      </c>
      <c r="F1252" s="23">
        <f t="shared" si="52"/>
        <v>2.6160000000000001</v>
      </c>
    </row>
    <row r="1253" spans="1:6" x14ac:dyDescent="0.45">
      <c r="A1253" s="20">
        <v>14</v>
      </c>
      <c r="B1253" s="25" t="s">
        <v>1045</v>
      </c>
      <c r="C1253" s="20">
        <v>2</v>
      </c>
      <c r="D1253" s="77">
        <v>1.2849999999999999</v>
      </c>
      <c r="E1253" s="62">
        <v>1.2</v>
      </c>
      <c r="F1253" s="23">
        <f t="shared" si="52"/>
        <v>3.0839999999999996</v>
      </c>
    </row>
    <row r="1254" spans="1:6" x14ac:dyDescent="0.45">
      <c r="A1254" s="20"/>
      <c r="B1254" s="25"/>
      <c r="C1254" s="20"/>
      <c r="D1254" s="77"/>
      <c r="E1254" s="62"/>
      <c r="F1254" s="23">
        <f t="shared" si="52"/>
        <v>0</v>
      </c>
    </row>
    <row r="1255" spans="1:6" x14ac:dyDescent="0.45">
      <c r="A1255" s="20"/>
      <c r="B1255" s="39" t="s">
        <v>1021</v>
      </c>
      <c r="C1255" s="51"/>
      <c r="D1255" s="87"/>
      <c r="E1255" s="74"/>
      <c r="F1255" s="23">
        <f t="shared" si="52"/>
        <v>0</v>
      </c>
    </row>
    <row r="1256" spans="1:6" x14ac:dyDescent="0.45">
      <c r="A1256" s="20"/>
      <c r="B1256" s="38" t="s">
        <v>1046</v>
      </c>
      <c r="C1256" s="3">
        <v>1</v>
      </c>
      <c r="D1256" s="82">
        <v>2.9249999999999998</v>
      </c>
      <c r="E1256" s="68">
        <v>4</v>
      </c>
      <c r="F1256" s="23">
        <f t="shared" si="52"/>
        <v>11.7</v>
      </c>
    </row>
    <row r="1257" spans="1:6" x14ac:dyDescent="0.45">
      <c r="A1257" s="20"/>
      <c r="B1257" s="33"/>
      <c r="C1257" s="34"/>
      <c r="D1257" s="80"/>
      <c r="E1257" s="65"/>
      <c r="F1257" s="60">
        <f>SUM(F1239:F1256)</f>
        <v>70.03179999999999</v>
      </c>
    </row>
    <row r="1258" spans="1:6" x14ac:dyDescent="0.45">
      <c r="A1258" s="20"/>
      <c r="B1258" s="25"/>
      <c r="C1258" s="20"/>
      <c r="D1258" s="77"/>
      <c r="E1258" s="62"/>
      <c r="F1258" s="23"/>
    </row>
    <row r="1259" spans="1:6" ht="157.5" x14ac:dyDescent="0.45">
      <c r="A1259" s="20" t="s">
        <v>767</v>
      </c>
      <c r="B1259" s="25" t="s">
        <v>82</v>
      </c>
      <c r="C1259" s="20" t="s">
        <v>80</v>
      </c>
      <c r="D1259" s="77"/>
      <c r="E1259" s="62"/>
      <c r="F1259" s="23"/>
    </row>
    <row r="1260" spans="1:6" x14ac:dyDescent="0.45">
      <c r="A1260" s="20" t="s">
        <v>106</v>
      </c>
      <c r="B1260" s="25" t="s">
        <v>1013</v>
      </c>
      <c r="C1260" s="20">
        <v>2</v>
      </c>
      <c r="D1260" s="77">
        <v>2.41</v>
      </c>
      <c r="E1260" s="62">
        <v>3.8</v>
      </c>
      <c r="F1260" s="23">
        <f>(C1260*D1260*E1260)</f>
        <v>18.315999999999999</v>
      </c>
    </row>
    <row r="1261" spans="1:6" x14ac:dyDescent="0.45">
      <c r="A1261" s="20" t="s">
        <v>107</v>
      </c>
      <c r="B1261" s="27" t="s">
        <v>771</v>
      </c>
      <c r="C1261" s="28">
        <v>-2</v>
      </c>
      <c r="D1261" s="78">
        <v>0.78</v>
      </c>
      <c r="E1261" s="63">
        <v>2.5249999999999999</v>
      </c>
      <c r="F1261" s="29">
        <f>(C1261*D1261*E1261)</f>
        <v>-3.9390000000000001</v>
      </c>
    </row>
    <row r="1262" spans="1:6" x14ac:dyDescent="0.45">
      <c r="A1262" s="20" t="s">
        <v>108</v>
      </c>
      <c r="B1262" s="25" t="s">
        <v>1014</v>
      </c>
      <c r="C1262" s="20">
        <v>2</v>
      </c>
      <c r="D1262" s="77">
        <v>5.09</v>
      </c>
      <c r="E1262" s="62">
        <v>3.8</v>
      </c>
      <c r="F1262" s="23">
        <f t="shared" ref="F1262:F1314" si="53">(C1262*D1262*E1262)</f>
        <v>38.683999999999997</v>
      </c>
    </row>
    <row r="1263" spans="1:6" x14ac:dyDescent="0.45">
      <c r="A1263" s="20" t="s">
        <v>109</v>
      </c>
      <c r="B1263" s="25" t="s">
        <v>1522</v>
      </c>
      <c r="C1263" s="20">
        <v>2</v>
      </c>
      <c r="D1263" s="77">
        <v>1.4550000000000001</v>
      </c>
      <c r="E1263" s="62">
        <v>3.8</v>
      </c>
      <c r="F1263" s="23">
        <f t="shared" si="53"/>
        <v>11.058</v>
      </c>
    </row>
    <row r="1264" spans="1:6" x14ac:dyDescent="0.45">
      <c r="A1264" s="20" t="s">
        <v>732</v>
      </c>
      <c r="B1264" s="25" t="s">
        <v>1016</v>
      </c>
      <c r="C1264" s="20">
        <v>2</v>
      </c>
      <c r="D1264" s="77">
        <f>1+2.8</f>
        <v>3.8</v>
      </c>
      <c r="E1264" s="62">
        <v>4.25</v>
      </c>
      <c r="F1264" s="23">
        <f t="shared" si="53"/>
        <v>32.299999999999997</v>
      </c>
    </row>
    <row r="1265" spans="1:6" x14ac:dyDescent="0.45">
      <c r="A1265" s="20" t="s">
        <v>734</v>
      </c>
      <c r="B1265" s="27" t="s">
        <v>1017</v>
      </c>
      <c r="C1265" s="28">
        <v>-2</v>
      </c>
      <c r="D1265" s="78">
        <v>1</v>
      </c>
      <c r="E1265" s="63">
        <v>2.37</v>
      </c>
      <c r="F1265" s="29">
        <f t="shared" si="53"/>
        <v>-4.74</v>
      </c>
    </row>
    <row r="1266" spans="1:6" x14ac:dyDescent="0.45">
      <c r="A1266" s="20" t="s">
        <v>737</v>
      </c>
      <c r="B1266" s="25" t="s">
        <v>1018</v>
      </c>
      <c r="C1266" s="20">
        <v>2</v>
      </c>
      <c r="D1266" s="77">
        <v>0.6</v>
      </c>
      <c r="E1266" s="62">
        <v>2.5499999999999998</v>
      </c>
      <c r="F1266" s="23">
        <f t="shared" si="53"/>
        <v>3.0599999999999996</v>
      </c>
    </row>
    <row r="1267" spans="1:6" x14ac:dyDescent="0.45">
      <c r="A1267" s="20" t="s">
        <v>738</v>
      </c>
      <c r="B1267" s="25" t="s">
        <v>1523</v>
      </c>
      <c r="C1267" s="20">
        <v>2</v>
      </c>
      <c r="D1267" s="77">
        <v>6.76</v>
      </c>
      <c r="E1267" s="62">
        <v>3.8</v>
      </c>
      <c r="F1267" s="23">
        <f t="shared" si="53"/>
        <v>51.375999999999998</v>
      </c>
    </row>
    <row r="1268" spans="1:6" x14ac:dyDescent="0.45">
      <c r="A1268" s="20" t="s">
        <v>739</v>
      </c>
      <c r="B1268" s="27" t="s">
        <v>771</v>
      </c>
      <c r="C1268" s="28">
        <v>-2</v>
      </c>
      <c r="D1268" s="78">
        <v>0.95</v>
      </c>
      <c r="E1268" s="63">
        <v>2.5499999999999998</v>
      </c>
      <c r="F1268" s="29">
        <f t="shared" si="53"/>
        <v>-4.8449999999999998</v>
      </c>
    </row>
    <row r="1269" spans="1:6" x14ac:dyDescent="0.45">
      <c r="A1269" s="20" t="s">
        <v>741</v>
      </c>
      <c r="B1269" s="25" t="s">
        <v>1019</v>
      </c>
      <c r="C1269" s="20">
        <v>2</v>
      </c>
      <c r="D1269" s="77">
        <v>4.3</v>
      </c>
      <c r="E1269" s="62">
        <v>3.8</v>
      </c>
      <c r="F1269" s="23">
        <f t="shared" si="53"/>
        <v>32.68</v>
      </c>
    </row>
    <row r="1270" spans="1:6" x14ac:dyDescent="0.45">
      <c r="A1270" s="20" t="s">
        <v>742</v>
      </c>
      <c r="B1270" s="27" t="s">
        <v>771</v>
      </c>
      <c r="C1270" s="28">
        <v>-2</v>
      </c>
      <c r="D1270" s="78">
        <v>0.98</v>
      </c>
      <c r="E1270" s="63">
        <v>2.5249999999999999</v>
      </c>
      <c r="F1270" s="29">
        <f t="shared" si="53"/>
        <v>-4.9489999999999998</v>
      </c>
    </row>
    <row r="1271" spans="1:6" x14ac:dyDescent="0.45">
      <c r="A1271" s="20" t="s">
        <v>743</v>
      </c>
      <c r="B1271" s="25" t="s">
        <v>1524</v>
      </c>
      <c r="C1271" s="20">
        <v>2</v>
      </c>
      <c r="D1271" s="77">
        <v>4.8499999999999996</v>
      </c>
      <c r="E1271" s="62">
        <v>4.25</v>
      </c>
      <c r="F1271" s="23">
        <f t="shared" si="53"/>
        <v>41.224999999999994</v>
      </c>
    </row>
    <row r="1272" spans="1:6" x14ac:dyDescent="0.45">
      <c r="A1272" s="20" t="s">
        <v>744</v>
      </c>
      <c r="B1272" s="25" t="s">
        <v>1525</v>
      </c>
      <c r="C1272" s="20">
        <v>2</v>
      </c>
      <c r="D1272" s="77">
        <v>3.06</v>
      </c>
      <c r="E1272" s="62">
        <v>3.8</v>
      </c>
      <c r="F1272" s="23">
        <f t="shared" si="53"/>
        <v>23.256</v>
      </c>
    </row>
    <row r="1273" spans="1:6" x14ac:dyDescent="0.45">
      <c r="A1273" s="20" t="s">
        <v>745</v>
      </c>
      <c r="B1273" s="25" t="s">
        <v>1020</v>
      </c>
      <c r="C1273" s="20">
        <v>2</v>
      </c>
      <c r="D1273" s="77">
        <v>4.18</v>
      </c>
      <c r="E1273" s="62">
        <v>4.25</v>
      </c>
      <c r="F1273" s="23">
        <f t="shared" si="53"/>
        <v>35.53</v>
      </c>
    </row>
    <row r="1274" spans="1:6" x14ac:dyDescent="0.45">
      <c r="A1274" s="20" t="s">
        <v>746</v>
      </c>
      <c r="B1274" s="25" t="s">
        <v>1032</v>
      </c>
      <c r="C1274" s="20">
        <v>2</v>
      </c>
      <c r="D1274" s="77">
        <v>2.2000000000000002</v>
      </c>
      <c r="E1274" s="62">
        <v>2.5499999999999998</v>
      </c>
      <c r="F1274" s="23">
        <f t="shared" si="53"/>
        <v>11.22</v>
      </c>
    </row>
    <row r="1275" spans="1:6" x14ac:dyDescent="0.45">
      <c r="A1275" s="20" t="s">
        <v>747</v>
      </c>
      <c r="B1275" s="25" t="s">
        <v>1033</v>
      </c>
      <c r="C1275" s="20">
        <v>2</v>
      </c>
      <c r="D1275" s="77">
        <v>2.2000000000000002</v>
      </c>
      <c r="E1275" s="62">
        <v>2.5499999999999998</v>
      </c>
      <c r="F1275" s="23">
        <f t="shared" si="53"/>
        <v>11.22</v>
      </c>
    </row>
    <row r="1276" spans="1:6" x14ac:dyDescent="0.45">
      <c r="A1276" s="20" t="s">
        <v>748</v>
      </c>
      <c r="B1276" s="25" t="s">
        <v>1034</v>
      </c>
      <c r="C1276" s="20">
        <v>2</v>
      </c>
      <c r="D1276" s="77">
        <v>2.42</v>
      </c>
      <c r="E1276" s="62">
        <v>2.5499999999999998</v>
      </c>
      <c r="F1276" s="23">
        <f t="shared" si="53"/>
        <v>12.341999999999999</v>
      </c>
    </row>
    <row r="1277" spans="1:6" x14ac:dyDescent="0.45">
      <c r="A1277" s="20" t="s">
        <v>749</v>
      </c>
      <c r="B1277" s="25" t="s">
        <v>1034</v>
      </c>
      <c r="C1277" s="20">
        <v>2</v>
      </c>
      <c r="D1277" s="77">
        <v>0.5</v>
      </c>
      <c r="E1277" s="62">
        <v>2.5499999999999998</v>
      </c>
      <c r="F1277" s="23">
        <f t="shared" si="53"/>
        <v>2.5499999999999998</v>
      </c>
    </row>
    <row r="1278" spans="1:6" x14ac:dyDescent="0.45">
      <c r="A1278" s="20" t="s">
        <v>750</v>
      </c>
      <c r="B1278" s="25" t="s">
        <v>1035</v>
      </c>
      <c r="C1278" s="20">
        <v>2</v>
      </c>
      <c r="D1278" s="77">
        <v>1.7909999999999999</v>
      </c>
      <c r="E1278" s="62">
        <v>2.5499999999999998</v>
      </c>
      <c r="F1278" s="23">
        <f t="shared" si="53"/>
        <v>9.1340999999999983</v>
      </c>
    </row>
    <row r="1279" spans="1:6" x14ac:dyDescent="0.45">
      <c r="A1279" s="20" t="s">
        <v>751</v>
      </c>
      <c r="B1279" s="25" t="s">
        <v>1036</v>
      </c>
      <c r="C1279" s="20">
        <v>2</v>
      </c>
      <c r="D1279" s="77">
        <v>0.73899999999999999</v>
      </c>
      <c r="E1279" s="62">
        <v>2.5499999999999998</v>
      </c>
      <c r="F1279" s="23">
        <f t="shared" si="53"/>
        <v>3.7688999999999995</v>
      </c>
    </row>
    <row r="1280" spans="1:6" x14ac:dyDescent="0.45">
      <c r="A1280" s="20" t="s">
        <v>752</v>
      </c>
      <c r="B1280" s="25" t="s">
        <v>1037</v>
      </c>
      <c r="C1280" s="20">
        <v>2</v>
      </c>
      <c r="D1280" s="77">
        <v>0.503</v>
      </c>
      <c r="E1280" s="62">
        <v>2.5499999999999998</v>
      </c>
      <c r="F1280" s="23">
        <f t="shared" si="53"/>
        <v>2.5652999999999997</v>
      </c>
    </row>
    <row r="1281" spans="1:6" x14ac:dyDescent="0.45">
      <c r="A1281" s="20" t="s">
        <v>754</v>
      </c>
      <c r="B1281" s="25" t="s">
        <v>1038</v>
      </c>
      <c r="C1281" s="20">
        <v>2</v>
      </c>
      <c r="D1281" s="77">
        <v>2.2000000000000002</v>
      </c>
      <c r="E1281" s="62">
        <v>2.5</v>
      </c>
      <c r="F1281" s="23">
        <f t="shared" si="53"/>
        <v>11</v>
      </c>
    </row>
    <row r="1282" spans="1:6" x14ac:dyDescent="0.45">
      <c r="A1282" s="20" t="s">
        <v>756</v>
      </c>
      <c r="B1282" s="25" t="s">
        <v>1039</v>
      </c>
      <c r="C1282" s="20">
        <v>2</v>
      </c>
      <c r="D1282" s="77">
        <v>1.5680000000000001</v>
      </c>
      <c r="E1282" s="62">
        <v>2.5499999999999998</v>
      </c>
      <c r="F1282" s="23">
        <f t="shared" si="53"/>
        <v>7.9967999999999995</v>
      </c>
    </row>
    <row r="1283" spans="1:6" x14ac:dyDescent="0.45">
      <c r="A1283" s="20" t="s">
        <v>758</v>
      </c>
      <c r="B1283" s="25" t="s">
        <v>1040</v>
      </c>
      <c r="C1283" s="20">
        <v>2</v>
      </c>
      <c r="D1283" s="77">
        <v>2.1749999999999998</v>
      </c>
      <c r="E1283" s="62">
        <v>2.5499999999999998</v>
      </c>
      <c r="F1283" s="23">
        <f t="shared" si="53"/>
        <v>11.092499999999998</v>
      </c>
    </row>
    <row r="1284" spans="1:6" x14ac:dyDescent="0.45">
      <c r="A1284" s="20" t="s">
        <v>759</v>
      </c>
      <c r="B1284" s="25" t="s">
        <v>1041</v>
      </c>
      <c r="C1284" s="20">
        <v>2</v>
      </c>
      <c r="D1284" s="77">
        <v>0.9</v>
      </c>
      <c r="E1284" s="62">
        <v>2.5499999999999998</v>
      </c>
      <c r="F1284" s="23">
        <f t="shared" si="53"/>
        <v>4.59</v>
      </c>
    </row>
    <row r="1285" spans="1:6" x14ac:dyDescent="0.45">
      <c r="A1285" s="20" t="s">
        <v>760</v>
      </c>
      <c r="B1285" s="25" t="s">
        <v>1047</v>
      </c>
      <c r="C1285" s="20">
        <v>1</v>
      </c>
      <c r="D1285" s="77">
        <v>1.2350000000000001</v>
      </c>
      <c r="E1285" s="62">
        <v>1.2</v>
      </c>
      <c r="F1285" s="23">
        <f t="shared" si="53"/>
        <v>1.482</v>
      </c>
    </row>
    <row r="1286" spans="1:6" x14ac:dyDescent="0.45">
      <c r="A1286" s="20" t="s">
        <v>762</v>
      </c>
      <c r="B1286" s="25" t="s">
        <v>1048</v>
      </c>
      <c r="C1286" s="20">
        <v>1</v>
      </c>
      <c r="D1286" s="77">
        <v>1.2350000000000001</v>
      </c>
      <c r="E1286" s="62">
        <v>1.2</v>
      </c>
      <c r="F1286" s="23">
        <f t="shared" si="53"/>
        <v>1.482</v>
      </c>
    </row>
    <row r="1287" spans="1:6" x14ac:dyDescent="0.45">
      <c r="A1287" s="20" t="s">
        <v>764</v>
      </c>
      <c r="B1287" s="25" t="s">
        <v>1049</v>
      </c>
      <c r="C1287" s="20">
        <v>1</v>
      </c>
      <c r="D1287" s="77">
        <v>1.2350000000000001</v>
      </c>
      <c r="E1287" s="62">
        <v>1.2</v>
      </c>
      <c r="F1287" s="23">
        <f t="shared" si="53"/>
        <v>1.482</v>
      </c>
    </row>
    <row r="1288" spans="1:6" x14ac:dyDescent="0.45">
      <c r="A1288" s="20" t="s">
        <v>765</v>
      </c>
      <c r="B1288" s="25" t="s">
        <v>1050</v>
      </c>
      <c r="C1288" s="20">
        <v>1</v>
      </c>
      <c r="D1288" s="77">
        <v>1.2350000000000001</v>
      </c>
      <c r="E1288" s="62">
        <v>1.2</v>
      </c>
      <c r="F1288" s="23">
        <f t="shared" si="53"/>
        <v>1.482</v>
      </c>
    </row>
    <row r="1289" spans="1:6" x14ac:dyDescent="0.45">
      <c r="A1289" s="20" t="s">
        <v>1051</v>
      </c>
      <c r="B1289" s="25" t="s">
        <v>1052</v>
      </c>
      <c r="C1289" s="20">
        <v>1</v>
      </c>
      <c r="D1289" s="77">
        <v>1.2350000000000001</v>
      </c>
      <c r="E1289" s="62">
        <v>1.2</v>
      </c>
      <c r="F1289" s="23">
        <f t="shared" si="53"/>
        <v>1.482</v>
      </c>
    </row>
    <row r="1290" spans="1:6" x14ac:dyDescent="0.45">
      <c r="A1290" s="20" t="s">
        <v>1053</v>
      </c>
      <c r="B1290" s="25" t="s">
        <v>1054</v>
      </c>
      <c r="C1290" s="20">
        <v>1</v>
      </c>
      <c r="D1290" s="77">
        <v>1.2350000000000001</v>
      </c>
      <c r="E1290" s="62">
        <v>1.2</v>
      </c>
      <c r="F1290" s="23">
        <f t="shared" si="53"/>
        <v>1.482</v>
      </c>
    </row>
    <row r="1291" spans="1:6" x14ac:dyDescent="0.45">
      <c r="A1291" s="20" t="s">
        <v>1055</v>
      </c>
      <c r="B1291" s="25" t="s">
        <v>1044</v>
      </c>
      <c r="C1291" s="20">
        <v>1</v>
      </c>
      <c r="D1291" s="77">
        <v>2.1800000000000002</v>
      </c>
      <c r="E1291" s="62">
        <v>1.2</v>
      </c>
      <c r="F1291" s="23">
        <f t="shared" si="53"/>
        <v>2.6160000000000001</v>
      </c>
    </row>
    <row r="1292" spans="1:6" x14ac:dyDescent="0.45">
      <c r="A1292" s="20" t="s">
        <v>1056</v>
      </c>
      <c r="B1292" s="25" t="s">
        <v>1045</v>
      </c>
      <c r="C1292" s="20">
        <v>1</v>
      </c>
      <c r="D1292" s="77">
        <v>1.2849999999999999</v>
      </c>
      <c r="E1292" s="62">
        <v>1.2</v>
      </c>
      <c r="F1292" s="23">
        <f t="shared" si="53"/>
        <v>1.5419999999999998</v>
      </c>
    </row>
    <row r="1293" spans="1:6" x14ac:dyDescent="0.45">
      <c r="A1293" s="20" t="s">
        <v>1057</v>
      </c>
      <c r="B1293" s="25" t="s">
        <v>1045</v>
      </c>
      <c r="C1293" s="20">
        <v>1</v>
      </c>
      <c r="D1293" s="77">
        <v>1.2849999999999999</v>
      </c>
      <c r="E1293" s="62">
        <v>1.2</v>
      </c>
      <c r="F1293" s="23">
        <f t="shared" si="53"/>
        <v>1.5419999999999998</v>
      </c>
    </row>
    <row r="1294" spans="1:6" x14ac:dyDescent="0.45">
      <c r="A1294" s="20" t="s">
        <v>1058</v>
      </c>
      <c r="B1294" s="25"/>
      <c r="C1294" s="20"/>
      <c r="D1294" s="77"/>
      <c r="E1294" s="62"/>
      <c r="F1294" s="23">
        <f t="shared" si="53"/>
        <v>0</v>
      </c>
    </row>
    <row r="1295" spans="1:6" x14ac:dyDescent="0.45">
      <c r="A1295" s="20" t="s">
        <v>1059</v>
      </c>
      <c r="B1295" s="31" t="s">
        <v>1060</v>
      </c>
      <c r="C1295" s="20"/>
      <c r="D1295" s="77"/>
      <c r="E1295" s="62"/>
      <c r="F1295" s="23">
        <f t="shared" si="53"/>
        <v>0</v>
      </c>
    </row>
    <row r="1296" spans="1:6" x14ac:dyDescent="0.45">
      <c r="A1296" s="20" t="s">
        <v>1061</v>
      </c>
      <c r="B1296" s="36" t="s">
        <v>1062</v>
      </c>
      <c r="C1296" s="156">
        <v>1</v>
      </c>
      <c r="D1296" s="37">
        <v>1.66</v>
      </c>
      <c r="E1296" s="66">
        <v>2.15</v>
      </c>
      <c r="F1296" s="23">
        <f t="shared" si="53"/>
        <v>3.5689999999999995</v>
      </c>
    </row>
    <row r="1297" spans="1:6" x14ac:dyDescent="0.45">
      <c r="A1297" s="20" t="s">
        <v>1063</v>
      </c>
      <c r="B1297" s="40" t="s">
        <v>771</v>
      </c>
      <c r="C1297" s="157">
        <v>-1</v>
      </c>
      <c r="D1297" s="81">
        <v>0.84</v>
      </c>
      <c r="E1297" s="66">
        <v>2.06</v>
      </c>
      <c r="F1297" s="23">
        <f t="shared" si="53"/>
        <v>-1.7303999999999999</v>
      </c>
    </row>
    <row r="1298" spans="1:6" x14ac:dyDescent="0.45">
      <c r="A1298" s="20" t="s">
        <v>1064</v>
      </c>
      <c r="B1298" s="36" t="s">
        <v>1065</v>
      </c>
      <c r="C1298" s="156">
        <v>1</v>
      </c>
      <c r="D1298" s="37">
        <v>5.6</v>
      </c>
      <c r="E1298" s="66">
        <v>2.8</v>
      </c>
      <c r="F1298" s="23">
        <f t="shared" si="53"/>
        <v>15.679999999999998</v>
      </c>
    </row>
    <row r="1299" spans="1:6" x14ac:dyDescent="0.45">
      <c r="A1299" s="20" t="s">
        <v>1066</v>
      </c>
      <c r="B1299" s="40" t="s">
        <v>1067</v>
      </c>
      <c r="C1299" s="157">
        <v>-1</v>
      </c>
      <c r="D1299" s="81">
        <v>1.48</v>
      </c>
      <c r="E1299" s="67">
        <v>2.4</v>
      </c>
      <c r="F1299" s="29">
        <f t="shared" si="53"/>
        <v>-3.552</v>
      </c>
    </row>
    <row r="1300" spans="1:6" x14ac:dyDescent="0.45">
      <c r="A1300" s="20" t="s">
        <v>1068</v>
      </c>
      <c r="B1300" s="40" t="s">
        <v>1069</v>
      </c>
      <c r="C1300" s="157">
        <v>-1</v>
      </c>
      <c r="D1300" s="81">
        <v>0.9</v>
      </c>
      <c r="E1300" s="67">
        <v>2.4</v>
      </c>
      <c r="F1300" s="29">
        <f t="shared" si="53"/>
        <v>-2.16</v>
      </c>
    </row>
    <row r="1301" spans="1:6" x14ac:dyDescent="0.45">
      <c r="A1301" s="20" t="s">
        <v>1070</v>
      </c>
      <c r="B1301" s="40" t="s">
        <v>1071</v>
      </c>
      <c r="C1301" s="157">
        <v>-1</v>
      </c>
      <c r="D1301" s="81">
        <v>1.1000000000000001</v>
      </c>
      <c r="E1301" s="67">
        <v>1.53</v>
      </c>
      <c r="F1301" s="29">
        <f t="shared" si="53"/>
        <v>-1.6830000000000003</v>
      </c>
    </row>
    <row r="1302" spans="1:6" x14ac:dyDescent="0.45">
      <c r="A1302" s="20" t="s">
        <v>1072</v>
      </c>
      <c r="B1302" s="38" t="s">
        <v>1527</v>
      </c>
      <c r="C1302" s="156">
        <v>1</v>
      </c>
      <c r="D1302" s="82">
        <v>1.9</v>
      </c>
      <c r="E1302" s="68">
        <v>2.1190000000000002</v>
      </c>
      <c r="F1302" s="23">
        <f t="shared" si="53"/>
        <v>4.0261000000000005</v>
      </c>
    </row>
    <row r="1303" spans="1:6" x14ac:dyDescent="0.45">
      <c r="A1303" s="20" t="s">
        <v>1073</v>
      </c>
      <c r="B1303" s="38" t="s">
        <v>1528</v>
      </c>
      <c r="C1303" s="156">
        <v>1</v>
      </c>
      <c r="D1303" s="82">
        <v>0.8</v>
      </c>
      <c r="E1303" s="68">
        <v>2.1190000000000002</v>
      </c>
      <c r="F1303" s="23">
        <f t="shared" si="53"/>
        <v>1.6952000000000003</v>
      </c>
    </row>
    <row r="1304" spans="1:6" x14ac:dyDescent="0.45">
      <c r="A1304" s="20" t="s">
        <v>1073</v>
      </c>
      <c r="B1304" s="38" t="s">
        <v>1529</v>
      </c>
      <c r="C1304" s="156">
        <v>2</v>
      </c>
      <c r="D1304" s="37">
        <v>0.6</v>
      </c>
      <c r="E1304" s="66">
        <v>2.8</v>
      </c>
      <c r="F1304" s="23">
        <f t="shared" si="53"/>
        <v>3.36</v>
      </c>
    </row>
    <row r="1305" spans="1:6" x14ac:dyDescent="0.45">
      <c r="A1305" s="20" t="s">
        <v>1074</v>
      </c>
      <c r="B1305" s="38" t="s">
        <v>1075</v>
      </c>
      <c r="C1305" s="156">
        <v>1</v>
      </c>
      <c r="D1305" s="82">
        <v>2.9</v>
      </c>
      <c r="E1305" s="68">
        <v>3.3</v>
      </c>
      <c r="F1305" s="23">
        <f t="shared" si="53"/>
        <v>9.5699999999999985</v>
      </c>
    </row>
    <row r="1306" spans="1:6" x14ac:dyDescent="0.45">
      <c r="A1306" s="20" t="s">
        <v>1076</v>
      </c>
      <c r="B1306" s="38" t="s">
        <v>1077</v>
      </c>
      <c r="C1306" s="3">
        <v>1</v>
      </c>
      <c r="D1306" s="82">
        <v>3.5</v>
      </c>
      <c r="E1306" s="68">
        <v>2.6</v>
      </c>
      <c r="F1306" s="23">
        <f t="shared" si="53"/>
        <v>9.1</v>
      </c>
    </row>
    <row r="1307" spans="1:6" x14ac:dyDescent="0.45">
      <c r="A1307" s="20" t="s">
        <v>1078</v>
      </c>
      <c r="B1307" s="38" t="s">
        <v>1530</v>
      </c>
      <c r="C1307" s="3">
        <v>2</v>
      </c>
      <c r="D1307" s="82">
        <v>4.3</v>
      </c>
      <c r="E1307" s="68">
        <v>3.5</v>
      </c>
      <c r="F1307" s="23">
        <f t="shared" si="53"/>
        <v>30.099999999999998</v>
      </c>
    </row>
    <row r="1308" spans="1:6" x14ac:dyDescent="0.45">
      <c r="A1308" s="20" t="s">
        <v>1079</v>
      </c>
      <c r="B1308" s="38" t="s">
        <v>1080</v>
      </c>
      <c r="C1308" s="3">
        <v>2</v>
      </c>
      <c r="D1308" s="82">
        <v>2.0499999999999998</v>
      </c>
      <c r="E1308" s="68">
        <v>1</v>
      </c>
      <c r="F1308" s="23">
        <f t="shared" si="53"/>
        <v>4.0999999999999996</v>
      </c>
    </row>
    <row r="1309" spans="1:6" x14ac:dyDescent="0.45">
      <c r="A1309" s="20" t="s">
        <v>1081</v>
      </c>
      <c r="B1309" s="39" t="s">
        <v>1021</v>
      </c>
      <c r="C1309" s="3"/>
      <c r="D1309" s="82"/>
      <c r="E1309" s="68"/>
      <c r="F1309" s="23">
        <f t="shared" si="53"/>
        <v>0</v>
      </c>
    </row>
    <row r="1310" spans="1:6" x14ac:dyDescent="0.45">
      <c r="A1310" s="20" t="s">
        <v>1082</v>
      </c>
      <c r="B1310" s="38" t="s">
        <v>1083</v>
      </c>
      <c r="C1310" s="3">
        <v>2</v>
      </c>
      <c r="D1310" s="82">
        <v>0.95</v>
      </c>
      <c r="E1310" s="68">
        <v>4.5</v>
      </c>
      <c r="F1310" s="23">
        <f t="shared" si="53"/>
        <v>8.5499999999999989</v>
      </c>
    </row>
    <row r="1311" spans="1:6" x14ac:dyDescent="0.45">
      <c r="A1311" s="20" t="s">
        <v>1084</v>
      </c>
      <c r="B1311" s="38" t="s">
        <v>1531</v>
      </c>
      <c r="C1311" s="3">
        <v>2</v>
      </c>
      <c r="D1311" s="82">
        <v>2.93</v>
      </c>
      <c r="E1311" s="68">
        <v>4</v>
      </c>
      <c r="F1311" s="23">
        <f t="shared" si="53"/>
        <v>23.44</v>
      </c>
    </row>
    <row r="1312" spans="1:6" x14ac:dyDescent="0.45">
      <c r="A1312" s="20" t="s">
        <v>1085</v>
      </c>
      <c r="B1312" s="38" t="s">
        <v>1086</v>
      </c>
      <c r="C1312" s="3">
        <v>2</v>
      </c>
      <c r="D1312" s="82">
        <v>2.9249999999999998</v>
      </c>
      <c r="E1312" s="68">
        <v>4</v>
      </c>
      <c r="F1312" s="23">
        <f t="shared" si="53"/>
        <v>23.4</v>
      </c>
    </row>
    <row r="1313" spans="1:6" x14ac:dyDescent="0.45">
      <c r="A1313" s="20" t="s">
        <v>1087</v>
      </c>
      <c r="B1313" s="38" t="s">
        <v>1088</v>
      </c>
      <c r="C1313" s="3">
        <v>1</v>
      </c>
      <c r="D1313" s="82">
        <v>1.4</v>
      </c>
      <c r="E1313" s="68">
        <v>3.5</v>
      </c>
      <c r="F1313" s="23">
        <f t="shared" si="53"/>
        <v>4.8999999999999995</v>
      </c>
    </row>
    <row r="1314" spans="1:6" x14ac:dyDescent="0.45">
      <c r="A1314" s="20" t="s">
        <v>1089</v>
      </c>
      <c r="B1314" s="38" t="s">
        <v>1090</v>
      </c>
      <c r="C1314" s="3">
        <v>1</v>
      </c>
      <c r="D1314" s="82">
        <v>0.8</v>
      </c>
      <c r="E1314" s="68">
        <v>3.46</v>
      </c>
      <c r="F1314" s="23">
        <f t="shared" si="53"/>
        <v>2.7680000000000002</v>
      </c>
    </row>
    <row r="1315" spans="1:6" x14ac:dyDescent="0.45">
      <c r="A1315" s="20" t="s">
        <v>1091</v>
      </c>
      <c r="B1315" s="33"/>
      <c r="C1315" s="34"/>
      <c r="D1315" s="80"/>
      <c r="E1315" s="65"/>
      <c r="F1315" s="60">
        <f>SUM(F1260:F1314)</f>
        <v>506.21650000000005</v>
      </c>
    </row>
    <row r="1316" spans="1:6" x14ac:dyDescent="0.45">
      <c r="A1316" s="20"/>
      <c r="B1316" s="25"/>
      <c r="C1316" s="20"/>
      <c r="D1316" s="77"/>
      <c r="E1316" s="62"/>
      <c r="F1316" s="23"/>
    </row>
    <row r="1317" spans="1:6" ht="157.5" x14ac:dyDescent="0.45">
      <c r="A1317" s="20" t="s">
        <v>775</v>
      </c>
      <c r="B1317" s="25" t="s">
        <v>82</v>
      </c>
      <c r="C1317" s="20" t="s">
        <v>80</v>
      </c>
      <c r="D1317" s="77"/>
      <c r="E1317" s="62"/>
      <c r="F1317" s="23"/>
    </row>
    <row r="1318" spans="1:6" x14ac:dyDescent="0.45">
      <c r="A1318" s="20"/>
      <c r="B1318" s="25" t="s">
        <v>1092</v>
      </c>
      <c r="C1318" s="20">
        <v>1</v>
      </c>
      <c r="D1318" s="77">
        <v>6.45</v>
      </c>
      <c r="E1318" s="62">
        <v>4.25</v>
      </c>
      <c r="F1318" s="23">
        <f>(C1318*D1318*E1318)</f>
        <v>27.412500000000001</v>
      </c>
    </row>
    <row r="1319" spans="1:6" x14ac:dyDescent="0.45">
      <c r="A1319" s="20"/>
      <c r="B1319" s="25" t="s">
        <v>1093</v>
      </c>
      <c r="C1319" s="20">
        <v>1</v>
      </c>
      <c r="D1319" s="77">
        <v>4.5999999999999996</v>
      </c>
      <c r="E1319" s="62">
        <v>3.5</v>
      </c>
      <c r="F1319" s="23">
        <f t="shared" ref="F1319:F1326" si="54">(C1319*D1319*E1319)</f>
        <v>16.099999999999998</v>
      </c>
    </row>
    <row r="1320" spans="1:6" x14ac:dyDescent="0.45">
      <c r="A1320" s="20"/>
      <c r="B1320" s="25" t="s">
        <v>1094</v>
      </c>
      <c r="C1320" s="20">
        <v>1</v>
      </c>
      <c r="D1320" s="77">
        <v>1.5</v>
      </c>
      <c r="E1320" s="62">
        <v>3.1</v>
      </c>
      <c r="F1320" s="23">
        <f t="shared" si="54"/>
        <v>4.6500000000000004</v>
      </c>
    </row>
    <row r="1321" spans="1:6" x14ac:dyDescent="0.45">
      <c r="A1321" s="20"/>
      <c r="B1321" s="25" t="s">
        <v>1095</v>
      </c>
      <c r="C1321" s="20">
        <v>1</v>
      </c>
      <c r="D1321" s="77">
        <v>2.67</v>
      </c>
      <c r="E1321" s="62">
        <v>3.1</v>
      </c>
      <c r="F1321" s="23">
        <f t="shared" si="54"/>
        <v>8.2769999999999992</v>
      </c>
    </row>
    <row r="1322" spans="1:6" x14ac:dyDescent="0.45">
      <c r="A1322" s="20"/>
      <c r="B1322" s="25" t="s">
        <v>1096</v>
      </c>
      <c r="C1322" s="20">
        <v>1</v>
      </c>
      <c r="D1322" s="77">
        <v>3.85</v>
      </c>
      <c r="E1322" s="62">
        <v>3.5</v>
      </c>
      <c r="F1322" s="23">
        <f t="shared" si="54"/>
        <v>13.475</v>
      </c>
    </row>
    <row r="1323" spans="1:6" x14ac:dyDescent="0.45">
      <c r="A1323" s="20"/>
      <c r="B1323" s="39" t="s">
        <v>1021</v>
      </c>
      <c r="C1323" s="20"/>
      <c r="D1323" s="77"/>
      <c r="E1323" s="62"/>
      <c r="F1323" s="23">
        <f t="shared" si="54"/>
        <v>0</v>
      </c>
    </row>
    <row r="1324" spans="1:6" x14ac:dyDescent="0.45">
      <c r="A1324" s="20"/>
      <c r="B1324" s="38" t="s">
        <v>1097</v>
      </c>
      <c r="C1324" s="3">
        <v>1</v>
      </c>
      <c r="D1324" s="82">
        <v>4.53</v>
      </c>
      <c r="E1324" s="68">
        <v>4</v>
      </c>
      <c r="F1324" s="23">
        <f t="shared" si="54"/>
        <v>18.12</v>
      </c>
    </row>
    <row r="1325" spans="1:6" x14ac:dyDescent="0.45">
      <c r="A1325" s="20"/>
      <c r="B1325" s="38" t="s">
        <v>1098</v>
      </c>
      <c r="C1325" s="3">
        <v>1</v>
      </c>
      <c r="D1325" s="82">
        <v>3.4</v>
      </c>
      <c r="E1325" s="68">
        <v>4</v>
      </c>
      <c r="F1325" s="23">
        <f t="shared" si="54"/>
        <v>13.6</v>
      </c>
    </row>
    <row r="1326" spans="1:6" x14ac:dyDescent="0.45">
      <c r="A1326" s="20"/>
      <c r="B1326" s="38" t="s">
        <v>1658</v>
      </c>
      <c r="C1326" s="3">
        <v>1</v>
      </c>
      <c r="D1326" s="82">
        <f>89/4.2</f>
        <v>21.19047619047619</v>
      </c>
      <c r="E1326" s="68">
        <v>3.15</v>
      </c>
      <c r="F1326" s="23">
        <f t="shared" si="54"/>
        <v>66.75</v>
      </c>
    </row>
    <row r="1327" spans="1:6" x14ac:dyDescent="0.45">
      <c r="A1327" s="20"/>
      <c r="B1327" s="33"/>
      <c r="C1327" s="34"/>
      <c r="D1327" s="80"/>
      <c r="E1327" s="65"/>
      <c r="F1327" s="60">
        <f>SUM(F1318:F1326)</f>
        <v>168.3845</v>
      </c>
    </row>
    <row r="1328" spans="1:6" x14ac:dyDescent="0.45">
      <c r="A1328" s="20"/>
      <c r="B1328" s="25"/>
      <c r="C1328" s="20"/>
      <c r="D1328" s="77"/>
      <c r="E1328" s="62"/>
      <c r="F1328" s="23"/>
    </row>
    <row r="1329" spans="1:6" ht="56.25" x14ac:dyDescent="0.45">
      <c r="A1329" s="20" t="s">
        <v>915</v>
      </c>
      <c r="B1329" s="25" t="s">
        <v>418</v>
      </c>
      <c r="C1329" s="20" t="s">
        <v>14</v>
      </c>
      <c r="D1329" s="77"/>
      <c r="E1329" s="62"/>
      <c r="F1329" s="23"/>
    </row>
    <row r="1330" spans="1:6" x14ac:dyDescent="0.45">
      <c r="A1330" s="20" t="s">
        <v>14</v>
      </c>
      <c r="B1330" s="25" t="s">
        <v>419</v>
      </c>
      <c r="C1330" s="20" t="s">
        <v>80</v>
      </c>
      <c r="D1330" s="77"/>
      <c r="E1330" s="62"/>
      <c r="F1330" s="23"/>
    </row>
    <row r="1331" spans="1:6" ht="78.75" x14ac:dyDescent="0.45">
      <c r="A1331" s="20" t="s">
        <v>929</v>
      </c>
      <c r="B1331" s="25" t="s">
        <v>309</v>
      </c>
      <c r="C1331" s="20" t="s">
        <v>80</v>
      </c>
      <c r="D1331" s="77"/>
      <c r="E1331" s="62"/>
      <c r="F1331" s="23"/>
    </row>
    <row r="1332" spans="1:6" ht="101.25" x14ac:dyDescent="0.45">
      <c r="A1332" s="20" t="s">
        <v>930</v>
      </c>
      <c r="B1332" s="25" t="s">
        <v>1532</v>
      </c>
      <c r="C1332" s="20" t="s">
        <v>80</v>
      </c>
      <c r="D1332" s="77"/>
      <c r="E1332" s="62"/>
      <c r="F1332" s="23"/>
    </row>
    <row r="1333" spans="1:6" x14ac:dyDescent="0.45">
      <c r="A1333" s="20" t="s">
        <v>106</v>
      </c>
      <c r="B1333" s="25" t="s">
        <v>1099</v>
      </c>
      <c r="C1333" s="20">
        <v>1</v>
      </c>
      <c r="D1333" s="77">
        <v>13.475</v>
      </c>
      <c r="E1333" s="62">
        <v>6.8</v>
      </c>
      <c r="F1333" s="23">
        <f>(C1333*D1333*E1333)</f>
        <v>91.63</v>
      </c>
    </row>
    <row r="1334" spans="1:6" x14ac:dyDescent="0.45">
      <c r="A1334" s="20" t="s">
        <v>107</v>
      </c>
      <c r="B1334" s="27" t="s">
        <v>1100</v>
      </c>
      <c r="C1334" s="28">
        <v>-1</v>
      </c>
      <c r="D1334" s="78">
        <v>6.0750000000000002</v>
      </c>
      <c r="E1334" s="63">
        <v>1.4</v>
      </c>
      <c r="F1334" s="29">
        <f>(C1334*D1334*E1334)</f>
        <v>-8.504999999999999</v>
      </c>
    </row>
    <row r="1335" spans="1:6" x14ac:dyDescent="0.45">
      <c r="A1335" s="20"/>
      <c r="B1335" s="33"/>
      <c r="C1335" s="34"/>
      <c r="D1335" s="80"/>
      <c r="E1335" s="65"/>
      <c r="F1335" s="60">
        <f>SUM(F1333:F1334)</f>
        <v>83.125</v>
      </c>
    </row>
    <row r="1336" spans="1:6" x14ac:dyDescent="0.45">
      <c r="A1336" s="20"/>
      <c r="B1336" s="25"/>
      <c r="C1336" s="20"/>
      <c r="D1336" s="77"/>
      <c r="E1336" s="62"/>
      <c r="F1336" s="23"/>
    </row>
    <row r="1337" spans="1:6" ht="67.5" x14ac:dyDescent="0.45">
      <c r="A1337" s="20" t="s">
        <v>931</v>
      </c>
      <c r="B1337" s="25" t="s">
        <v>310</v>
      </c>
      <c r="C1337" s="20" t="s">
        <v>80</v>
      </c>
      <c r="D1337" s="77"/>
      <c r="E1337" s="62"/>
      <c r="F1337" s="23"/>
    </row>
    <row r="1338" spans="1:6" x14ac:dyDescent="0.45">
      <c r="A1338" s="20" t="s">
        <v>37</v>
      </c>
      <c r="B1338" s="25" t="s">
        <v>311</v>
      </c>
      <c r="C1338" s="20" t="s">
        <v>14</v>
      </c>
      <c r="D1338" s="77"/>
      <c r="E1338" s="62"/>
      <c r="F1338" s="23"/>
    </row>
    <row r="1339" spans="1:6" x14ac:dyDescent="0.45">
      <c r="A1339" s="20" t="s">
        <v>14</v>
      </c>
      <c r="B1339" s="25" t="s">
        <v>312</v>
      </c>
      <c r="C1339" s="20" t="s">
        <v>14</v>
      </c>
      <c r="D1339" s="77"/>
      <c r="E1339" s="62"/>
      <c r="F1339" s="23"/>
    </row>
    <row r="1340" spans="1:6" x14ac:dyDescent="0.45">
      <c r="A1340" s="20" t="s">
        <v>715</v>
      </c>
      <c r="B1340" s="25" t="s">
        <v>313</v>
      </c>
      <c r="C1340" s="20" t="s">
        <v>69</v>
      </c>
      <c r="D1340" s="77"/>
      <c r="E1340" s="62"/>
      <c r="F1340" s="23"/>
    </row>
    <row r="1341" spans="1:6" ht="78.75" x14ac:dyDescent="0.45">
      <c r="A1341" s="20" t="s">
        <v>14</v>
      </c>
      <c r="B1341" s="25" t="s">
        <v>314</v>
      </c>
      <c r="C1341" s="20" t="s">
        <v>14</v>
      </c>
      <c r="D1341" s="77"/>
      <c r="E1341" s="62"/>
      <c r="F1341" s="23"/>
    </row>
    <row r="1342" spans="1:6" x14ac:dyDescent="0.45">
      <c r="A1342" s="20" t="s">
        <v>106</v>
      </c>
      <c r="B1342" s="25" t="s">
        <v>1101</v>
      </c>
      <c r="C1342" s="20">
        <v>1</v>
      </c>
      <c r="D1342" s="77">
        <v>5.77</v>
      </c>
      <c r="E1342" s="62">
        <v>4.9000000000000004</v>
      </c>
      <c r="F1342" s="23">
        <f>(C1342*D1342*E1342)</f>
        <v>28.273</v>
      </c>
    </row>
    <row r="1343" spans="1:6" x14ac:dyDescent="0.45">
      <c r="A1343" s="20" t="s">
        <v>107</v>
      </c>
      <c r="B1343" s="27" t="s">
        <v>1102</v>
      </c>
      <c r="C1343" s="28">
        <v>-1</v>
      </c>
      <c r="D1343" s="78">
        <v>0.83</v>
      </c>
      <c r="E1343" s="63">
        <v>1.75</v>
      </c>
      <c r="F1343" s="29">
        <f t="shared" ref="F1343:F1348" si="55">(C1343*D1343*E1343)</f>
        <v>-1.4524999999999999</v>
      </c>
    </row>
    <row r="1344" spans="1:6" x14ac:dyDescent="0.45">
      <c r="A1344" s="20" t="s">
        <v>108</v>
      </c>
      <c r="B1344" s="25" t="s">
        <v>1103</v>
      </c>
      <c r="C1344" s="20">
        <v>1</v>
      </c>
      <c r="D1344" s="77">
        <v>2.5</v>
      </c>
      <c r="E1344" s="62">
        <v>2.2000000000000002</v>
      </c>
      <c r="F1344" s="23">
        <f t="shared" si="55"/>
        <v>5.5</v>
      </c>
    </row>
    <row r="1345" spans="1:6" x14ac:dyDescent="0.45">
      <c r="A1345" s="20" t="s">
        <v>109</v>
      </c>
      <c r="B1345" s="25" t="s">
        <v>1104</v>
      </c>
      <c r="C1345" s="20">
        <v>1</v>
      </c>
      <c r="D1345" s="77">
        <v>4.1500000000000004</v>
      </c>
      <c r="E1345" s="62">
        <v>7.77</v>
      </c>
      <c r="F1345" s="23">
        <f t="shared" si="55"/>
        <v>32.2455</v>
      </c>
    </row>
    <row r="1346" spans="1:6" x14ac:dyDescent="0.45">
      <c r="A1346" s="20" t="s">
        <v>732</v>
      </c>
      <c r="B1346" s="27" t="s">
        <v>1105</v>
      </c>
      <c r="C1346" s="28">
        <v>-3</v>
      </c>
      <c r="D1346" s="78">
        <v>1.2350000000000001</v>
      </c>
      <c r="E1346" s="63">
        <v>0.15</v>
      </c>
      <c r="F1346" s="29">
        <f t="shared" si="55"/>
        <v>-0.55574999999999997</v>
      </c>
    </row>
    <row r="1347" spans="1:6" x14ac:dyDescent="0.45">
      <c r="A1347" s="20" t="s">
        <v>734</v>
      </c>
      <c r="B1347" s="25" t="s">
        <v>1106</v>
      </c>
      <c r="C1347" s="20">
        <v>1</v>
      </c>
      <c r="D1347" s="77">
        <v>4.38</v>
      </c>
      <c r="E1347" s="62">
        <v>1.58</v>
      </c>
      <c r="F1347" s="23">
        <f t="shared" si="55"/>
        <v>6.9203999999999999</v>
      </c>
    </row>
    <row r="1348" spans="1:6" x14ac:dyDescent="0.45">
      <c r="A1348" s="20" t="s">
        <v>737</v>
      </c>
      <c r="B1348" s="25" t="s">
        <v>1107</v>
      </c>
      <c r="C1348" s="20">
        <v>2</v>
      </c>
      <c r="D1348" s="77">
        <v>1.25</v>
      </c>
      <c r="E1348" s="62">
        <v>2.4</v>
      </c>
      <c r="F1348" s="23">
        <f t="shared" si="55"/>
        <v>6</v>
      </c>
    </row>
    <row r="1349" spans="1:6" x14ac:dyDescent="0.45">
      <c r="A1349" s="20"/>
      <c r="B1349" s="33"/>
      <c r="C1349" s="34"/>
      <c r="D1349" s="80"/>
      <c r="E1349" s="65"/>
      <c r="F1349" s="60">
        <f>SUM(F1342:F1348)</f>
        <v>76.93065</v>
      </c>
    </row>
    <row r="1350" spans="1:6" x14ac:dyDescent="0.45">
      <c r="A1350" s="20"/>
      <c r="B1350" s="25"/>
      <c r="C1350" s="20"/>
      <c r="D1350" s="77"/>
      <c r="E1350" s="62"/>
      <c r="F1350" s="23"/>
    </row>
    <row r="1351" spans="1:6" x14ac:dyDescent="0.45">
      <c r="A1351" s="20" t="s">
        <v>716</v>
      </c>
      <c r="B1351" s="25" t="s">
        <v>422</v>
      </c>
      <c r="C1351" s="20" t="s">
        <v>69</v>
      </c>
      <c r="D1351" s="77"/>
      <c r="E1351" s="62"/>
      <c r="F1351" s="23"/>
    </row>
    <row r="1352" spans="1:6" ht="90" x14ac:dyDescent="0.45">
      <c r="A1352" s="20" t="s">
        <v>14</v>
      </c>
      <c r="B1352" s="25" t="s">
        <v>423</v>
      </c>
      <c r="C1352" s="20" t="s">
        <v>14</v>
      </c>
      <c r="D1352" s="77"/>
      <c r="E1352" s="62"/>
      <c r="F1352" s="23"/>
    </row>
    <row r="1353" spans="1:6" x14ac:dyDescent="0.45">
      <c r="A1353" s="20" t="s">
        <v>716</v>
      </c>
      <c r="B1353" s="25" t="s">
        <v>424</v>
      </c>
      <c r="C1353" s="20" t="s">
        <v>69</v>
      </c>
      <c r="D1353" s="77"/>
      <c r="E1353" s="62"/>
      <c r="F1353" s="23"/>
    </row>
    <row r="1354" spans="1:6" ht="45" x14ac:dyDescent="0.45">
      <c r="A1354" s="20" t="s">
        <v>14</v>
      </c>
      <c r="B1354" s="25" t="s">
        <v>425</v>
      </c>
      <c r="C1354" s="20" t="s">
        <v>14</v>
      </c>
      <c r="D1354" s="77"/>
      <c r="E1354" s="62"/>
      <c r="F1354" s="23"/>
    </row>
    <row r="1355" spans="1:6" x14ac:dyDescent="0.45">
      <c r="A1355" s="20" t="s">
        <v>718</v>
      </c>
      <c r="B1355" s="25" t="s">
        <v>426</v>
      </c>
      <c r="C1355" s="20" t="s">
        <v>69</v>
      </c>
      <c r="D1355" s="77"/>
      <c r="E1355" s="62"/>
      <c r="F1355" s="23"/>
    </row>
    <row r="1356" spans="1:6" ht="90" x14ac:dyDescent="0.45">
      <c r="A1356" s="20" t="s">
        <v>14</v>
      </c>
      <c r="B1356" s="25" t="s">
        <v>161</v>
      </c>
      <c r="C1356" s="20" t="s">
        <v>14</v>
      </c>
      <c r="D1356" s="77"/>
      <c r="E1356" s="62"/>
      <c r="F1356" s="23"/>
    </row>
    <row r="1357" spans="1:6" x14ac:dyDescent="0.45">
      <c r="A1357" s="20" t="s">
        <v>719</v>
      </c>
      <c r="B1357" s="25" t="s">
        <v>427</v>
      </c>
      <c r="C1357" s="20" t="s">
        <v>69</v>
      </c>
      <c r="D1357" s="77"/>
      <c r="E1357" s="62"/>
      <c r="F1357" s="23"/>
    </row>
    <row r="1358" spans="1:6" ht="101.25" x14ac:dyDescent="0.45">
      <c r="A1358" s="20" t="s">
        <v>14</v>
      </c>
      <c r="B1358" s="25" t="s">
        <v>428</v>
      </c>
      <c r="C1358" s="20" t="s">
        <v>14</v>
      </c>
      <c r="D1358" s="77"/>
      <c r="E1358" s="62"/>
      <c r="F1358" s="23"/>
    </row>
    <row r="1359" spans="1:6" x14ac:dyDescent="0.45">
      <c r="A1359" s="20" t="s">
        <v>14</v>
      </c>
      <c r="B1359" s="25" t="s">
        <v>317</v>
      </c>
      <c r="C1359" s="20" t="s">
        <v>14</v>
      </c>
      <c r="D1359" s="77"/>
      <c r="E1359" s="62"/>
      <c r="F1359" s="23"/>
    </row>
    <row r="1360" spans="1:6" x14ac:dyDescent="0.45">
      <c r="A1360" s="20" t="s">
        <v>785</v>
      </c>
      <c r="B1360" s="25" t="s">
        <v>318</v>
      </c>
      <c r="C1360" s="20" t="s">
        <v>69</v>
      </c>
      <c r="D1360" s="77"/>
      <c r="E1360" s="62"/>
      <c r="F1360" s="23"/>
    </row>
    <row r="1361" spans="1:6" ht="56.25" x14ac:dyDescent="0.45">
      <c r="A1361" s="20" t="s">
        <v>14</v>
      </c>
      <c r="B1361" s="25" t="s">
        <v>319</v>
      </c>
      <c r="C1361" s="20" t="s">
        <v>14</v>
      </c>
      <c r="D1361" s="77"/>
      <c r="E1361" s="62"/>
      <c r="F1361" s="23"/>
    </row>
    <row r="1362" spans="1:6" x14ac:dyDescent="0.45">
      <c r="A1362" s="20" t="s">
        <v>106</v>
      </c>
      <c r="B1362" s="25" t="s">
        <v>1108</v>
      </c>
      <c r="C1362" s="20">
        <v>1</v>
      </c>
      <c r="D1362" s="77">
        <v>3.97</v>
      </c>
      <c r="E1362" s="62">
        <v>2.25</v>
      </c>
      <c r="F1362" s="23">
        <f>(C1362*D1362*E1362)</f>
        <v>8.932500000000001</v>
      </c>
    </row>
    <row r="1363" spans="1:6" x14ac:dyDescent="0.45">
      <c r="A1363" s="20" t="s">
        <v>107</v>
      </c>
      <c r="B1363" s="27" t="s">
        <v>1109</v>
      </c>
      <c r="C1363" s="28">
        <v>-3</v>
      </c>
      <c r="D1363" s="78">
        <v>0.72</v>
      </c>
      <c r="E1363" s="63">
        <v>2.25</v>
      </c>
      <c r="F1363" s="29">
        <f t="shared" ref="F1363:F1378" si="56">(C1363*D1363*E1363)</f>
        <v>-4.8600000000000003</v>
      </c>
    </row>
    <row r="1364" spans="1:6" x14ac:dyDescent="0.45">
      <c r="A1364" s="20" t="s">
        <v>108</v>
      </c>
      <c r="B1364" s="25" t="s">
        <v>1110</v>
      </c>
      <c r="C1364" s="20">
        <v>3</v>
      </c>
      <c r="D1364" s="77">
        <v>6.62</v>
      </c>
      <c r="E1364" s="62">
        <v>2.25</v>
      </c>
      <c r="F1364" s="23">
        <f t="shared" si="56"/>
        <v>44.685000000000002</v>
      </c>
    </row>
    <row r="1365" spans="1:6" x14ac:dyDescent="0.45">
      <c r="A1365" s="20" t="s">
        <v>109</v>
      </c>
      <c r="B1365" s="25" t="s">
        <v>1111</v>
      </c>
      <c r="C1365" s="20">
        <v>1</v>
      </c>
      <c r="D1365" s="77">
        <v>3.5</v>
      </c>
      <c r="E1365" s="62">
        <v>2.25</v>
      </c>
      <c r="F1365" s="23">
        <f t="shared" si="56"/>
        <v>7.875</v>
      </c>
    </row>
    <row r="1366" spans="1:6" x14ac:dyDescent="0.45">
      <c r="A1366" s="20" t="s">
        <v>732</v>
      </c>
      <c r="B1366" s="27" t="s">
        <v>740</v>
      </c>
      <c r="C1366" s="28">
        <v>-1</v>
      </c>
      <c r="D1366" s="78">
        <v>0.7</v>
      </c>
      <c r="E1366" s="63">
        <v>2.25</v>
      </c>
      <c r="F1366" s="29">
        <f t="shared" si="56"/>
        <v>-1.575</v>
      </c>
    </row>
    <row r="1367" spans="1:6" x14ac:dyDescent="0.45">
      <c r="A1367" s="20" t="s">
        <v>734</v>
      </c>
      <c r="B1367" s="27" t="s">
        <v>1112</v>
      </c>
      <c r="C1367" s="28">
        <v>-1</v>
      </c>
      <c r="D1367" s="78">
        <v>1.1299999999999999</v>
      </c>
      <c r="E1367" s="63">
        <v>2.25</v>
      </c>
      <c r="F1367" s="29">
        <f t="shared" si="56"/>
        <v>-2.5424999999999995</v>
      </c>
    </row>
    <row r="1368" spans="1:6" x14ac:dyDescent="0.45">
      <c r="A1368" s="20" t="s">
        <v>737</v>
      </c>
      <c r="B1368" s="25" t="s">
        <v>1533</v>
      </c>
      <c r="C1368" s="20">
        <v>1</v>
      </c>
      <c r="D1368" s="77">
        <v>5.47</v>
      </c>
      <c r="E1368" s="62">
        <v>2.25</v>
      </c>
      <c r="F1368" s="23">
        <f t="shared" si="56"/>
        <v>12.307499999999999</v>
      </c>
    </row>
    <row r="1369" spans="1:6" x14ac:dyDescent="0.45">
      <c r="A1369" s="20" t="s">
        <v>738</v>
      </c>
      <c r="B1369" s="25" t="s">
        <v>1113</v>
      </c>
      <c r="C1369" s="20">
        <v>2</v>
      </c>
      <c r="D1369" s="77">
        <v>1.8</v>
      </c>
      <c r="E1369" s="62">
        <v>2.25</v>
      </c>
      <c r="F1369" s="23">
        <f t="shared" si="56"/>
        <v>8.1</v>
      </c>
    </row>
    <row r="1370" spans="1:6" x14ac:dyDescent="0.45">
      <c r="A1370" s="20" t="s">
        <v>739</v>
      </c>
      <c r="B1370" s="25" t="s">
        <v>1114</v>
      </c>
      <c r="C1370" s="20">
        <v>1</v>
      </c>
      <c r="D1370" s="77">
        <v>1.4450000000000001</v>
      </c>
      <c r="E1370" s="62">
        <v>2.25</v>
      </c>
      <c r="F1370" s="23">
        <f t="shared" si="56"/>
        <v>3.2512500000000002</v>
      </c>
    </row>
    <row r="1371" spans="1:6" x14ac:dyDescent="0.45">
      <c r="A1371" s="20" t="s">
        <v>741</v>
      </c>
      <c r="B1371" s="25" t="s">
        <v>1115</v>
      </c>
      <c r="C1371" s="20">
        <v>1</v>
      </c>
      <c r="D1371" s="77">
        <v>1.7</v>
      </c>
      <c r="E1371" s="62">
        <v>2.25</v>
      </c>
      <c r="F1371" s="23">
        <f t="shared" si="56"/>
        <v>3.8249999999999997</v>
      </c>
    </row>
    <row r="1372" spans="1:6" x14ac:dyDescent="0.45">
      <c r="A1372" s="20" t="s">
        <v>742</v>
      </c>
      <c r="B1372" s="25" t="s">
        <v>1116</v>
      </c>
      <c r="C1372" s="20">
        <v>2</v>
      </c>
      <c r="D1372" s="77">
        <v>2.16</v>
      </c>
      <c r="E1372" s="62">
        <v>3</v>
      </c>
      <c r="F1372" s="23">
        <f t="shared" si="56"/>
        <v>12.96</v>
      </c>
    </row>
    <row r="1373" spans="1:6" x14ac:dyDescent="0.45">
      <c r="A1373" s="20" t="s">
        <v>743</v>
      </c>
      <c r="B1373" s="25" t="s">
        <v>1117</v>
      </c>
      <c r="C1373" s="20">
        <v>2</v>
      </c>
      <c r="D1373" s="77">
        <v>2.63</v>
      </c>
      <c r="E1373" s="62">
        <v>3</v>
      </c>
      <c r="F1373" s="23">
        <f t="shared" si="56"/>
        <v>15.78</v>
      </c>
    </row>
    <row r="1374" spans="1:6" x14ac:dyDescent="0.45">
      <c r="A1374" s="20" t="s">
        <v>744</v>
      </c>
      <c r="B1374" s="27" t="s">
        <v>1118</v>
      </c>
      <c r="C1374" s="28">
        <f>-1</f>
        <v>-1</v>
      </c>
      <c r="D1374" s="78">
        <v>1</v>
      </c>
      <c r="E1374" s="63">
        <v>2.25</v>
      </c>
      <c r="F1374" s="29">
        <f t="shared" si="56"/>
        <v>-2.25</v>
      </c>
    </row>
    <row r="1375" spans="1:6" x14ac:dyDescent="0.45">
      <c r="A1375" s="20" t="s">
        <v>745</v>
      </c>
      <c r="B1375" s="25" t="s">
        <v>1119</v>
      </c>
      <c r="C1375" s="20">
        <v>1</v>
      </c>
      <c r="D1375" s="77">
        <v>5.625</v>
      </c>
      <c r="E1375" s="62">
        <v>2.25</v>
      </c>
      <c r="F1375" s="23">
        <f t="shared" si="56"/>
        <v>12.65625</v>
      </c>
    </row>
    <row r="1376" spans="1:6" x14ac:dyDescent="0.45">
      <c r="A1376" s="20" t="s">
        <v>746</v>
      </c>
      <c r="B1376" s="27" t="s">
        <v>1109</v>
      </c>
      <c r="C1376" s="28">
        <v>-3</v>
      </c>
      <c r="D1376" s="78">
        <v>0.72</v>
      </c>
      <c r="E1376" s="63">
        <v>2.25</v>
      </c>
      <c r="F1376" s="29">
        <f t="shared" si="56"/>
        <v>-4.8600000000000003</v>
      </c>
    </row>
    <row r="1377" spans="1:6" x14ac:dyDescent="0.45">
      <c r="A1377" s="20" t="s">
        <v>747</v>
      </c>
      <c r="B1377" s="25" t="s">
        <v>1120</v>
      </c>
      <c r="C1377" s="20">
        <v>3</v>
      </c>
      <c r="D1377" s="77">
        <v>5.32</v>
      </c>
      <c r="E1377" s="62">
        <v>2.25</v>
      </c>
      <c r="F1377" s="23">
        <f t="shared" si="56"/>
        <v>35.910000000000004</v>
      </c>
    </row>
    <row r="1378" spans="1:6" x14ac:dyDescent="0.45">
      <c r="A1378" s="20" t="s">
        <v>748</v>
      </c>
      <c r="B1378" s="25" t="s">
        <v>1121</v>
      </c>
      <c r="C1378" s="20">
        <v>1</v>
      </c>
      <c r="D1378" s="77">
        <v>4.03</v>
      </c>
      <c r="E1378" s="62">
        <v>2.25</v>
      </c>
      <c r="F1378" s="23">
        <f t="shared" si="56"/>
        <v>9.0675000000000008</v>
      </c>
    </row>
    <row r="1379" spans="1:6" x14ac:dyDescent="0.45">
      <c r="A1379" s="20"/>
      <c r="B1379" s="33"/>
      <c r="C1379" s="34"/>
      <c r="D1379" s="80"/>
      <c r="E1379" s="65"/>
      <c r="F1379" s="60">
        <f>SUM(F1362:F1378)</f>
        <v>159.26250000000002</v>
      </c>
    </row>
    <row r="1380" spans="1:6" x14ac:dyDescent="0.45">
      <c r="A1380" s="20"/>
      <c r="B1380" s="25"/>
      <c r="C1380" s="20"/>
      <c r="D1380" s="77"/>
      <c r="E1380" s="62"/>
      <c r="F1380" s="23"/>
    </row>
    <row r="1381" spans="1:6" x14ac:dyDescent="0.45">
      <c r="A1381" s="20" t="s">
        <v>883</v>
      </c>
      <c r="B1381" s="25" t="s">
        <v>429</v>
      </c>
      <c r="C1381" s="20" t="s">
        <v>69</v>
      </c>
      <c r="D1381" s="77"/>
      <c r="E1381" s="62"/>
      <c r="F1381" s="23"/>
    </row>
    <row r="1382" spans="1:6" ht="78.75" x14ac:dyDescent="0.45">
      <c r="A1382" s="20" t="s">
        <v>14</v>
      </c>
      <c r="B1382" s="25" t="s">
        <v>320</v>
      </c>
      <c r="C1382" s="20" t="s">
        <v>14</v>
      </c>
      <c r="D1382" s="77"/>
      <c r="E1382" s="62"/>
      <c r="F1382" s="23"/>
    </row>
    <row r="1383" spans="1:6" x14ac:dyDescent="0.45">
      <c r="A1383" s="20"/>
      <c r="B1383" s="25" t="s">
        <v>1718</v>
      </c>
      <c r="C1383" s="20">
        <v>1</v>
      </c>
      <c r="D1383" s="77">
        <v>1.2549999999999999</v>
      </c>
      <c r="E1383" s="62">
        <v>3.25</v>
      </c>
      <c r="F1383" s="23">
        <f>(C1383*D1383*E1383)</f>
        <v>4.0787499999999994</v>
      </c>
    </row>
    <row r="1384" spans="1:6" x14ac:dyDescent="0.45">
      <c r="A1384" s="20"/>
      <c r="B1384" s="25" t="s">
        <v>1715</v>
      </c>
      <c r="C1384" s="20">
        <v>1</v>
      </c>
      <c r="D1384" s="77">
        <v>4.2</v>
      </c>
      <c r="E1384" s="62">
        <v>3.01</v>
      </c>
      <c r="F1384" s="23">
        <f>(C1384*D1384*E1384)</f>
        <v>12.641999999999999</v>
      </c>
    </row>
    <row r="1385" spans="1:6" x14ac:dyDescent="0.45">
      <c r="A1385" s="20"/>
      <c r="B1385" s="25" t="s">
        <v>1716</v>
      </c>
      <c r="C1385" s="20">
        <v>1</v>
      </c>
      <c r="D1385" s="77">
        <v>4.3550000000000004</v>
      </c>
      <c r="E1385" s="62">
        <v>3.01</v>
      </c>
      <c r="F1385" s="23">
        <f>(C1385*D1385*E1385)</f>
        <v>13.108550000000001</v>
      </c>
    </row>
    <row r="1386" spans="1:6" x14ac:dyDescent="0.45">
      <c r="A1386" s="20"/>
      <c r="B1386" s="27" t="s">
        <v>1118</v>
      </c>
      <c r="C1386" s="28">
        <f>-2</f>
        <v>-2</v>
      </c>
      <c r="D1386" s="78">
        <v>0.83</v>
      </c>
      <c r="E1386" s="63">
        <v>2.12</v>
      </c>
      <c r="F1386" s="29">
        <f t="shared" ref="F1386:F1392" si="57">(C1386*D1386*E1386)</f>
        <v>-3.5192000000000001</v>
      </c>
    </row>
    <row r="1387" spans="1:6" x14ac:dyDescent="0.45">
      <c r="A1387" s="20"/>
      <c r="B1387" s="25" t="s">
        <v>1122</v>
      </c>
      <c r="C1387" s="20">
        <v>1</v>
      </c>
      <c r="D1387" s="77">
        <v>1.56</v>
      </c>
      <c r="E1387" s="62">
        <v>3.01</v>
      </c>
      <c r="F1387" s="23">
        <f t="shared" si="57"/>
        <v>4.6955999999999998</v>
      </c>
    </row>
    <row r="1388" spans="1:6" x14ac:dyDescent="0.45">
      <c r="A1388" s="20"/>
      <c r="B1388" s="27" t="s">
        <v>1118</v>
      </c>
      <c r="C1388" s="28">
        <f>-1</f>
        <v>-1</v>
      </c>
      <c r="D1388" s="78">
        <v>0.83</v>
      </c>
      <c r="E1388" s="63">
        <v>2.1</v>
      </c>
      <c r="F1388" s="29">
        <f t="shared" si="57"/>
        <v>-1.7429999999999999</v>
      </c>
    </row>
    <row r="1389" spans="1:6" x14ac:dyDescent="0.45">
      <c r="A1389" s="20"/>
      <c r="B1389" s="25" t="s">
        <v>1717</v>
      </c>
      <c r="C1389" s="20">
        <v>1</v>
      </c>
      <c r="D1389" s="77">
        <v>2.58</v>
      </c>
      <c r="E1389" s="62">
        <v>3.25</v>
      </c>
      <c r="F1389" s="23">
        <f t="shared" si="57"/>
        <v>8.3849999999999998</v>
      </c>
    </row>
    <row r="1390" spans="1:6" x14ac:dyDescent="0.45">
      <c r="A1390" s="20"/>
      <c r="B1390" s="25" t="s">
        <v>1123</v>
      </c>
      <c r="C1390" s="20">
        <v>1</v>
      </c>
      <c r="D1390" s="77">
        <v>10</v>
      </c>
      <c r="E1390" s="62">
        <v>3.5</v>
      </c>
      <c r="F1390" s="23">
        <f t="shared" si="57"/>
        <v>35</v>
      </c>
    </row>
    <row r="1391" spans="1:6" x14ac:dyDescent="0.45">
      <c r="A1391" s="20"/>
      <c r="B1391" s="25" t="s">
        <v>1719</v>
      </c>
      <c r="C1391" s="20">
        <v>1</v>
      </c>
      <c r="D1391" s="77">
        <v>4.01</v>
      </c>
      <c r="E1391" s="62">
        <v>3.25</v>
      </c>
      <c r="F1391" s="23">
        <f t="shared" si="57"/>
        <v>13.032499999999999</v>
      </c>
    </row>
    <row r="1392" spans="1:6" x14ac:dyDescent="0.45">
      <c r="A1392" s="20"/>
      <c r="B1392" s="25" t="s">
        <v>1720</v>
      </c>
      <c r="C1392" s="20">
        <v>1</v>
      </c>
      <c r="D1392" s="77">
        <v>2.3199999999999998</v>
      </c>
      <c r="E1392" s="62">
        <v>3.5</v>
      </c>
      <c r="F1392" s="23">
        <f t="shared" si="57"/>
        <v>8.1199999999999992</v>
      </c>
    </row>
    <row r="1393" spans="1:6" x14ac:dyDescent="0.45">
      <c r="A1393" s="20"/>
      <c r="B1393" s="33"/>
      <c r="C1393" s="34"/>
      <c r="D1393" s="80"/>
      <c r="E1393" s="65"/>
      <c r="F1393" s="60">
        <f>SUM(F1383:F1392)</f>
        <v>93.800200000000004</v>
      </c>
    </row>
    <row r="1394" spans="1:6" x14ac:dyDescent="0.45">
      <c r="A1394" s="20"/>
      <c r="B1394" s="25"/>
      <c r="C1394" s="20"/>
      <c r="D1394" s="77"/>
      <c r="E1394" s="62"/>
      <c r="F1394" s="23"/>
    </row>
    <row r="1395" spans="1:6" x14ac:dyDescent="0.45">
      <c r="A1395" s="20" t="s">
        <v>885</v>
      </c>
      <c r="B1395" s="25" t="s">
        <v>431</v>
      </c>
      <c r="C1395" s="20" t="s">
        <v>69</v>
      </c>
      <c r="D1395" s="77"/>
      <c r="E1395" s="62"/>
      <c r="F1395" s="23"/>
    </row>
    <row r="1396" spans="1:6" ht="45" x14ac:dyDescent="0.45">
      <c r="A1396" s="20" t="s">
        <v>14</v>
      </c>
      <c r="B1396" s="25" t="s">
        <v>1534</v>
      </c>
      <c r="C1396" s="20" t="s">
        <v>14</v>
      </c>
      <c r="D1396" s="77"/>
      <c r="E1396" s="62"/>
      <c r="F1396" s="23"/>
    </row>
    <row r="1397" spans="1:6" x14ac:dyDescent="0.45">
      <c r="A1397" s="20"/>
      <c r="B1397" s="25" t="s">
        <v>1124</v>
      </c>
      <c r="C1397" s="20">
        <v>2</v>
      </c>
      <c r="D1397" s="77">
        <v>2.4</v>
      </c>
      <c r="E1397" s="62">
        <v>2.35</v>
      </c>
      <c r="F1397" s="23">
        <f>(C1397*D1397*E1397)</f>
        <v>11.28</v>
      </c>
    </row>
    <row r="1398" spans="1:6" x14ac:dyDescent="0.45">
      <c r="A1398" s="20"/>
      <c r="B1398" s="27" t="s">
        <v>1118</v>
      </c>
      <c r="C1398" s="28">
        <f>-2</f>
        <v>-2</v>
      </c>
      <c r="D1398" s="78">
        <v>0.7</v>
      </c>
      <c r="E1398" s="63">
        <v>2.25</v>
      </c>
      <c r="F1398" s="29">
        <f t="shared" ref="F1398:F1401" si="58">(C1398*D1398*E1398)</f>
        <v>-3.15</v>
      </c>
    </row>
    <row r="1399" spans="1:6" x14ac:dyDescent="0.45">
      <c r="A1399" s="20"/>
      <c r="B1399" s="25" t="s">
        <v>1125</v>
      </c>
      <c r="C1399" s="20">
        <v>2</v>
      </c>
      <c r="D1399" s="77">
        <v>1.25</v>
      </c>
      <c r="E1399" s="62">
        <v>2.35</v>
      </c>
      <c r="F1399" s="23">
        <f>(C1399*D1399*E1399)</f>
        <v>5.875</v>
      </c>
    </row>
    <row r="1400" spans="1:6" x14ac:dyDescent="0.45">
      <c r="A1400" s="20"/>
      <c r="B1400" s="25"/>
      <c r="C1400" s="20"/>
      <c r="D1400" s="77"/>
      <c r="E1400" s="62"/>
      <c r="F1400" s="23">
        <f t="shared" si="58"/>
        <v>0</v>
      </c>
    </row>
    <row r="1401" spans="1:6" x14ac:dyDescent="0.45">
      <c r="A1401" s="20"/>
      <c r="B1401" s="25"/>
      <c r="C1401" s="20"/>
      <c r="D1401" s="77"/>
      <c r="E1401" s="62"/>
      <c r="F1401" s="23">
        <f t="shared" si="58"/>
        <v>0</v>
      </c>
    </row>
    <row r="1402" spans="1:6" x14ac:dyDescent="0.45">
      <c r="A1402" s="20"/>
      <c r="B1402" s="33"/>
      <c r="C1402" s="34"/>
      <c r="D1402" s="80"/>
      <c r="E1402" s="65"/>
      <c r="F1402" s="60">
        <f>SUM(F1397:F1401)</f>
        <v>14.004999999999999</v>
      </c>
    </row>
    <row r="1403" spans="1:6" x14ac:dyDescent="0.45">
      <c r="A1403" s="20"/>
      <c r="B1403" s="25"/>
      <c r="C1403" s="20"/>
      <c r="D1403" s="77"/>
      <c r="E1403" s="62"/>
      <c r="F1403" s="23"/>
    </row>
    <row r="1404" spans="1:6" x14ac:dyDescent="0.45">
      <c r="A1404" s="20" t="s">
        <v>887</v>
      </c>
      <c r="B1404" s="25" t="s">
        <v>433</v>
      </c>
      <c r="C1404" s="20" t="s">
        <v>69</v>
      </c>
      <c r="D1404" s="77"/>
      <c r="E1404" s="62"/>
      <c r="F1404" s="23"/>
    </row>
    <row r="1405" spans="1:6" ht="45" x14ac:dyDescent="0.45">
      <c r="A1405" s="20" t="s">
        <v>14</v>
      </c>
      <c r="B1405" s="25" t="s">
        <v>434</v>
      </c>
      <c r="C1405" s="20" t="s">
        <v>14</v>
      </c>
      <c r="D1405" s="77"/>
      <c r="E1405" s="62"/>
      <c r="F1405" s="23"/>
    </row>
    <row r="1406" spans="1:6" x14ac:dyDescent="0.45">
      <c r="A1406" s="20"/>
      <c r="B1406" s="25" t="s">
        <v>1126</v>
      </c>
      <c r="C1406" s="20">
        <v>1</v>
      </c>
      <c r="D1406" s="77">
        <v>3.4750000000000001</v>
      </c>
      <c r="E1406" s="62">
        <v>3</v>
      </c>
      <c r="F1406" s="23">
        <f>(C1406*D1406*E1406)</f>
        <v>10.425000000000001</v>
      </c>
    </row>
    <row r="1407" spans="1:6" x14ac:dyDescent="0.45">
      <c r="A1407" s="20"/>
      <c r="B1407" s="25" t="s">
        <v>1535</v>
      </c>
      <c r="C1407" s="20">
        <v>1</v>
      </c>
      <c r="D1407" s="77">
        <v>2.6</v>
      </c>
      <c r="E1407" s="62">
        <v>3</v>
      </c>
      <c r="F1407" s="23">
        <f t="shared" ref="F1407:F1408" si="59">(C1407*D1407*E1407)</f>
        <v>7.8000000000000007</v>
      </c>
    </row>
    <row r="1408" spans="1:6" x14ac:dyDescent="0.45">
      <c r="A1408" s="20"/>
      <c r="B1408" s="25" t="s">
        <v>1536</v>
      </c>
      <c r="C1408" s="20">
        <v>1</v>
      </c>
      <c r="D1408" s="77">
        <v>2.65</v>
      </c>
      <c r="E1408" s="62">
        <v>3</v>
      </c>
      <c r="F1408" s="23">
        <f t="shared" si="59"/>
        <v>7.9499999999999993</v>
      </c>
    </row>
    <row r="1409" spans="1:6" x14ac:dyDescent="0.45">
      <c r="A1409" s="20"/>
      <c r="B1409" s="33"/>
      <c r="C1409" s="34"/>
      <c r="D1409" s="80"/>
      <c r="E1409" s="65"/>
      <c r="F1409" s="60">
        <f>SUM(F1406:F1408)</f>
        <v>26.175000000000001</v>
      </c>
    </row>
    <row r="1410" spans="1:6" x14ac:dyDescent="0.45">
      <c r="A1410" s="20"/>
      <c r="B1410" s="25"/>
      <c r="C1410" s="20"/>
      <c r="D1410" s="77"/>
      <c r="E1410" s="62"/>
      <c r="F1410" s="23"/>
    </row>
    <row r="1411" spans="1:6" x14ac:dyDescent="0.45">
      <c r="A1411" s="20" t="s">
        <v>889</v>
      </c>
      <c r="B1411" s="25" t="s">
        <v>435</v>
      </c>
      <c r="C1411" s="20" t="s">
        <v>69</v>
      </c>
      <c r="D1411" s="77"/>
      <c r="E1411" s="62"/>
      <c r="F1411" s="23"/>
    </row>
    <row r="1412" spans="1:6" ht="45" x14ac:dyDescent="0.45">
      <c r="A1412" s="20" t="s">
        <v>14</v>
      </c>
      <c r="B1412" s="25" t="s">
        <v>436</v>
      </c>
      <c r="C1412" s="20" t="s">
        <v>14</v>
      </c>
      <c r="D1412" s="77"/>
      <c r="E1412" s="62"/>
      <c r="F1412" s="23"/>
    </row>
    <row r="1413" spans="1:6" x14ac:dyDescent="0.45">
      <c r="A1413" s="20"/>
      <c r="B1413" s="25" t="s">
        <v>1620</v>
      </c>
      <c r="C1413" s="20">
        <v>1</v>
      </c>
      <c r="D1413" s="77">
        <v>3.95</v>
      </c>
      <c r="E1413" s="62">
        <v>3</v>
      </c>
      <c r="F1413" s="23">
        <f>(C1413*D1413*E1413)</f>
        <v>11.850000000000001</v>
      </c>
    </row>
    <row r="1414" spans="1:6" x14ac:dyDescent="0.45">
      <c r="A1414" s="20"/>
      <c r="B1414" s="25" t="s">
        <v>1621</v>
      </c>
      <c r="C1414" s="20">
        <v>1</v>
      </c>
      <c r="D1414" s="77">
        <v>1.8</v>
      </c>
      <c r="E1414" s="62">
        <v>0.75</v>
      </c>
      <c r="F1414" s="23">
        <f t="shared" ref="F1414:F1424" si="60">(C1414*D1414*E1414)</f>
        <v>1.35</v>
      </c>
    </row>
    <row r="1415" spans="1:6" x14ac:dyDescent="0.45">
      <c r="A1415" s="20"/>
      <c r="B1415" s="25" t="s">
        <v>1622</v>
      </c>
      <c r="C1415" s="20">
        <v>1</v>
      </c>
      <c r="D1415" s="77">
        <v>6.15</v>
      </c>
      <c r="E1415" s="62">
        <v>0.75</v>
      </c>
      <c r="F1415" s="23">
        <f t="shared" si="60"/>
        <v>4.6125000000000007</v>
      </c>
    </row>
    <row r="1416" spans="1:6" x14ac:dyDescent="0.45">
      <c r="A1416" s="20"/>
      <c r="B1416" s="25" t="s">
        <v>1623</v>
      </c>
      <c r="C1416" s="20">
        <v>1</v>
      </c>
      <c r="D1416" s="77">
        <v>6.2</v>
      </c>
      <c r="E1416" s="62">
        <v>0.75</v>
      </c>
      <c r="F1416" s="23">
        <f t="shared" si="60"/>
        <v>4.6500000000000004</v>
      </c>
    </row>
    <row r="1417" spans="1:6" x14ac:dyDescent="0.45">
      <c r="A1417" s="20"/>
      <c r="B1417" s="25" t="s">
        <v>1624</v>
      </c>
      <c r="C1417" s="20">
        <v>1</v>
      </c>
      <c r="D1417" s="77">
        <v>6.75</v>
      </c>
      <c r="E1417" s="62">
        <v>0.75</v>
      </c>
      <c r="F1417" s="23">
        <f t="shared" si="60"/>
        <v>5.0625</v>
      </c>
    </row>
    <row r="1418" spans="1:6" x14ac:dyDescent="0.45">
      <c r="A1418" s="20"/>
      <c r="B1418" s="25" t="s">
        <v>1625</v>
      </c>
      <c r="C1418" s="20">
        <v>1</v>
      </c>
      <c r="D1418" s="77">
        <v>0.9</v>
      </c>
      <c r="E1418" s="62">
        <v>2.25</v>
      </c>
      <c r="F1418" s="23">
        <f t="shared" si="60"/>
        <v>2.0249999999999999</v>
      </c>
    </row>
    <row r="1419" spans="1:6" x14ac:dyDescent="0.45">
      <c r="A1419" s="20"/>
      <c r="B1419" s="25" t="s">
        <v>1623</v>
      </c>
      <c r="C1419" s="20">
        <v>1</v>
      </c>
      <c r="D1419" s="77">
        <v>6.5</v>
      </c>
      <c r="E1419" s="62">
        <v>0.75</v>
      </c>
      <c r="F1419" s="23">
        <f t="shared" si="60"/>
        <v>4.875</v>
      </c>
    </row>
    <row r="1420" spans="1:6" x14ac:dyDescent="0.45">
      <c r="A1420" s="20"/>
      <c r="B1420" s="25" t="s">
        <v>1626</v>
      </c>
      <c r="C1420" s="20">
        <v>1</v>
      </c>
      <c r="D1420" s="77">
        <v>2.85</v>
      </c>
      <c r="E1420" s="62">
        <v>3</v>
      </c>
      <c r="F1420" s="23">
        <f t="shared" si="60"/>
        <v>8.5500000000000007</v>
      </c>
    </row>
    <row r="1421" spans="1:6" x14ac:dyDescent="0.45">
      <c r="A1421" s="20"/>
      <c r="B1421" s="25" t="s">
        <v>1627</v>
      </c>
      <c r="C1421" s="20">
        <v>1</v>
      </c>
      <c r="D1421" s="77">
        <v>1.28</v>
      </c>
      <c r="E1421" s="62">
        <v>0.75</v>
      </c>
      <c r="F1421" s="23">
        <f t="shared" si="60"/>
        <v>0.96</v>
      </c>
    </row>
    <row r="1422" spans="1:6" x14ac:dyDescent="0.45">
      <c r="A1422" s="20"/>
      <c r="B1422" s="25"/>
      <c r="C1422" s="20">
        <v>1</v>
      </c>
      <c r="D1422" s="77">
        <v>4.07</v>
      </c>
      <c r="E1422" s="62">
        <v>0.7</v>
      </c>
      <c r="F1422" s="23">
        <f t="shared" si="60"/>
        <v>2.8490000000000002</v>
      </c>
    </row>
    <row r="1423" spans="1:6" x14ac:dyDescent="0.45">
      <c r="A1423" s="20"/>
      <c r="B1423" s="25" t="s">
        <v>1708</v>
      </c>
      <c r="C1423" s="20">
        <v>2</v>
      </c>
      <c r="D1423" s="77">
        <v>2.15</v>
      </c>
      <c r="E1423" s="62">
        <v>0.75</v>
      </c>
      <c r="F1423" s="23">
        <f t="shared" si="60"/>
        <v>3.2249999999999996</v>
      </c>
    </row>
    <row r="1424" spans="1:6" x14ac:dyDescent="0.45">
      <c r="A1424" s="20"/>
      <c r="B1424" s="25"/>
      <c r="C1424" s="20">
        <v>2</v>
      </c>
      <c r="D1424" s="77">
        <v>2.6</v>
      </c>
      <c r="E1424" s="62">
        <v>0.75</v>
      </c>
      <c r="F1424" s="23">
        <f t="shared" si="60"/>
        <v>3.9000000000000004</v>
      </c>
    </row>
    <row r="1425" spans="1:7" x14ac:dyDescent="0.45">
      <c r="A1425" s="20"/>
      <c r="B1425" s="33"/>
      <c r="C1425" s="34"/>
      <c r="D1425" s="80"/>
      <c r="E1425" s="65"/>
      <c r="F1425" s="60">
        <f>SUM(F1413:F1424)</f>
        <v>53.908999999999992</v>
      </c>
      <c r="G1425" s="240">
        <f>F1425+F1409</f>
        <v>80.083999999999989</v>
      </c>
    </row>
    <row r="1426" spans="1:7" x14ac:dyDescent="0.45">
      <c r="A1426" s="20"/>
      <c r="B1426" s="25"/>
      <c r="C1426" s="20"/>
      <c r="D1426" s="77"/>
      <c r="E1426" s="62"/>
      <c r="F1426" s="23"/>
    </row>
    <row r="1427" spans="1:7" x14ac:dyDescent="0.45">
      <c r="A1427" s="20" t="s">
        <v>891</v>
      </c>
      <c r="B1427" s="25" t="s">
        <v>321</v>
      </c>
      <c r="C1427" s="20" t="s">
        <v>26</v>
      </c>
      <c r="D1427" s="77"/>
      <c r="E1427" s="62"/>
      <c r="F1427" s="23"/>
    </row>
    <row r="1428" spans="1:7" ht="78.75" x14ac:dyDescent="0.45">
      <c r="A1428" s="20" t="s">
        <v>14</v>
      </c>
      <c r="B1428" s="25" t="s">
        <v>322</v>
      </c>
      <c r="C1428" s="20" t="s">
        <v>14</v>
      </c>
      <c r="D1428" s="77"/>
      <c r="E1428" s="62"/>
      <c r="F1428" s="23"/>
    </row>
    <row r="1429" spans="1:7" x14ac:dyDescent="0.45">
      <c r="A1429" s="20"/>
      <c r="B1429" s="25" t="s">
        <v>1537</v>
      </c>
      <c r="C1429" s="20">
        <v>12</v>
      </c>
      <c r="D1429" s="77">
        <v>2.25</v>
      </c>
      <c r="E1429" s="62"/>
      <c r="F1429" s="23">
        <f>D1429*C1429</f>
        <v>27</v>
      </c>
    </row>
    <row r="1430" spans="1:7" x14ac:dyDescent="0.45">
      <c r="A1430" s="20"/>
      <c r="B1430" s="25" t="s">
        <v>1537</v>
      </c>
      <c r="C1430" s="20">
        <v>12</v>
      </c>
      <c r="D1430" s="77">
        <v>2.25</v>
      </c>
      <c r="E1430" s="62"/>
      <c r="F1430" s="23">
        <f>D1430*C1430</f>
        <v>27</v>
      </c>
    </row>
    <row r="1431" spans="1:7" x14ac:dyDescent="0.45">
      <c r="A1431" s="20"/>
      <c r="B1431" s="25"/>
      <c r="C1431" s="20"/>
      <c r="D1431" s="77"/>
      <c r="E1431" s="62"/>
      <c r="F1431" s="23"/>
    </row>
    <row r="1432" spans="1:7" x14ac:dyDescent="0.45">
      <c r="A1432" s="20"/>
      <c r="B1432" s="33"/>
      <c r="C1432" s="34"/>
      <c r="D1432" s="80"/>
      <c r="E1432" s="65"/>
      <c r="F1432" s="60">
        <f>SUM(F1429:F1431)</f>
        <v>54</v>
      </c>
    </row>
    <row r="1433" spans="1:7" x14ac:dyDescent="0.45">
      <c r="A1433" s="20"/>
      <c r="B1433" s="25"/>
      <c r="C1433" s="20"/>
      <c r="D1433" s="77"/>
      <c r="E1433" s="62"/>
      <c r="F1433" s="23"/>
    </row>
    <row r="1434" spans="1:7" x14ac:dyDescent="0.45">
      <c r="A1434" s="20" t="s">
        <v>893</v>
      </c>
      <c r="B1434" s="25" t="s">
        <v>437</v>
      </c>
      <c r="C1434" s="20" t="s">
        <v>26</v>
      </c>
      <c r="D1434" s="77"/>
      <c r="E1434" s="62"/>
      <c r="F1434" s="23"/>
    </row>
    <row r="1435" spans="1:7" ht="67.5" x14ac:dyDescent="0.45">
      <c r="A1435" s="20" t="s">
        <v>14</v>
      </c>
      <c r="B1435" s="25" t="s">
        <v>438</v>
      </c>
      <c r="C1435" s="20" t="s">
        <v>14</v>
      </c>
      <c r="D1435" s="77"/>
      <c r="E1435" s="62"/>
      <c r="F1435" s="23"/>
    </row>
    <row r="1436" spans="1:7" x14ac:dyDescent="0.45">
      <c r="A1436" s="20" t="s">
        <v>895</v>
      </c>
      <c r="B1436" s="25" t="s">
        <v>439</v>
      </c>
      <c r="C1436" s="20" t="s">
        <v>26</v>
      </c>
      <c r="D1436" s="77"/>
      <c r="E1436" s="62"/>
      <c r="F1436" s="23"/>
    </row>
    <row r="1437" spans="1:7" ht="56.25" x14ac:dyDescent="0.45">
      <c r="A1437" s="20" t="s">
        <v>14</v>
      </c>
      <c r="B1437" s="25" t="s">
        <v>440</v>
      </c>
      <c r="C1437" s="20" t="s">
        <v>14</v>
      </c>
      <c r="D1437" s="77"/>
      <c r="E1437" s="62"/>
      <c r="F1437" s="23"/>
    </row>
    <row r="1438" spans="1:7" x14ac:dyDescent="0.45">
      <c r="A1438" s="20" t="s">
        <v>441</v>
      </c>
      <c r="B1438" s="25" t="s">
        <v>442</v>
      </c>
      <c r="C1438" s="20" t="s">
        <v>26</v>
      </c>
      <c r="D1438" s="77"/>
      <c r="E1438" s="62"/>
      <c r="F1438" s="23"/>
    </row>
    <row r="1439" spans="1:7" ht="56.25" x14ac:dyDescent="0.45">
      <c r="A1439" s="20" t="s">
        <v>14</v>
      </c>
      <c r="B1439" s="25" t="s">
        <v>443</v>
      </c>
      <c r="C1439" s="20" t="s">
        <v>14</v>
      </c>
      <c r="D1439" s="77"/>
      <c r="E1439" s="62"/>
      <c r="F1439" s="23"/>
    </row>
    <row r="1440" spans="1:7" x14ac:dyDescent="0.45">
      <c r="A1440" s="20" t="s">
        <v>14</v>
      </c>
      <c r="B1440" s="25" t="s">
        <v>236</v>
      </c>
      <c r="C1440" s="20" t="s">
        <v>14</v>
      </c>
      <c r="D1440" s="77"/>
      <c r="E1440" s="62"/>
      <c r="F1440" s="23"/>
    </row>
    <row r="1441" spans="1:6" x14ac:dyDescent="0.45">
      <c r="A1441" s="20" t="s">
        <v>896</v>
      </c>
      <c r="B1441" s="25" t="s">
        <v>444</v>
      </c>
      <c r="C1441" s="20" t="s">
        <v>26</v>
      </c>
      <c r="D1441" s="77"/>
      <c r="E1441" s="62"/>
      <c r="F1441" s="23"/>
    </row>
    <row r="1442" spans="1:6" ht="90" x14ac:dyDescent="0.45">
      <c r="A1442" s="20" t="s">
        <v>14</v>
      </c>
      <c r="B1442" s="25" t="s">
        <v>324</v>
      </c>
      <c r="C1442" s="20" t="s">
        <v>14</v>
      </c>
      <c r="D1442" s="77"/>
      <c r="E1442" s="62"/>
      <c r="F1442" s="23"/>
    </row>
    <row r="1443" spans="1:6" x14ac:dyDescent="0.45">
      <c r="A1443" s="20" t="s">
        <v>14</v>
      </c>
      <c r="B1443" s="25" t="s">
        <v>1538</v>
      </c>
      <c r="C1443" s="20" t="s">
        <v>14</v>
      </c>
      <c r="D1443" s="77"/>
      <c r="E1443" s="62"/>
      <c r="F1443" s="23"/>
    </row>
    <row r="1444" spans="1:6" x14ac:dyDescent="0.45">
      <c r="A1444" s="20"/>
      <c r="B1444" s="25" t="s">
        <v>1539</v>
      </c>
      <c r="C1444" s="20">
        <v>1</v>
      </c>
      <c r="D1444" s="77">
        <v>3.93</v>
      </c>
      <c r="E1444" s="62"/>
      <c r="F1444" s="23">
        <f>D1444*C1444</f>
        <v>3.93</v>
      </c>
    </row>
    <row r="1445" spans="1:6" x14ac:dyDescent="0.45">
      <c r="A1445" s="20"/>
      <c r="B1445" s="25" t="s">
        <v>1127</v>
      </c>
      <c r="C1445" s="20">
        <v>1</v>
      </c>
      <c r="D1445" s="77">
        <v>2.85</v>
      </c>
      <c r="E1445" s="62"/>
      <c r="F1445" s="23">
        <f t="shared" ref="F1445:F1446" si="61">D1445*C1445</f>
        <v>2.85</v>
      </c>
    </row>
    <row r="1446" spans="1:6" x14ac:dyDescent="0.45">
      <c r="A1446" s="20"/>
      <c r="B1446" s="25" t="s">
        <v>1128</v>
      </c>
      <c r="C1446" s="20">
        <v>1</v>
      </c>
      <c r="D1446" s="77">
        <v>1.45</v>
      </c>
      <c r="E1446" s="62"/>
      <c r="F1446" s="23">
        <f t="shared" si="61"/>
        <v>1.45</v>
      </c>
    </row>
    <row r="1447" spans="1:6" x14ac:dyDescent="0.45">
      <c r="A1447" s="20"/>
      <c r="B1447" s="33"/>
      <c r="C1447" s="34"/>
      <c r="D1447" s="80"/>
      <c r="E1447" s="65"/>
      <c r="F1447" s="60">
        <f>SUM(F1444:F1446)</f>
        <v>8.23</v>
      </c>
    </row>
    <row r="1448" spans="1:6" x14ac:dyDescent="0.45">
      <c r="A1448" s="20"/>
      <c r="B1448" s="25"/>
      <c r="C1448" s="20"/>
      <c r="D1448" s="77"/>
      <c r="E1448" s="62"/>
      <c r="F1448" s="23"/>
    </row>
    <row r="1449" spans="1:6" x14ac:dyDescent="0.45">
      <c r="A1449" s="20"/>
      <c r="B1449" s="25"/>
      <c r="C1449" s="20"/>
      <c r="D1449" s="77"/>
      <c r="E1449" s="62"/>
      <c r="F1449" s="23"/>
    </row>
    <row r="1450" spans="1:6" x14ac:dyDescent="0.45">
      <c r="A1450" s="20" t="s">
        <v>898</v>
      </c>
      <c r="B1450" s="25" t="s">
        <v>446</v>
      </c>
      <c r="C1450" s="20" t="s">
        <v>26</v>
      </c>
      <c r="D1450" s="77"/>
      <c r="E1450" s="62"/>
      <c r="F1450" s="23"/>
    </row>
    <row r="1451" spans="1:6" ht="33.75" x14ac:dyDescent="0.45">
      <c r="A1451" s="20" t="s">
        <v>14</v>
      </c>
      <c r="B1451" s="25" t="s">
        <v>447</v>
      </c>
      <c r="C1451" s="20" t="s">
        <v>14</v>
      </c>
      <c r="D1451" s="77"/>
      <c r="E1451" s="62"/>
      <c r="F1451" s="23"/>
    </row>
    <row r="1452" spans="1:6" x14ac:dyDescent="0.45">
      <c r="A1452" s="20" t="s">
        <v>14</v>
      </c>
      <c r="B1452" s="25" t="s">
        <v>331</v>
      </c>
      <c r="C1452" s="20" t="s">
        <v>14</v>
      </c>
      <c r="D1452" s="77"/>
      <c r="E1452" s="62"/>
      <c r="F1452" s="23"/>
    </row>
    <row r="1453" spans="1:6" x14ac:dyDescent="0.45">
      <c r="A1453" s="20"/>
      <c r="B1453" s="25" t="s">
        <v>1129</v>
      </c>
      <c r="C1453" s="20">
        <v>3</v>
      </c>
      <c r="D1453" s="77">
        <v>1.25</v>
      </c>
      <c r="E1453" s="62"/>
      <c r="F1453" s="23">
        <f>D1453*C1453</f>
        <v>3.75</v>
      </c>
    </row>
    <row r="1454" spans="1:6" x14ac:dyDescent="0.45">
      <c r="A1454" s="20"/>
      <c r="B1454" s="25" t="s">
        <v>1130</v>
      </c>
      <c r="C1454" s="20">
        <v>1</v>
      </c>
      <c r="D1454" s="77">
        <v>2.16</v>
      </c>
      <c r="E1454" s="62"/>
      <c r="F1454" s="23">
        <f t="shared" ref="F1454:F1456" si="62">D1454*C1454</f>
        <v>2.16</v>
      </c>
    </row>
    <row r="1455" spans="1:6" x14ac:dyDescent="0.45">
      <c r="A1455" s="20"/>
      <c r="B1455" s="25" t="s">
        <v>1131</v>
      </c>
      <c r="C1455" s="20">
        <v>2</v>
      </c>
      <c r="D1455" s="77">
        <v>1.25</v>
      </c>
      <c r="E1455" s="62"/>
      <c r="F1455" s="23">
        <f t="shared" si="62"/>
        <v>2.5</v>
      </c>
    </row>
    <row r="1456" spans="1:6" x14ac:dyDescent="0.45">
      <c r="A1456" s="20"/>
      <c r="B1456" s="25" t="s">
        <v>1132</v>
      </c>
      <c r="C1456" s="20">
        <v>3</v>
      </c>
      <c r="D1456" s="77">
        <v>1.25</v>
      </c>
      <c r="E1456" s="62"/>
      <c r="F1456" s="23">
        <f t="shared" si="62"/>
        <v>3.75</v>
      </c>
    </row>
    <row r="1457" spans="1:6" x14ac:dyDescent="0.45">
      <c r="A1457" s="20"/>
      <c r="B1457" s="33"/>
      <c r="C1457" s="34"/>
      <c r="D1457" s="80"/>
      <c r="E1457" s="65"/>
      <c r="F1457" s="60">
        <f>SUM(F1453:F1456)</f>
        <v>12.16</v>
      </c>
    </row>
    <row r="1458" spans="1:6" x14ac:dyDescent="0.45">
      <c r="A1458" s="20"/>
      <c r="B1458" s="25"/>
      <c r="C1458" s="20"/>
      <c r="D1458" s="77"/>
      <c r="E1458" s="62"/>
      <c r="F1458" s="23"/>
    </row>
    <row r="1459" spans="1:6" x14ac:dyDescent="0.45">
      <c r="A1459" s="20" t="s">
        <v>899</v>
      </c>
      <c r="B1459" s="25" t="s">
        <v>448</v>
      </c>
      <c r="C1459" s="20" t="s">
        <v>26</v>
      </c>
      <c r="D1459" s="77"/>
      <c r="E1459" s="62"/>
      <c r="F1459" s="23"/>
    </row>
    <row r="1460" spans="1:6" ht="33.75" x14ac:dyDescent="0.45">
      <c r="A1460" s="20" t="s">
        <v>14</v>
      </c>
      <c r="B1460" s="25" t="s">
        <v>449</v>
      </c>
      <c r="C1460" s="20" t="s">
        <v>14</v>
      </c>
      <c r="D1460" s="77"/>
      <c r="E1460" s="62"/>
      <c r="F1460" s="23"/>
    </row>
    <row r="1461" spans="1:6" x14ac:dyDescent="0.45">
      <c r="A1461" s="20" t="s">
        <v>14</v>
      </c>
      <c r="B1461" s="25" t="s">
        <v>331</v>
      </c>
      <c r="C1461" s="20" t="s">
        <v>14</v>
      </c>
      <c r="D1461" s="77"/>
      <c r="E1461" s="62"/>
      <c r="F1461" s="23"/>
    </row>
    <row r="1462" spans="1:6" x14ac:dyDescent="0.45">
      <c r="A1462" s="20" t="s">
        <v>901</v>
      </c>
      <c r="B1462" s="25" t="s">
        <v>450</v>
      </c>
      <c r="C1462" s="20" t="s">
        <v>92</v>
      </c>
      <c r="D1462" s="77"/>
      <c r="E1462" s="62"/>
      <c r="F1462" s="23"/>
    </row>
    <row r="1463" spans="1:6" ht="45" x14ac:dyDescent="0.45">
      <c r="A1463" s="20" t="s">
        <v>14</v>
      </c>
      <c r="B1463" s="25" t="s">
        <v>451</v>
      </c>
      <c r="C1463" s="20" t="s">
        <v>14</v>
      </c>
      <c r="D1463" s="77"/>
      <c r="E1463" s="62"/>
      <c r="F1463" s="23"/>
    </row>
    <row r="1464" spans="1:6" x14ac:dyDescent="0.45">
      <c r="A1464" s="20"/>
      <c r="B1464" s="25" t="s">
        <v>1540</v>
      </c>
      <c r="C1464" s="20">
        <v>4</v>
      </c>
      <c r="D1464" s="77"/>
      <c r="E1464" s="62"/>
      <c r="F1464" s="60">
        <v>4</v>
      </c>
    </row>
    <row r="1465" spans="1:6" x14ac:dyDescent="0.45">
      <c r="A1465" s="20"/>
      <c r="B1465" s="25"/>
      <c r="C1465" s="20"/>
      <c r="D1465" s="77"/>
      <c r="E1465" s="62"/>
      <c r="F1465" s="23"/>
    </row>
    <row r="1466" spans="1:6" x14ac:dyDescent="0.45">
      <c r="A1466" s="20" t="s">
        <v>899</v>
      </c>
      <c r="B1466" s="25" t="s">
        <v>452</v>
      </c>
      <c r="C1466" s="20" t="s">
        <v>26</v>
      </c>
      <c r="D1466" s="77"/>
      <c r="E1466" s="62"/>
      <c r="F1466" s="23"/>
    </row>
    <row r="1467" spans="1:6" ht="33.75" x14ac:dyDescent="0.45">
      <c r="A1467" s="20" t="s">
        <v>14</v>
      </c>
      <c r="B1467" s="25" t="s">
        <v>449</v>
      </c>
      <c r="C1467" s="20" t="s">
        <v>14</v>
      </c>
      <c r="D1467" s="77"/>
      <c r="E1467" s="62"/>
      <c r="F1467" s="23"/>
    </row>
    <row r="1468" spans="1:6" x14ac:dyDescent="0.45">
      <c r="A1468" s="20" t="s">
        <v>14</v>
      </c>
      <c r="B1468" s="25" t="s">
        <v>453</v>
      </c>
      <c r="C1468" s="20" t="s">
        <v>14</v>
      </c>
      <c r="D1468" s="77"/>
      <c r="E1468" s="62"/>
      <c r="F1468" s="23"/>
    </row>
    <row r="1469" spans="1:6" x14ac:dyDescent="0.45">
      <c r="A1469" s="20" t="s">
        <v>53</v>
      </c>
      <c r="B1469" s="25" t="s">
        <v>31</v>
      </c>
      <c r="C1469" s="20" t="s">
        <v>14</v>
      </c>
      <c r="D1469" s="77"/>
      <c r="E1469" s="62"/>
      <c r="F1469" s="23"/>
    </row>
    <row r="1470" spans="1:6" x14ac:dyDescent="0.45">
      <c r="A1470" s="20" t="s">
        <v>720</v>
      </c>
      <c r="B1470" s="25" t="s">
        <v>32</v>
      </c>
      <c r="C1470" s="20" t="s">
        <v>69</v>
      </c>
      <c r="D1470" s="77"/>
      <c r="E1470" s="62"/>
      <c r="F1470" s="23"/>
    </row>
    <row r="1471" spans="1:6" ht="78.75" x14ac:dyDescent="0.45">
      <c r="A1471" s="20" t="s">
        <v>14</v>
      </c>
      <c r="B1471" s="25" t="s">
        <v>1409</v>
      </c>
      <c r="C1471" s="20" t="s">
        <v>14</v>
      </c>
      <c r="D1471" s="77"/>
      <c r="E1471" s="62"/>
      <c r="F1471" s="23"/>
    </row>
    <row r="1472" spans="1:6" x14ac:dyDescent="0.3">
      <c r="A1472" s="20"/>
      <c r="B1472" s="164" t="s">
        <v>1648</v>
      </c>
      <c r="C1472" s="53"/>
      <c r="D1472" s="75"/>
      <c r="E1472" s="75"/>
      <c r="F1472" s="75"/>
    </row>
    <row r="1473" spans="1:6" ht="14.25" x14ac:dyDescent="0.45">
      <c r="A1473" s="20"/>
      <c r="B1473" s="53" t="s">
        <v>1644</v>
      </c>
      <c r="C1473" s="249">
        <v>1</v>
      </c>
      <c r="D1473" s="261">
        <v>6.25</v>
      </c>
      <c r="E1473" s="250">
        <v>5.64</v>
      </c>
      <c r="F1473" s="75">
        <f t="shared" ref="F1473:F1476" si="63">E1473*D1473*C1473</f>
        <v>35.25</v>
      </c>
    </row>
    <row r="1474" spans="1:6" x14ac:dyDescent="0.3">
      <c r="A1474" s="20"/>
      <c r="B1474" s="153" t="s">
        <v>1649</v>
      </c>
      <c r="C1474" s="153">
        <v>-1</v>
      </c>
      <c r="D1474" s="154">
        <v>1.05</v>
      </c>
      <c r="E1474" s="154">
        <v>5.35</v>
      </c>
      <c r="F1474" s="154">
        <f t="shared" si="63"/>
        <v>-5.6174999999999997</v>
      </c>
    </row>
    <row r="1475" spans="1:6" x14ac:dyDescent="0.3">
      <c r="A1475" s="20"/>
      <c r="B1475" s="164" t="s">
        <v>1650</v>
      </c>
      <c r="C1475" s="53"/>
      <c r="D1475" s="75"/>
      <c r="E1475" s="75"/>
      <c r="F1475" s="75"/>
    </row>
    <row r="1476" spans="1:6" ht="14.25" x14ac:dyDescent="0.45">
      <c r="A1476" s="20"/>
      <c r="B1476" s="53" t="s">
        <v>1644</v>
      </c>
      <c r="C1476" s="249">
        <v>1</v>
      </c>
      <c r="D1476" s="261">
        <v>2.133</v>
      </c>
      <c r="E1476" s="250">
        <v>2.7120000000000002</v>
      </c>
      <c r="F1476" s="75">
        <f t="shared" si="63"/>
        <v>5.7846960000000003</v>
      </c>
    </row>
    <row r="1477" spans="1:6" x14ac:dyDescent="0.3">
      <c r="A1477" s="20"/>
      <c r="B1477" s="164" t="s">
        <v>1104</v>
      </c>
      <c r="C1477" s="53"/>
      <c r="D1477" s="75"/>
      <c r="E1477" s="75"/>
      <c r="F1477" s="75"/>
    </row>
    <row r="1478" spans="1:6" ht="14.25" x14ac:dyDescent="0.45">
      <c r="A1478" s="20"/>
      <c r="B1478" s="53" t="s">
        <v>1644</v>
      </c>
      <c r="C1478" s="249">
        <v>1</v>
      </c>
      <c r="D1478" s="261">
        <v>4.5720000000000001</v>
      </c>
      <c r="E1478" s="250">
        <v>7.09</v>
      </c>
      <c r="F1478" s="265">
        <f t="shared" ref="F1478" si="64">SUM(D1478*E1478)</f>
        <v>32.415480000000002</v>
      </c>
    </row>
    <row r="1479" spans="1:6" x14ac:dyDescent="0.3">
      <c r="A1479" s="20"/>
      <c r="B1479" s="165" t="s">
        <v>1766</v>
      </c>
      <c r="C1479" s="165"/>
      <c r="D1479" s="166"/>
      <c r="E1479" s="166"/>
      <c r="F1479" s="166"/>
    </row>
    <row r="1480" spans="1:6" ht="14.25" x14ac:dyDescent="0.45">
      <c r="A1480" s="20"/>
      <c r="B1480" s="165"/>
      <c r="C1480" s="249">
        <v>1</v>
      </c>
      <c r="D1480" s="261">
        <v>3.5049999999999999</v>
      </c>
      <c r="E1480" s="250">
        <v>1.3460000000000001</v>
      </c>
      <c r="F1480" s="265">
        <f t="shared" ref="F1480:F1483" si="65">SUM(D1480*E1480)</f>
        <v>4.7177300000000004</v>
      </c>
    </row>
    <row r="1481" spans="1:6" ht="14.25" x14ac:dyDescent="0.45">
      <c r="A1481" s="20"/>
      <c r="B1481" s="165"/>
      <c r="C1481" s="249">
        <v>1</v>
      </c>
      <c r="D1481" s="261">
        <v>4.2670000000000003</v>
      </c>
      <c r="E1481" s="250">
        <v>3.048</v>
      </c>
      <c r="F1481" s="265">
        <f t="shared" si="65"/>
        <v>13.005816000000001</v>
      </c>
    </row>
    <row r="1482" spans="1:6" ht="14.25" x14ac:dyDescent="0.45">
      <c r="A1482" s="20"/>
      <c r="B1482" s="165"/>
      <c r="C1482" s="249">
        <v>1</v>
      </c>
      <c r="D1482" s="261">
        <v>2.9460000000000002</v>
      </c>
      <c r="E1482" s="250">
        <v>1.3460000000000001</v>
      </c>
      <c r="F1482" s="265">
        <f t="shared" si="65"/>
        <v>3.9653160000000005</v>
      </c>
    </row>
    <row r="1483" spans="1:6" ht="14.25" x14ac:dyDescent="0.45">
      <c r="A1483" s="20"/>
      <c r="B1483" s="165"/>
      <c r="C1483" s="249">
        <v>1</v>
      </c>
      <c r="D1483" s="261">
        <v>1.524</v>
      </c>
      <c r="E1483" s="250">
        <v>4.3179999999999996</v>
      </c>
      <c r="F1483" s="265">
        <f t="shared" si="65"/>
        <v>6.5806319999999996</v>
      </c>
    </row>
    <row r="1484" spans="1:6" x14ac:dyDescent="0.45">
      <c r="A1484" s="34"/>
      <c r="B1484" s="33"/>
      <c r="C1484" s="34"/>
      <c r="D1484" s="80"/>
      <c r="E1484" s="65"/>
      <c r="F1484" s="60">
        <f>SUM(F1473:F1483)</f>
        <v>96.102170000000001</v>
      </c>
    </row>
    <row r="1485" spans="1:6" x14ac:dyDescent="0.45">
      <c r="A1485" s="20"/>
      <c r="B1485" s="25"/>
      <c r="C1485" s="20"/>
      <c r="D1485" s="77"/>
      <c r="E1485" s="62"/>
      <c r="F1485" s="23"/>
    </row>
    <row r="1486" spans="1:6" x14ac:dyDescent="0.45">
      <c r="A1486" s="20" t="s">
        <v>721</v>
      </c>
      <c r="B1486" s="25" t="s">
        <v>455</v>
      </c>
      <c r="C1486" s="20" t="s">
        <v>26</v>
      </c>
      <c r="D1486" s="77"/>
      <c r="E1486" s="62"/>
      <c r="F1486" s="23"/>
    </row>
    <row r="1487" spans="1:6" ht="56.25" x14ac:dyDescent="0.45">
      <c r="A1487" s="20" t="s">
        <v>14</v>
      </c>
      <c r="B1487" s="25" t="s">
        <v>1541</v>
      </c>
      <c r="C1487" s="20" t="s">
        <v>14</v>
      </c>
      <c r="D1487" s="77"/>
      <c r="E1487" s="62"/>
      <c r="F1487" s="23"/>
    </row>
    <row r="1488" spans="1:6" x14ac:dyDescent="0.45">
      <c r="A1488" s="20"/>
      <c r="B1488" s="25" t="s">
        <v>1767</v>
      </c>
      <c r="C1488" s="20">
        <v>1</v>
      </c>
      <c r="D1488" s="77">
        <v>19.8</v>
      </c>
      <c r="E1488" s="62"/>
      <c r="F1488" s="23">
        <f>D1488*C1488</f>
        <v>19.8</v>
      </c>
    </row>
    <row r="1489" spans="1:6" x14ac:dyDescent="0.45">
      <c r="A1489" s="20"/>
      <c r="B1489" s="25" t="s">
        <v>1768</v>
      </c>
      <c r="C1489" s="20">
        <v>1</v>
      </c>
      <c r="D1489" s="77">
        <v>18.23</v>
      </c>
      <c r="E1489" s="62"/>
      <c r="F1489" s="23">
        <f>D1489*C1489</f>
        <v>18.23</v>
      </c>
    </row>
    <row r="1490" spans="1:6" x14ac:dyDescent="0.45">
      <c r="A1490" s="34"/>
      <c r="B1490" s="33"/>
      <c r="C1490" s="34"/>
      <c r="D1490" s="80"/>
      <c r="E1490" s="65"/>
      <c r="F1490" s="60">
        <f>SUM(F1486:F1489)</f>
        <v>38.03</v>
      </c>
    </row>
    <row r="1491" spans="1:6" x14ac:dyDescent="0.45">
      <c r="A1491" s="20" t="s">
        <v>722</v>
      </c>
      <c r="B1491" s="25" t="s">
        <v>335</v>
      </c>
      <c r="C1491" s="20" t="s">
        <v>26</v>
      </c>
      <c r="D1491" s="77"/>
      <c r="E1491" s="62"/>
      <c r="F1491" s="23"/>
    </row>
    <row r="1492" spans="1:6" ht="67.5" x14ac:dyDescent="0.45">
      <c r="A1492" s="20" t="s">
        <v>14</v>
      </c>
      <c r="B1492" s="25" t="s">
        <v>1542</v>
      </c>
      <c r="C1492" s="20" t="s">
        <v>14</v>
      </c>
      <c r="D1492" s="77"/>
      <c r="E1492" s="62"/>
      <c r="F1492" s="23"/>
    </row>
    <row r="1493" spans="1:6" x14ac:dyDescent="0.45">
      <c r="A1493" s="20"/>
      <c r="B1493" s="25" t="s">
        <v>1767</v>
      </c>
      <c r="C1493" s="20">
        <v>1</v>
      </c>
      <c r="D1493" s="77">
        <v>22.86</v>
      </c>
      <c r="E1493" s="62"/>
      <c r="F1493" s="23">
        <f>D1493*C1493</f>
        <v>22.86</v>
      </c>
    </row>
    <row r="1494" spans="1:6" x14ac:dyDescent="0.45">
      <c r="A1494" s="20"/>
      <c r="B1494" s="25" t="s">
        <v>1768</v>
      </c>
      <c r="C1494" s="20">
        <v>1</v>
      </c>
      <c r="D1494" s="77">
        <v>21.33</v>
      </c>
      <c r="E1494" s="62"/>
      <c r="F1494" s="23">
        <f>D1494*C1494</f>
        <v>21.33</v>
      </c>
    </row>
    <row r="1495" spans="1:6" x14ac:dyDescent="0.45">
      <c r="A1495" s="20"/>
      <c r="B1495" s="33"/>
      <c r="C1495" s="34"/>
      <c r="D1495" s="80"/>
      <c r="E1495" s="65"/>
      <c r="F1495" s="60">
        <f>SUM(F1491:F1494)</f>
        <v>44.19</v>
      </c>
    </row>
    <row r="1496" spans="1:6" x14ac:dyDescent="0.45">
      <c r="A1496" s="20" t="s">
        <v>793</v>
      </c>
      <c r="B1496" s="25" t="s">
        <v>458</v>
      </c>
      <c r="C1496" s="20" t="s">
        <v>26</v>
      </c>
      <c r="D1496" s="77"/>
      <c r="E1496" s="62"/>
      <c r="F1496" s="23"/>
    </row>
    <row r="1497" spans="1:6" ht="22.5" x14ac:dyDescent="0.45">
      <c r="A1497" s="20" t="s">
        <v>14</v>
      </c>
      <c r="B1497" s="25" t="s">
        <v>459</v>
      </c>
      <c r="C1497" s="20" t="s">
        <v>14</v>
      </c>
      <c r="D1497" s="77"/>
      <c r="E1497" s="62"/>
      <c r="F1497" s="23"/>
    </row>
    <row r="1498" spans="1:6" x14ac:dyDescent="0.45">
      <c r="A1498" s="20" t="s">
        <v>972</v>
      </c>
      <c r="B1498" s="25" t="s">
        <v>339</v>
      </c>
      <c r="C1498" s="20" t="s">
        <v>69</v>
      </c>
      <c r="D1498" s="77"/>
      <c r="E1498" s="62"/>
      <c r="F1498" s="23"/>
    </row>
    <row r="1499" spans="1:6" ht="45" x14ac:dyDescent="0.45">
      <c r="A1499" s="20" t="s">
        <v>14</v>
      </c>
      <c r="B1499" s="25" t="s">
        <v>1509</v>
      </c>
      <c r="C1499" s="20" t="s">
        <v>14</v>
      </c>
      <c r="D1499" s="77"/>
      <c r="E1499" s="62"/>
      <c r="F1499" s="23"/>
    </row>
    <row r="1500" spans="1:6" x14ac:dyDescent="0.45">
      <c r="A1500" s="159" t="s">
        <v>106</v>
      </c>
      <c r="B1500" s="22" t="s">
        <v>1133</v>
      </c>
      <c r="C1500" s="20">
        <v>1</v>
      </c>
      <c r="D1500" s="77">
        <v>5.2</v>
      </c>
      <c r="E1500" s="62">
        <v>3.8</v>
      </c>
      <c r="F1500" s="23">
        <f>(C1500*D1500*E1500)</f>
        <v>19.759999999999998</v>
      </c>
    </row>
    <row r="1501" spans="1:6" x14ac:dyDescent="0.45">
      <c r="A1501" s="20" t="s">
        <v>107</v>
      </c>
      <c r="B1501" s="27" t="s">
        <v>1134</v>
      </c>
      <c r="C1501" s="28">
        <v>-2</v>
      </c>
      <c r="D1501" s="78">
        <v>0.78</v>
      </c>
      <c r="E1501" s="63">
        <v>2.5299999999999998</v>
      </c>
      <c r="F1501" s="29">
        <f t="shared" ref="F1501:F1509" si="66">(C1501*D1501*E1501)</f>
        <v>-3.9467999999999996</v>
      </c>
    </row>
    <row r="1502" spans="1:6" x14ac:dyDescent="0.45">
      <c r="A1502" s="20" t="s">
        <v>108</v>
      </c>
      <c r="B1502" s="27" t="s">
        <v>1135</v>
      </c>
      <c r="C1502" s="28">
        <v>-1</v>
      </c>
      <c r="D1502" s="78">
        <v>1.2</v>
      </c>
      <c r="E1502" s="63">
        <v>1</v>
      </c>
      <c r="F1502" s="29">
        <f t="shared" si="66"/>
        <v>-1.2</v>
      </c>
    </row>
    <row r="1503" spans="1:6" x14ac:dyDescent="0.45">
      <c r="A1503" s="20" t="s">
        <v>109</v>
      </c>
      <c r="B1503" s="24" t="s">
        <v>1136</v>
      </c>
      <c r="C1503" s="20">
        <v>2</v>
      </c>
      <c r="D1503" s="77">
        <v>1.4</v>
      </c>
      <c r="E1503" s="62">
        <v>2.6</v>
      </c>
      <c r="F1503" s="23">
        <f t="shared" si="66"/>
        <v>7.2799999999999994</v>
      </c>
    </row>
    <row r="1504" spans="1:6" x14ac:dyDescent="0.45">
      <c r="A1504" s="20" t="s">
        <v>732</v>
      </c>
      <c r="B1504" s="36" t="s">
        <v>874</v>
      </c>
      <c r="C1504" s="20">
        <v>1</v>
      </c>
      <c r="D1504" s="77">
        <v>2.85</v>
      </c>
      <c r="E1504" s="62">
        <v>2.6</v>
      </c>
      <c r="F1504" s="23">
        <f t="shared" si="66"/>
        <v>7.41</v>
      </c>
    </row>
    <row r="1505" spans="1:6" x14ac:dyDescent="0.45">
      <c r="A1505" s="20" t="s">
        <v>734</v>
      </c>
      <c r="B1505" s="36" t="s">
        <v>1543</v>
      </c>
      <c r="C1505" s="20">
        <v>1</v>
      </c>
      <c r="D1505" s="77">
        <v>1.4</v>
      </c>
      <c r="E1505" s="62">
        <v>2.6</v>
      </c>
      <c r="F1505" s="23">
        <f t="shared" si="66"/>
        <v>3.6399999999999997</v>
      </c>
    </row>
    <row r="1506" spans="1:6" x14ac:dyDescent="0.45">
      <c r="A1506" s="20" t="s">
        <v>737</v>
      </c>
      <c r="B1506" s="36" t="s">
        <v>1137</v>
      </c>
      <c r="C1506" s="20">
        <v>1</v>
      </c>
      <c r="D1506" s="77">
        <v>1.4</v>
      </c>
      <c r="E1506" s="62">
        <v>2.6</v>
      </c>
      <c r="F1506" s="23">
        <f t="shared" si="66"/>
        <v>3.6399999999999997</v>
      </c>
    </row>
    <row r="1507" spans="1:6" x14ac:dyDescent="0.45">
      <c r="A1507" s="20" t="s">
        <v>738</v>
      </c>
      <c r="B1507" s="40" t="s">
        <v>740</v>
      </c>
      <c r="C1507" s="28">
        <v>-1</v>
      </c>
      <c r="D1507" s="78">
        <v>1.45</v>
      </c>
      <c r="E1507" s="63">
        <v>2.0499999999999998</v>
      </c>
      <c r="F1507" s="29">
        <f t="shared" si="66"/>
        <v>-2.9724999999999997</v>
      </c>
    </row>
    <row r="1508" spans="1:6" x14ac:dyDescent="0.45">
      <c r="A1508" s="20" t="s">
        <v>53</v>
      </c>
      <c r="B1508" s="36" t="s">
        <v>1459</v>
      </c>
      <c r="C1508" s="20">
        <v>1</v>
      </c>
      <c r="D1508" s="77">
        <v>1.9</v>
      </c>
      <c r="E1508" s="62">
        <v>2.1190000000000002</v>
      </c>
      <c r="F1508" s="23">
        <f t="shared" si="66"/>
        <v>4.0261000000000005</v>
      </c>
    </row>
    <row r="1509" spans="1:6" x14ac:dyDescent="0.45">
      <c r="A1509" s="20"/>
      <c r="B1509" s="36" t="s">
        <v>1659</v>
      </c>
      <c r="C1509" s="20">
        <v>1</v>
      </c>
      <c r="D1509" s="77">
        <v>21.19</v>
      </c>
      <c r="E1509" s="62">
        <v>3.15</v>
      </c>
      <c r="F1509" s="23">
        <f t="shared" si="66"/>
        <v>66.748500000000007</v>
      </c>
    </row>
    <row r="1510" spans="1:6" x14ac:dyDescent="0.45">
      <c r="A1510" s="20"/>
      <c r="B1510" s="57"/>
      <c r="C1510" s="34"/>
      <c r="D1510" s="80"/>
      <c r="E1510" s="65"/>
      <c r="F1510" s="60">
        <f>SUM(F1500:F1509)</f>
        <v>104.3853</v>
      </c>
    </row>
    <row r="1511" spans="1:6" x14ac:dyDescent="0.45">
      <c r="A1511" s="20"/>
      <c r="B1511" s="25"/>
      <c r="C1511" s="20"/>
      <c r="D1511" s="77"/>
      <c r="E1511" s="62"/>
      <c r="F1511" s="23"/>
    </row>
    <row r="1512" spans="1:6" x14ac:dyDescent="0.45">
      <c r="A1512" s="20" t="s">
        <v>66</v>
      </c>
      <c r="B1512" s="25" t="s">
        <v>38</v>
      </c>
      <c r="C1512" s="20" t="s">
        <v>14</v>
      </c>
      <c r="D1512" s="77"/>
      <c r="E1512" s="62"/>
      <c r="F1512" s="23"/>
    </row>
    <row r="1513" spans="1:6" ht="45" x14ac:dyDescent="0.45">
      <c r="A1513" s="20" t="s">
        <v>723</v>
      </c>
      <c r="B1513" s="25" t="s">
        <v>460</v>
      </c>
      <c r="C1513" s="20" t="s">
        <v>26</v>
      </c>
      <c r="D1513" s="77"/>
      <c r="E1513" s="62"/>
      <c r="F1513" s="23"/>
    </row>
    <row r="1514" spans="1:6" x14ac:dyDescent="0.45">
      <c r="A1514" s="20" t="s">
        <v>724</v>
      </c>
      <c r="B1514" s="25" t="s">
        <v>461</v>
      </c>
      <c r="C1514" s="20" t="s">
        <v>69</v>
      </c>
      <c r="D1514" s="77"/>
      <c r="E1514" s="62"/>
      <c r="F1514" s="23"/>
    </row>
    <row r="1515" spans="1:6" ht="56.25" x14ac:dyDescent="0.45">
      <c r="A1515" s="20" t="s">
        <v>14</v>
      </c>
      <c r="B1515" s="25" t="s">
        <v>462</v>
      </c>
      <c r="C1515" s="20">
        <v>1</v>
      </c>
      <c r="D1515" s="77">
        <v>2.2000000000000002</v>
      </c>
      <c r="E1515" s="62">
        <v>2.2999999999999998</v>
      </c>
      <c r="F1515" s="35">
        <f>E1515*D1515*C1515</f>
        <v>5.0599999999999996</v>
      </c>
    </row>
    <row r="1516" spans="1:6" x14ac:dyDescent="0.45">
      <c r="A1516" s="20" t="s">
        <v>725</v>
      </c>
      <c r="B1516" s="25" t="s">
        <v>463</v>
      </c>
      <c r="C1516" s="20" t="s">
        <v>26</v>
      </c>
      <c r="D1516" s="77"/>
      <c r="E1516" s="62"/>
      <c r="F1516" s="23"/>
    </row>
    <row r="1517" spans="1:6" ht="45" x14ac:dyDescent="0.45">
      <c r="A1517" s="20" t="s">
        <v>14</v>
      </c>
      <c r="B1517" s="25" t="s">
        <v>464</v>
      </c>
      <c r="C1517" s="20" t="s">
        <v>14</v>
      </c>
      <c r="D1517" s="77"/>
      <c r="E1517" s="62"/>
      <c r="F1517" s="23"/>
    </row>
    <row r="1518" spans="1:6" x14ac:dyDescent="0.45">
      <c r="A1518" s="20"/>
      <c r="B1518" s="25" t="s">
        <v>1769</v>
      </c>
      <c r="C1518" s="20">
        <v>1</v>
      </c>
      <c r="D1518" s="77">
        <v>3.92</v>
      </c>
      <c r="E1518" s="62"/>
      <c r="F1518" s="23">
        <f>D1518*C1518</f>
        <v>3.92</v>
      </c>
    </row>
    <row r="1519" spans="1:6" x14ac:dyDescent="0.45">
      <c r="A1519" s="20"/>
      <c r="B1519" s="26" t="s">
        <v>1770</v>
      </c>
      <c r="C1519" s="42">
        <v>1</v>
      </c>
      <c r="D1519" s="84">
        <v>5.94</v>
      </c>
      <c r="E1519" s="70"/>
      <c r="F1519" s="43">
        <f t="shared" ref="F1519:F1526" si="67">D1519*C1519</f>
        <v>5.94</v>
      </c>
    </row>
    <row r="1520" spans="1:6" x14ac:dyDescent="0.45">
      <c r="A1520" s="20"/>
      <c r="B1520" s="26" t="s">
        <v>1774</v>
      </c>
      <c r="C1520" s="42">
        <v>3</v>
      </c>
      <c r="D1520" s="84">
        <v>5.14</v>
      </c>
      <c r="E1520" s="70"/>
      <c r="F1520" s="43">
        <f t="shared" si="67"/>
        <v>15.419999999999998</v>
      </c>
    </row>
    <row r="1521" spans="1:6" x14ac:dyDescent="0.45">
      <c r="A1521" s="20"/>
      <c r="B1521" s="26" t="s">
        <v>1775</v>
      </c>
      <c r="C1521" s="42">
        <v>1</v>
      </c>
      <c r="D1521" s="84">
        <v>8.36</v>
      </c>
      <c r="E1521" s="70"/>
      <c r="F1521" s="43">
        <f t="shared" si="67"/>
        <v>8.36</v>
      </c>
    </row>
    <row r="1522" spans="1:6" x14ac:dyDescent="0.45">
      <c r="A1522" s="20"/>
      <c r="B1522" s="26" t="s">
        <v>1771</v>
      </c>
      <c r="C1522" s="42">
        <v>1</v>
      </c>
      <c r="D1522" s="84">
        <v>4.0999999999999996</v>
      </c>
      <c r="E1522" s="70"/>
      <c r="F1522" s="43">
        <f t="shared" si="67"/>
        <v>4.0999999999999996</v>
      </c>
    </row>
    <row r="1523" spans="1:6" x14ac:dyDescent="0.45">
      <c r="A1523" s="20"/>
      <c r="B1523" s="26" t="s">
        <v>1772</v>
      </c>
      <c r="C1523" s="42">
        <v>1</v>
      </c>
      <c r="D1523" s="84">
        <v>1.56</v>
      </c>
      <c r="E1523" s="70"/>
      <c r="F1523" s="43">
        <f t="shared" si="67"/>
        <v>1.56</v>
      </c>
    </row>
    <row r="1524" spans="1:6" x14ac:dyDescent="0.45">
      <c r="A1524" s="20"/>
      <c r="B1524" s="26" t="s">
        <v>1773</v>
      </c>
      <c r="C1524" s="42">
        <v>1</v>
      </c>
      <c r="D1524" s="84">
        <f>0.895+0.175+0.885+1.11+6.72</f>
        <v>9.7850000000000001</v>
      </c>
      <c r="E1524" s="70"/>
      <c r="F1524" s="43">
        <f t="shared" si="67"/>
        <v>9.7850000000000001</v>
      </c>
    </row>
    <row r="1525" spans="1:6" x14ac:dyDescent="0.45">
      <c r="A1525" s="20"/>
      <c r="B1525" s="26" t="s">
        <v>1774</v>
      </c>
      <c r="C1525" s="42">
        <v>3</v>
      </c>
      <c r="D1525" s="84">
        <v>5.12</v>
      </c>
      <c r="E1525" s="70"/>
      <c r="F1525" s="43">
        <f t="shared" si="67"/>
        <v>15.36</v>
      </c>
    </row>
    <row r="1526" spans="1:6" x14ac:dyDescent="0.45">
      <c r="A1526" s="20"/>
      <c r="B1526" s="25"/>
      <c r="C1526" s="20"/>
      <c r="D1526" s="77"/>
      <c r="E1526" s="62"/>
      <c r="F1526" s="23">
        <f t="shared" si="67"/>
        <v>0</v>
      </c>
    </row>
    <row r="1527" spans="1:6" x14ac:dyDescent="0.45">
      <c r="A1527" s="34"/>
      <c r="B1527" s="33"/>
      <c r="C1527" s="34"/>
      <c r="D1527" s="80"/>
      <c r="E1527" s="65"/>
      <c r="F1527" s="60">
        <f>SUM(F1517:F1526)</f>
        <v>64.445000000000007</v>
      </c>
    </row>
    <row r="1528" spans="1:6" x14ac:dyDescent="0.45">
      <c r="A1528" s="20" t="s">
        <v>726</v>
      </c>
      <c r="B1528" s="25" t="s">
        <v>465</v>
      </c>
      <c r="C1528" s="20" t="s">
        <v>69</v>
      </c>
      <c r="D1528" s="77"/>
      <c r="E1528" s="62"/>
      <c r="F1528" s="23"/>
    </row>
    <row r="1529" spans="1:6" ht="67.5" x14ac:dyDescent="0.45">
      <c r="A1529" s="20" t="s">
        <v>14</v>
      </c>
      <c r="B1529" s="25" t="s">
        <v>1544</v>
      </c>
      <c r="C1529" s="20" t="s">
        <v>14</v>
      </c>
      <c r="D1529" s="77"/>
      <c r="E1529" s="62"/>
      <c r="F1529" s="23"/>
    </row>
    <row r="1530" spans="1:6" x14ac:dyDescent="0.45">
      <c r="A1530" s="20"/>
      <c r="B1530" s="25" t="s">
        <v>1768</v>
      </c>
      <c r="C1530" s="20">
        <v>3</v>
      </c>
      <c r="D1530" s="77">
        <v>0.61</v>
      </c>
      <c r="E1530" s="62">
        <v>1.1000000000000001</v>
      </c>
      <c r="F1530" s="43">
        <f t="shared" ref="F1530:F1532" si="68">D1530*C1530</f>
        <v>1.83</v>
      </c>
    </row>
    <row r="1531" spans="1:6" x14ac:dyDescent="0.45">
      <c r="A1531" s="20"/>
      <c r="B1531" s="25" t="s">
        <v>1776</v>
      </c>
      <c r="C1531" s="20">
        <v>3</v>
      </c>
      <c r="D1531" s="77">
        <v>0.61</v>
      </c>
      <c r="E1531" s="62">
        <v>1.1000000000000001</v>
      </c>
      <c r="F1531" s="43">
        <f t="shared" si="68"/>
        <v>1.83</v>
      </c>
    </row>
    <row r="1532" spans="1:6" x14ac:dyDescent="0.45">
      <c r="A1532" s="20"/>
      <c r="B1532" s="25" t="s">
        <v>1777</v>
      </c>
      <c r="C1532" s="20">
        <v>1</v>
      </c>
      <c r="D1532" s="77">
        <v>0.7</v>
      </c>
      <c r="E1532" s="62">
        <v>1.2</v>
      </c>
      <c r="F1532" s="43">
        <f t="shared" si="68"/>
        <v>0.7</v>
      </c>
    </row>
    <row r="1533" spans="1:6" x14ac:dyDescent="0.45">
      <c r="A1533" s="34"/>
      <c r="B1533" s="33"/>
      <c r="C1533" s="34"/>
      <c r="D1533" s="80"/>
      <c r="E1533" s="65"/>
      <c r="F1533" s="60">
        <f>SUM(F1530:F1532)</f>
        <v>4.3600000000000003</v>
      </c>
    </row>
    <row r="1534" spans="1:6" x14ac:dyDescent="0.45">
      <c r="A1534" s="20" t="s">
        <v>827</v>
      </c>
      <c r="B1534" s="25" t="s">
        <v>1545</v>
      </c>
      <c r="C1534" s="20" t="s">
        <v>69</v>
      </c>
      <c r="D1534" s="77"/>
      <c r="E1534" s="62"/>
      <c r="F1534" s="23"/>
    </row>
    <row r="1535" spans="1:6" ht="67.5" x14ac:dyDescent="0.45">
      <c r="A1535" s="20" t="s">
        <v>14</v>
      </c>
      <c r="B1535" s="25" t="s">
        <v>357</v>
      </c>
      <c r="C1535" s="20" t="s">
        <v>14</v>
      </c>
      <c r="D1535" s="77"/>
      <c r="E1535" s="62"/>
      <c r="F1535" s="23"/>
    </row>
    <row r="1536" spans="1:6" x14ac:dyDescent="0.45">
      <c r="A1536" s="20"/>
      <c r="B1536" s="25" t="s">
        <v>1778</v>
      </c>
      <c r="C1536" s="20">
        <v>1</v>
      </c>
      <c r="D1536" s="77">
        <v>0.65</v>
      </c>
      <c r="E1536" s="62">
        <v>2.0499999999999998</v>
      </c>
      <c r="F1536" s="43">
        <f t="shared" ref="F1536:F1537" si="69">D1536*C1536</f>
        <v>0.65</v>
      </c>
    </row>
    <row r="1537" spans="1:6" x14ac:dyDescent="0.45">
      <c r="A1537" s="20"/>
      <c r="B1537" s="25"/>
      <c r="C1537" s="20">
        <v>1</v>
      </c>
      <c r="D1537" s="77">
        <v>1.05</v>
      </c>
      <c r="E1537" s="62">
        <v>1.63</v>
      </c>
      <c r="F1537" s="43">
        <f t="shared" si="69"/>
        <v>1.05</v>
      </c>
    </row>
    <row r="1538" spans="1:6" x14ac:dyDescent="0.45">
      <c r="A1538" s="34"/>
      <c r="B1538" s="33"/>
      <c r="C1538" s="34"/>
      <c r="D1538" s="80"/>
      <c r="E1538" s="65"/>
      <c r="F1538" s="60">
        <f>SUM(F1535:F1537)</f>
        <v>1.7000000000000002</v>
      </c>
    </row>
    <row r="1539" spans="1:6" x14ac:dyDescent="0.45">
      <c r="A1539" s="20" t="s">
        <v>14</v>
      </c>
      <c r="B1539" s="25" t="s">
        <v>379</v>
      </c>
      <c r="C1539" s="20" t="s">
        <v>14</v>
      </c>
      <c r="D1539" s="77"/>
      <c r="E1539" s="62"/>
      <c r="F1539" s="23"/>
    </row>
    <row r="1540" spans="1:6" x14ac:dyDescent="0.45">
      <c r="A1540" s="20" t="s">
        <v>829</v>
      </c>
      <c r="B1540" s="25" t="s">
        <v>469</v>
      </c>
      <c r="C1540" s="20" t="s">
        <v>92</v>
      </c>
      <c r="D1540" s="77"/>
      <c r="E1540" s="62"/>
      <c r="F1540" s="23"/>
    </row>
    <row r="1541" spans="1:6" x14ac:dyDescent="0.45">
      <c r="A1541" s="20" t="s">
        <v>14</v>
      </c>
      <c r="B1541" s="25" t="s">
        <v>470</v>
      </c>
      <c r="C1541" s="20" t="s">
        <v>14</v>
      </c>
      <c r="D1541" s="77"/>
      <c r="E1541" s="62"/>
      <c r="F1541" s="23"/>
    </row>
    <row r="1542" spans="1:6" x14ac:dyDescent="0.45">
      <c r="A1542" s="20" t="s">
        <v>14</v>
      </c>
      <c r="B1542" s="25" t="s">
        <v>471</v>
      </c>
      <c r="C1542" s="20" t="s">
        <v>14</v>
      </c>
      <c r="D1542" s="77"/>
      <c r="E1542" s="62"/>
      <c r="F1542" s="23"/>
    </row>
    <row r="1543" spans="1:6" ht="45" x14ac:dyDescent="0.45">
      <c r="A1543" s="20" t="s">
        <v>14</v>
      </c>
      <c r="B1543" s="25" t="s">
        <v>472</v>
      </c>
      <c r="C1543" s="20" t="s">
        <v>14</v>
      </c>
      <c r="D1543" s="77"/>
      <c r="E1543" s="62"/>
      <c r="F1543" s="23"/>
    </row>
    <row r="1544" spans="1:6" x14ac:dyDescent="0.45">
      <c r="A1544" s="20" t="s">
        <v>14</v>
      </c>
      <c r="B1544" s="25" t="s">
        <v>135</v>
      </c>
      <c r="C1544" s="20" t="s">
        <v>14</v>
      </c>
      <c r="D1544" s="77"/>
      <c r="E1544" s="62"/>
      <c r="F1544" s="23"/>
    </row>
    <row r="1545" spans="1:6" ht="45" x14ac:dyDescent="0.45">
      <c r="A1545" s="20" t="s">
        <v>14</v>
      </c>
      <c r="B1545" s="25" t="s">
        <v>473</v>
      </c>
      <c r="C1545" s="20" t="s">
        <v>14</v>
      </c>
      <c r="D1545" s="77"/>
      <c r="E1545" s="62"/>
      <c r="F1545" s="23"/>
    </row>
    <row r="1546" spans="1:6" x14ac:dyDescent="0.45">
      <c r="A1546" s="20" t="s">
        <v>14</v>
      </c>
      <c r="B1546" s="25" t="s">
        <v>209</v>
      </c>
      <c r="C1546" s="20" t="s">
        <v>14</v>
      </c>
      <c r="D1546" s="77"/>
      <c r="E1546" s="62"/>
      <c r="F1546" s="23"/>
    </row>
    <row r="1547" spans="1:6" x14ac:dyDescent="0.45">
      <c r="A1547" s="20" t="s">
        <v>14</v>
      </c>
      <c r="B1547" s="25" t="s">
        <v>1546</v>
      </c>
      <c r="C1547" s="20" t="s">
        <v>14</v>
      </c>
      <c r="D1547" s="77"/>
      <c r="E1547" s="62"/>
      <c r="F1547" s="23"/>
    </row>
    <row r="1548" spans="1:6" x14ac:dyDescent="0.45">
      <c r="A1548" s="20" t="s">
        <v>14</v>
      </c>
      <c r="B1548" s="25" t="s">
        <v>475</v>
      </c>
      <c r="C1548" s="20" t="s">
        <v>14</v>
      </c>
      <c r="D1548" s="77"/>
      <c r="E1548" s="62"/>
      <c r="F1548" s="23"/>
    </row>
    <row r="1549" spans="1:6" ht="45" x14ac:dyDescent="0.45">
      <c r="A1549" s="20" t="s">
        <v>14</v>
      </c>
      <c r="B1549" s="25" t="s">
        <v>476</v>
      </c>
      <c r="C1549" s="20" t="s">
        <v>14</v>
      </c>
      <c r="D1549" s="77"/>
      <c r="E1549" s="62"/>
      <c r="F1549" s="23"/>
    </row>
    <row r="1550" spans="1:6" x14ac:dyDescent="0.45">
      <c r="A1550" s="20"/>
      <c r="B1550" s="25" t="s">
        <v>1138</v>
      </c>
      <c r="C1550" s="20">
        <v>2</v>
      </c>
      <c r="D1550" s="77"/>
      <c r="E1550" s="62"/>
      <c r="F1550" s="60">
        <v>2</v>
      </c>
    </row>
    <row r="1551" spans="1:6" x14ac:dyDescent="0.45">
      <c r="A1551" s="20"/>
      <c r="B1551" s="25"/>
      <c r="C1551" s="20"/>
      <c r="D1551" s="77"/>
      <c r="E1551" s="62"/>
      <c r="F1551" s="23"/>
    </row>
    <row r="1552" spans="1:6" x14ac:dyDescent="0.45">
      <c r="A1552" s="20" t="s">
        <v>830</v>
      </c>
      <c r="B1552" s="25" t="s">
        <v>477</v>
      </c>
      <c r="C1552" s="20" t="s">
        <v>92</v>
      </c>
      <c r="D1552" s="77"/>
      <c r="E1552" s="62"/>
      <c r="F1552" s="23"/>
    </row>
    <row r="1553" spans="1:6" x14ac:dyDescent="0.45">
      <c r="A1553" s="20" t="s">
        <v>14</v>
      </c>
      <c r="B1553" s="25" t="s">
        <v>478</v>
      </c>
      <c r="C1553" s="20" t="s">
        <v>14</v>
      </c>
      <c r="D1553" s="77"/>
      <c r="E1553" s="62"/>
      <c r="F1553" s="23"/>
    </row>
    <row r="1554" spans="1:6" x14ac:dyDescent="0.45">
      <c r="A1554" s="20" t="s">
        <v>14</v>
      </c>
      <c r="B1554" s="25" t="s">
        <v>471</v>
      </c>
      <c r="C1554" s="20" t="s">
        <v>14</v>
      </c>
      <c r="D1554" s="77"/>
      <c r="E1554" s="62"/>
      <c r="F1554" s="23"/>
    </row>
    <row r="1555" spans="1:6" ht="45" x14ac:dyDescent="0.45">
      <c r="A1555" s="20" t="s">
        <v>14</v>
      </c>
      <c r="B1555" s="25" t="s">
        <v>479</v>
      </c>
      <c r="C1555" s="20" t="s">
        <v>14</v>
      </c>
      <c r="D1555" s="77"/>
      <c r="E1555" s="62"/>
      <c r="F1555" s="23"/>
    </row>
    <row r="1556" spans="1:6" x14ac:dyDescent="0.45">
      <c r="A1556" s="20" t="s">
        <v>14</v>
      </c>
      <c r="B1556" s="25" t="s">
        <v>480</v>
      </c>
      <c r="C1556" s="20" t="s">
        <v>14</v>
      </c>
      <c r="D1556" s="77"/>
      <c r="E1556" s="62"/>
      <c r="F1556" s="23"/>
    </row>
    <row r="1557" spans="1:6" ht="33.75" x14ac:dyDescent="0.45">
      <c r="A1557" s="20" t="s">
        <v>14</v>
      </c>
      <c r="B1557" s="25" t="s">
        <v>481</v>
      </c>
      <c r="C1557" s="20" t="s">
        <v>14</v>
      </c>
      <c r="D1557" s="77"/>
      <c r="E1557" s="62"/>
      <c r="F1557" s="23"/>
    </row>
    <row r="1558" spans="1:6" x14ac:dyDescent="0.45">
      <c r="A1558" s="20" t="s">
        <v>14</v>
      </c>
      <c r="B1558" s="25" t="s">
        <v>135</v>
      </c>
      <c r="C1558" s="20" t="s">
        <v>14</v>
      </c>
      <c r="D1558" s="77"/>
      <c r="E1558" s="62"/>
      <c r="F1558" s="23"/>
    </row>
    <row r="1559" spans="1:6" ht="45" x14ac:dyDescent="0.45">
      <c r="A1559" s="20" t="s">
        <v>14</v>
      </c>
      <c r="B1559" s="25" t="s">
        <v>482</v>
      </c>
      <c r="C1559" s="20" t="s">
        <v>14</v>
      </c>
      <c r="D1559" s="77"/>
      <c r="E1559" s="62"/>
      <c r="F1559" s="23"/>
    </row>
    <row r="1560" spans="1:6" x14ac:dyDescent="0.45">
      <c r="A1560" s="20" t="s">
        <v>14</v>
      </c>
      <c r="B1560" s="25" t="s">
        <v>209</v>
      </c>
      <c r="C1560" s="20" t="s">
        <v>14</v>
      </c>
      <c r="D1560" s="77"/>
      <c r="E1560" s="62"/>
      <c r="F1560" s="23"/>
    </row>
    <row r="1561" spans="1:6" x14ac:dyDescent="0.45">
      <c r="A1561" s="20" t="s">
        <v>14</v>
      </c>
      <c r="B1561" s="25" t="s">
        <v>1547</v>
      </c>
      <c r="C1561" s="20" t="s">
        <v>14</v>
      </c>
      <c r="D1561" s="77"/>
      <c r="E1561" s="62"/>
      <c r="F1561" s="23"/>
    </row>
    <row r="1562" spans="1:6" x14ac:dyDescent="0.45">
      <c r="A1562" s="20" t="s">
        <v>14</v>
      </c>
      <c r="B1562" s="25" t="s">
        <v>475</v>
      </c>
      <c r="C1562" s="20" t="s">
        <v>14</v>
      </c>
      <c r="D1562" s="77"/>
      <c r="E1562" s="62"/>
      <c r="F1562" s="23"/>
    </row>
    <row r="1563" spans="1:6" ht="45" x14ac:dyDescent="0.45">
      <c r="A1563" s="20" t="s">
        <v>14</v>
      </c>
      <c r="B1563" s="25" t="s">
        <v>484</v>
      </c>
      <c r="C1563" s="20" t="s">
        <v>14</v>
      </c>
      <c r="D1563" s="77"/>
      <c r="E1563" s="62"/>
      <c r="F1563" s="23"/>
    </row>
    <row r="1564" spans="1:6" x14ac:dyDescent="0.45">
      <c r="A1564" s="20"/>
      <c r="B1564" s="25" t="s">
        <v>1139</v>
      </c>
      <c r="C1564" s="20">
        <v>1</v>
      </c>
      <c r="D1564" s="77"/>
      <c r="E1564" s="62"/>
      <c r="F1564" s="60">
        <v>1</v>
      </c>
    </row>
    <row r="1565" spans="1:6" x14ac:dyDescent="0.45">
      <c r="A1565" s="20"/>
      <c r="B1565" s="25"/>
      <c r="C1565" s="20"/>
      <c r="D1565" s="77"/>
      <c r="E1565" s="62"/>
      <c r="F1565" s="23"/>
    </row>
    <row r="1566" spans="1:6" x14ac:dyDescent="0.45">
      <c r="A1566" s="20"/>
      <c r="B1566" s="25"/>
      <c r="C1566" s="20"/>
      <c r="D1566" s="77"/>
      <c r="E1566" s="62"/>
      <c r="F1566" s="23"/>
    </row>
    <row r="1567" spans="1:6" x14ac:dyDescent="0.45">
      <c r="A1567" s="20" t="s">
        <v>831</v>
      </c>
      <c r="B1567" s="25" t="s">
        <v>485</v>
      </c>
      <c r="C1567" s="20" t="s">
        <v>92</v>
      </c>
      <c r="D1567" s="77"/>
      <c r="E1567" s="62"/>
      <c r="F1567" s="23"/>
    </row>
    <row r="1568" spans="1:6" x14ac:dyDescent="0.45">
      <c r="A1568" s="20" t="s">
        <v>14</v>
      </c>
      <c r="B1568" s="25" t="s">
        <v>135</v>
      </c>
      <c r="C1568" s="20" t="s">
        <v>14</v>
      </c>
      <c r="D1568" s="77"/>
      <c r="E1568" s="62"/>
      <c r="F1568" s="23"/>
    </row>
    <row r="1569" spans="1:6" ht="45" x14ac:dyDescent="0.45">
      <c r="A1569" s="20" t="s">
        <v>14</v>
      </c>
      <c r="B1569" s="25" t="s">
        <v>1548</v>
      </c>
      <c r="C1569" s="20" t="s">
        <v>14</v>
      </c>
      <c r="D1569" s="77"/>
      <c r="E1569" s="62"/>
      <c r="F1569" s="23"/>
    </row>
    <row r="1570" spans="1:6" x14ac:dyDescent="0.45">
      <c r="A1570" s="20" t="s">
        <v>14</v>
      </c>
      <c r="B1570" s="25" t="s">
        <v>475</v>
      </c>
      <c r="C1570" s="20" t="s">
        <v>14</v>
      </c>
      <c r="D1570" s="77"/>
      <c r="E1570" s="62"/>
      <c r="F1570" s="23"/>
    </row>
    <row r="1571" spans="1:6" ht="22.5" x14ac:dyDescent="0.45">
      <c r="A1571" s="20" t="s">
        <v>14</v>
      </c>
      <c r="B1571" s="25" t="s">
        <v>487</v>
      </c>
      <c r="C1571" s="20" t="s">
        <v>14</v>
      </c>
      <c r="D1571" s="77"/>
      <c r="E1571" s="62"/>
      <c r="F1571" s="23"/>
    </row>
    <row r="1572" spans="1:6" x14ac:dyDescent="0.45">
      <c r="A1572" s="20"/>
      <c r="B1572" s="25" t="s">
        <v>1138</v>
      </c>
      <c r="C1572" s="20">
        <v>7</v>
      </c>
      <c r="D1572" s="77"/>
      <c r="E1572" s="62"/>
      <c r="F1572" s="60">
        <v>7</v>
      </c>
    </row>
    <row r="1573" spans="1:6" x14ac:dyDescent="0.45">
      <c r="A1573" s="20"/>
      <c r="B1573" s="25"/>
      <c r="C1573" s="20"/>
      <c r="D1573" s="77"/>
      <c r="E1573" s="62"/>
      <c r="F1573" s="23"/>
    </row>
    <row r="1574" spans="1:6" x14ac:dyDescent="0.45">
      <c r="A1574" s="20" t="s">
        <v>832</v>
      </c>
      <c r="B1574" s="25" t="s">
        <v>488</v>
      </c>
      <c r="C1574" s="20" t="s">
        <v>92</v>
      </c>
      <c r="D1574" s="77"/>
      <c r="E1574" s="62"/>
      <c r="F1574" s="23"/>
    </row>
    <row r="1575" spans="1:6" x14ac:dyDescent="0.45">
      <c r="A1575" s="20" t="s">
        <v>14</v>
      </c>
      <c r="B1575" s="25" t="s">
        <v>135</v>
      </c>
      <c r="C1575" s="20" t="s">
        <v>14</v>
      </c>
      <c r="D1575" s="77"/>
      <c r="E1575" s="62"/>
      <c r="F1575" s="23"/>
    </row>
    <row r="1576" spans="1:6" ht="45" x14ac:dyDescent="0.45">
      <c r="A1576" s="20" t="s">
        <v>14</v>
      </c>
      <c r="B1576" s="25" t="s">
        <v>1549</v>
      </c>
      <c r="C1576" s="20" t="s">
        <v>14</v>
      </c>
      <c r="D1576" s="77"/>
      <c r="E1576" s="62"/>
      <c r="F1576" s="23"/>
    </row>
    <row r="1577" spans="1:6" x14ac:dyDescent="0.45">
      <c r="A1577" s="20" t="s">
        <v>14</v>
      </c>
      <c r="B1577" s="25" t="s">
        <v>475</v>
      </c>
      <c r="C1577" s="20" t="s">
        <v>14</v>
      </c>
      <c r="D1577" s="77"/>
      <c r="E1577" s="62"/>
      <c r="F1577" s="23"/>
    </row>
    <row r="1578" spans="1:6" ht="22.5" x14ac:dyDescent="0.45">
      <c r="A1578" s="20" t="s">
        <v>14</v>
      </c>
      <c r="B1578" s="25" t="s">
        <v>487</v>
      </c>
      <c r="C1578" s="20" t="s">
        <v>14</v>
      </c>
      <c r="D1578" s="77"/>
      <c r="E1578" s="62"/>
      <c r="F1578" s="23"/>
    </row>
    <row r="1579" spans="1:6" x14ac:dyDescent="0.45">
      <c r="A1579" s="20"/>
      <c r="B1579" s="25" t="s">
        <v>1140</v>
      </c>
      <c r="C1579" s="20">
        <v>2</v>
      </c>
      <c r="D1579" s="77"/>
      <c r="E1579" s="62"/>
      <c r="F1579" s="60">
        <v>2</v>
      </c>
    </row>
    <row r="1580" spans="1:6" x14ac:dyDescent="0.45">
      <c r="A1580" s="20"/>
      <c r="B1580" s="25"/>
      <c r="C1580" s="20"/>
      <c r="D1580" s="77"/>
      <c r="E1580" s="62"/>
      <c r="F1580" s="23"/>
    </row>
    <row r="1581" spans="1:6" x14ac:dyDescent="0.45">
      <c r="A1581" s="20" t="s">
        <v>833</v>
      </c>
      <c r="B1581" s="25" t="s">
        <v>490</v>
      </c>
      <c r="C1581" s="20" t="s">
        <v>92</v>
      </c>
      <c r="D1581" s="77"/>
      <c r="E1581" s="62"/>
      <c r="F1581" s="23"/>
    </row>
    <row r="1582" spans="1:6" x14ac:dyDescent="0.45">
      <c r="A1582" s="20" t="s">
        <v>14</v>
      </c>
      <c r="B1582" s="25" t="s">
        <v>491</v>
      </c>
      <c r="C1582" s="20" t="s">
        <v>14</v>
      </c>
      <c r="D1582" s="77"/>
      <c r="E1582" s="62"/>
      <c r="F1582" s="23"/>
    </row>
    <row r="1583" spans="1:6" ht="45" x14ac:dyDescent="0.45">
      <c r="A1583" s="20" t="s">
        <v>14</v>
      </c>
      <c r="B1583" s="25" t="s">
        <v>1550</v>
      </c>
      <c r="C1583" s="20" t="s">
        <v>14</v>
      </c>
      <c r="D1583" s="77"/>
      <c r="E1583" s="62"/>
      <c r="F1583" s="23"/>
    </row>
    <row r="1584" spans="1:6" x14ac:dyDescent="0.45">
      <c r="A1584" s="20" t="s">
        <v>14</v>
      </c>
      <c r="B1584" s="25" t="s">
        <v>493</v>
      </c>
      <c r="C1584" s="20" t="s">
        <v>14</v>
      </c>
      <c r="D1584" s="77"/>
      <c r="E1584" s="62"/>
      <c r="F1584" s="23"/>
    </row>
    <row r="1585" spans="1:6" ht="22.5" x14ac:dyDescent="0.45">
      <c r="A1585" s="20" t="s">
        <v>14</v>
      </c>
      <c r="B1585" s="25" t="s">
        <v>494</v>
      </c>
      <c r="C1585" s="20" t="s">
        <v>14</v>
      </c>
      <c r="D1585" s="77"/>
      <c r="E1585" s="62"/>
      <c r="F1585" s="23"/>
    </row>
    <row r="1586" spans="1:6" x14ac:dyDescent="0.45">
      <c r="A1586" s="20" t="s">
        <v>14</v>
      </c>
      <c r="B1586" s="25" t="s">
        <v>137</v>
      </c>
      <c r="C1586" s="20" t="s">
        <v>14</v>
      </c>
      <c r="D1586" s="77"/>
      <c r="E1586" s="62"/>
      <c r="F1586" s="23"/>
    </row>
    <row r="1587" spans="1:6" ht="33.75" x14ac:dyDescent="0.45">
      <c r="A1587" s="20" t="s">
        <v>14</v>
      </c>
      <c r="B1587" s="25" t="s">
        <v>495</v>
      </c>
      <c r="C1587" s="20" t="s">
        <v>14</v>
      </c>
      <c r="D1587" s="77"/>
      <c r="E1587" s="62"/>
      <c r="F1587" s="23"/>
    </row>
    <row r="1588" spans="1:6" x14ac:dyDescent="0.45">
      <c r="A1588" s="20"/>
      <c r="B1588" s="25" t="s">
        <v>1140</v>
      </c>
      <c r="C1588" s="20">
        <v>1</v>
      </c>
      <c r="D1588" s="77"/>
      <c r="E1588" s="62"/>
      <c r="F1588" s="60">
        <v>1</v>
      </c>
    </row>
    <row r="1589" spans="1:6" x14ac:dyDescent="0.45">
      <c r="A1589" s="20"/>
      <c r="B1589" s="25"/>
      <c r="C1589" s="20"/>
      <c r="D1589" s="77"/>
      <c r="E1589" s="62"/>
      <c r="F1589" s="23"/>
    </row>
    <row r="1590" spans="1:6" x14ac:dyDescent="0.45">
      <c r="A1590" s="20" t="s">
        <v>838</v>
      </c>
      <c r="B1590" s="25" t="s">
        <v>496</v>
      </c>
      <c r="C1590" s="20" t="s">
        <v>92</v>
      </c>
      <c r="D1590" s="77"/>
      <c r="E1590" s="62"/>
      <c r="F1590" s="23"/>
    </row>
    <row r="1591" spans="1:6" x14ac:dyDescent="0.45">
      <c r="A1591" s="20" t="s">
        <v>14</v>
      </c>
      <c r="B1591" s="25" t="s">
        <v>491</v>
      </c>
      <c r="C1591" s="20" t="s">
        <v>14</v>
      </c>
      <c r="D1591" s="77"/>
      <c r="E1591" s="62"/>
      <c r="F1591" s="23"/>
    </row>
    <row r="1592" spans="1:6" ht="45" x14ac:dyDescent="0.45">
      <c r="A1592" s="20" t="s">
        <v>14</v>
      </c>
      <c r="B1592" s="25" t="s">
        <v>1551</v>
      </c>
      <c r="C1592" s="20" t="s">
        <v>14</v>
      </c>
      <c r="D1592" s="77"/>
      <c r="E1592" s="62"/>
      <c r="F1592" s="23"/>
    </row>
    <row r="1593" spans="1:6" x14ac:dyDescent="0.45">
      <c r="A1593" s="20" t="s">
        <v>14</v>
      </c>
      <c r="B1593" s="25" t="s">
        <v>493</v>
      </c>
      <c r="C1593" s="20" t="s">
        <v>14</v>
      </c>
      <c r="D1593" s="77"/>
      <c r="E1593" s="62"/>
      <c r="F1593" s="23"/>
    </row>
    <row r="1594" spans="1:6" ht="22.5" x14ac:dyDescent="0.45">
      <c r="A1594" s="20" t="s">
        <v>14</v>
      </c>
      <c r="B1594" s="25" t="s">
        <v>494</v>
      </c>
      <c r="C1594" s="20" t="s">
        <v>14</v>
      </c>
      <c r="D1594" s="77"/>
      <c r="E1594" s="62"/>
      <c r="F1594" s="23"/>
    </row>
    <row r="1595" spans="1:6" x14ac:dyDescent="0.45">
      <c r="A1595" s="20" t="s">
        <v>14</v>
      </c>
      <c r="B1595" s="25" t="s">
        <v>137</v>
      </c>
      <c r="C1595" s="20" t="s">
        <v>14</v>
      </c>
      <c r="D1595" s="77"/>
      <c r="E1595" s="62"/>
      <c r="F1595" s="23"/>
    </row>
    <row r="1596" spans="1:6" ht="33.75" x14ac:dyDescent="0.45">
      <c r="A1596" s="20" t="s">
        <v>14</v>
      </c>
      <c r="B1596" s="25" t="s">
        <v>495</v>
      </c>
      <c r="C1596" s="20" t="s">
        <v>14</v>
      </c>
      <c r="D1596" s="77"/>
      <c r="E1596" s="62"/>
      <c r="F1596" s="23"/>
    </row>
    <row r="1597" spans="1:6" x14ac:dyDescent="0.45">
      <c r="A1597" s="20"/>
      <c r="B1597" s="25" t="s">
        <v>1141</v>
      </c>
      <c r="C1597" s="20">
        <v>3</v>
      </c>
      <c r="D1597" s="77"/>
      <c r="E1597" s="62"/>
      <c r="F1597" s="60">
        <v>3</v>
      </c>
    </row>
    <row r="1598" spans="1:6" x14ac:dyDescent="0.45">
      <c r="A1598" s="20"/>
      <c r="B1598" s="25"/>
      <c r="C1598" s="20"/>
      <c r="D1598" s="77"/>
      <c r="E1598" s="62"/>
      <c r="F1598" s="23"/>
    </row>
    <row r="1599" spans="1:6" x14ac:dyDescent="0.45">
      <c r="A1599" s="20" t="s">
        <v>839</v>
      </c>
      <c r="B1599" s="25" t="s">
        <v>498</v>
      </c>
      <c r="C1599" s="20" t="s">
        <v>52</v>
      </c>
      <c r="D1599" s="77"/>
      <c r="E1599" s="62"/>
      <c r="F1599" s="23"/>
    </row>
    <row r="1600" spans="1:6" x14ac:dyDescent="0.45">
      <c r="A1600" s="20" t="s">
        <v>14</v>
      </c>
      <c r="B1600" s="25" t="s">
        <v>499</v>
      </c>
      <c r="C1600" s="20" t="s">
        <v>14</v>
      </c>
      <c r="D1600" s="77"/>
      <c r="E1600" s="62"/>
      <c r="F1600" s="23"/>
    </row>
    <row r="1601" spans="1:6" ht="33.75" x14ac:dyDescent="0.45">
      <c r="A1601" s="20" t="s">
        <v>14</v>
      </c>
      <c r="B1601" s="25" t="s">
        <v>500</v>
      </c>
      <c r="C1601" s="20" t="s">
        <v>14</v>
      </c>
      <c r="D1601" s="77"/>
      <c r="E1601" s="62"/>
      <c r="F1601" s="23"/>
    </row>
    <row r="1602" spans="1:6" x14ac:dyDescent="0.45">
      <c r="A1602" s="20" t="s">
        <v>840</v>
      </c>
      <c r="B1602" s="25" t="s">
        <v>501</v>
      </c>
      <c r="C1602" s="20" t="s">
        <v>92</v>
      </c>
      <c r="D1602" s="77"/>
      <c r="E1602" s="62"/>
      <c r="F1602" s="23"/>
    </row>
    <row r="1603" spans="1:6" x14ac:dyDescent="0.45">
      <c r="A1603" s="20" t="s">
        <v>14</v>
      </c>
      <c r="B1603" s="25" t="s">
        <v>135</v>
      </c>
      <c r="C1603" s="20" t="s">
        <v>14</v>
      </c>
      <c r="D1603" s="77"/>
      <c r="E1603" s="62"/>
      <c r="F1603" s="23"/>
    </row>
    <row r="1604" spans="1:6" ht="33.75" x14ac:dyDescent="0.45">
      <c r="A1604" s="20" t="s">
        <v>14</v>
      </c>
      <c r="B1604" s="25" t="s">
        <v>1552</v>
      </c>
      <c r="C1604" s="20" t="s">
        <v>14</v>
      </c>
      <c r="D1604" s="77"/>
      <c r="E1604" s="62"/>
      <c r="F1604" s="23"/>
    </row>
    <row r="1605" spans="1:6" x14ac:dyDescent="0.45">
      <c r="A1605" s="20" t="s">
        <v>14</v>
      </c>
      <c r="B1605" s="25" t="s">
        <v>475</v>
      </c>
      <c r="C1605" s="20" t="s">
        <v>14</v>
      </c>
      <c r="D1605" s="77"/>
      <c r="E1605" s="62"/>
      <c r="F1605" s="23"/>
    </row>
    <row r="1606" spans="1:6" x14ac:dyDescent="0.45">
      <c r="A1606" s="20" t="s">
        <v>14</v>
      </c>
      <c r="B1606" s="25" t="s">
        <v>503</v>
      </c>
      <c r="C1606" s="20" t="s">
        <v>14</v>
      </c>
      <c r="D1606" s="77"/>
      <c r="E1606" s="62"/>
      <c r="F1606" s="23"/>
    </row>
    <row r="1607" spans="1:6" x14ac:dyDescent="0.45">
      <c r="A1607" s="20" t="s">
        <v>392</v>
      </c>
      <c r="B1607" s="25" t="s">
        <v>393</v>
      </c>
      <c r="C1607" s="20" t="s">
        <v>14</v>
      </c>
      <c r="D1607" s="77"/>
      <c r="E1607" s="62"/>
      <c r="F1607" s="23"/>
    </row>
    <row r="1608" spans="1:6" x14ac:dyDescent="0.45">
      <c r="A1608" s="20" t="s">
        <v>14</v>
      </c>
      <c r="B1608" s="25" t="s">
        <v>394</v>
      </c>
      <c r="C1608" s="20" t="s">
        <v>14</v>
      </c>
      <c r="D1608" s="77"/>
      <c r="E1608" s="62"/>
      <c r="F1608" s="23"/>
    </row>
    <row r="1609" spans="1:6" x14ac:dyDescent="0.45">
      <c r="A1609" s="20" t="s">
        <v>844</v>
      </c>
      <c r="B1609" s="25" t="s">
        <v>504</v>
      </c>
      <c r="C1609" s="20" t="s">
        <v>92</v>
      </c>
      <c r="D1609" s="77"/>
      <c r="E1609" s="62"/>
      <c r="F1609" s="23"/>
    </row>
    <row r="1610" spans="1:6" x14ac:dyDescent="0.45">
      <c r="A1610" s="20" t="s">
        <v>845</v>
      </c>
      <c r="B1610" s="25" t="s">
        <v>396</v>
      </c>
      <c r="C1610" s="20" t="s">
        <v>92</v>
      </c>
      <c r="D1610" s="77"/>
      <c r="E1610" s="62"/>
      <c r="F1610" s="23"/>
    </row>
    <row r="1611" spans="1:6" x14ac:dyDescent="0.45">
      <c r="A1611" s="20" t="s">
        <v>846</v>
      </c>
      <c r="B1611" s="25" t="s">
        <v>397</v>
      </c>
      <c r="C1611" s="20" t="s">
        <v>92</v>
      </c>
      <c r="D1611" s="77"/>
      <c r="E1611" s="62"/>
      <c r="F1611" s="23"/>
    </row>
    <row r="1612" spans="1:6" x14ac:dyDescent="0.45">
      <c r="A1612" s="20" t="s">
        <v>847</v>
      </c>
      <c r="B1612" s="25" t="s">
        <v>505</v>
      </c>
      <c r="C1612" s="20" t="s">
        <v>92</v>
      </c>
      <c r="D1612" s="77"/>
      <c r="E1612" s="62"/>
      <c r="F1612" s="23"/>
    </row>
    <row r="1613" spans="1:6" x14ac:dyDescent="0.45">
      <c r="A1613" s="20" t="s">
        <v>848</v>
      </c>
      <c r="B1613" s="25" t="s">
        <v>506</v>
      </c>
      <c r="C1613" s="20" t="s">
        <v>92</v>
      </c>
      <c r="D1613" s="77"/>
      <c r="E1613" s="62"/>
      <c r="F1613" s="23"/>
    </row>
    <row r="1614" spans="1:6" x14ac:dyDescent="0.45">
      <c r="A1614" s="20" t="s">
        <v>849</v>
      </c>
      <c r="B1614" s="25" t="s">
        <v>399</v>
      </c>
      <c r="C1614" s="20" t="s">
        <v>92</v>
      </c>
      <c r="D1614" s="77"/>
      <c r="E1614" s="62"/>
      <c r="F1614" s="23"/>
    </row>
    <row r="1615" spans="1:6" x14ac:dyDescent="0.45">
      <c r="A1615" s="20" t="s">
        <v>1000</v>
      </c>
      <c r="B1615" s="25" t="s">
        <v>400</v>
      </c>
      <c r="C1615" s="20" t="s">
        <v>92</v>
      </c>
      <c r="D1615" s="77"/>
      <c r="E1615" s="62"/>
      <c r="F1615" s="23"/>
    </row>
    <row r="1616" spans="1:6" x14ac:dyDescent="0.45">
      <c r="A1616" s="20" t="s">
        <v>1001</v>
      </c>
      <c r="B1616" s="25" t="s">
        <v>401</v>
      </c>
      <c r="C1616" s="20" t="s">
        <v>92</v>
      </c>
      <c r="D1616" s="77"/>
      <c r="E1616" s="62"/>
      <c r="F1616" s="23"/>
    </row>
    <row r="1617" spans="1:6" x14ac:dyDescent="0.45">
      <c r="A1617" s="20" t="s">
        <v>1002</v>
      </c>
      <c r="B1617" s="25" t="s">
        <v>402</v>
      </c>
      <c r="C1617" s="20" t="s">
        <v>92</v>
      </c>
      <c r="D1617" s="77"/>
      <c r="E1617" s="62"/>
      <c r="F1617" s="23"/>
    </row>
    <row r="1618" spans="1:6" x14ac:dyDescent="0.45">
      <c r="A1618" s="20" t="s">
        <v>1003</v>
      </c>
      <c r="B1618" s="25" t="s">
        <v>403</v>
      </c>
      <c r="C1618" s="20" t="s">
        <v>92</v>
      </c>
      <c r="D1618" s="77"/>
      <c r="E1618" s="62"/>
      <c r="F1618" s="23"/>
    </row>
    <row r="1619" spans="1:6" x14ac:dyDescent="0.45">
      <c r="A1619" s="20" t="s">
        <v>1004</v>
      </c>
      <c r="B1619" s="25" t="s">
        <v>507</v>
      </c>
      <c r="C1619" s="20" t="s">
        <v>92</v>
      </c>
      <c r="D1619" s="77"/>
      <c r="E1619" s="62"/>
      <c r="F1619" s="23"/>
    </row>
    <row r="1620" spans="1:6" x14ac:dyDescent="0.45">
      <c r="A1620" s="20" t="s">
        <v>1005</v>
      </c>
      <c r="B1620" s="25" t="s">
        <v>508</v>
      </c>
      <c r="C1620" s="20" t="s">
        <v>92</v>
      </c>
      <c r="D1620" s="77"/>
      <c r="E1620" s="62"/>
      <c r="F1620" s="23"/>
    </row>
    <row r="1621" spans="1:6" x14ac:dyDescent="0.45">
      <c r="A1621" s="20" t="s">
        <v>1006</v>
      </c>
      <c r="B1621" s="25" t="s">
        <v>509</v>
      </c>
      <c r="C1621" s="20" t="s">
        <v>92</v>
      </c>
      <c r="D1621" s="77"/>
      <c r="E1621" s="62"/>
      <c r="F1621" s="23"/>
    </row>
    <row r="1622" spans="1:6" x14ac:dyDescent="0.45">
      <c r="A1622" s="20" t="s">
        <v>1142</v>
      </c>
      <c r="B1622" s="25" t="s">
        <v>404</v>
      </c>
      <c r="C1622" s="20" t="s">
        <v>92</v>
      </c>
      <c r="D1622" s="77"/>
      <c r="E1622" s="62"/>
      <c r="F1622" s="23"/>
    </row>
    <row r="1623" spans="1:6" x14ac:dyDescent="0.45">
      <c r="A1623" s="20" t="s">
        <v>1143</v>
      </c>
      <c r="B1623" s="25" t="s">
        <v>405</v>
      </c>
      <c r="C1623" s="20" t="s">
        <v>92</v>
      </c>
      <c r="D1623" s="77"/>
      <c r="E1623" s="62"/>
      <c r="F1623" s="23"/>
    </row>
    <row r="1624" spans="1:6" x14ac:dyDescent="0.45">
      <c r="A1624" s="20" t="s">
        <v>1144</v>
      </c>
      <c r="B1624" s="25" t="s">
        <v>406</v>
      </c>
      <c r="C1624" s="20" t="s">
        <v>92</v>
      </c>
      <c r="D1624" s="77"/>
      <c r="E1624" s="62"/>
      <c r="F1624" s="23"/>
    </row>
    <row r="1625" spans="1:6" x14ac:dyDescent="0.45">
      <c r="A1625" s="20" t="s">
        <v>1145</v>
      </c>
      <c r="B1625" s="25" t="s">
        <v>396</v>
      </c>
      <c r="C1625" s="20" t="s">
        <v>92</v>
      </c>
      <c r="D1625" s="77"/>
      <c r="E1625" s="62"/>
      <c r="F1625" s="23"/>
    </row>
    <row r="1626" spans="1:6" x14ac:dyDescent="0.45">
      <c r="A1626" s="20" t="s">
        <v>1146</v>
      </c>
      <c r="B1626" s="25" t="s">
        <v>397</v>
      </c>
      <c r="C1626" s="20" t="s">
        <v>92</v>
      </c>
      <c r="D1626" s="77"/>
      <c r="E1626" s="62"/>
      <c r="F1626" s="23"/>
    </row>
    <row r="1627" spans="1:6" x14ac:dyDescent="0.45">
      <c r="A1627" s="20" t="s">
        <v>1147</v>
      </c>
      <c r="B1627" s="25" t="s">
        <v>510</v>
      </c>
      <c r="C1627" s="20" t="s">
        <v>92</v>
      </c>
      <c r="D1627" s="77"/>
      <c r="E1627" s="62"/>
      <c r="F1627" s="23"/>
    </row>
    <row r="1628" spans="1:6" x14ac:dyDescent="0.45">
      <c r="A1628" s="20" t="s">
        <v>1148</v>
      </c>
      <c r="B1628" s="25" t="s">
        <v>511</v>
      </c>
      <c r="C1628" s="20" t="s">
        <v>92</v>
      </c>
      <c r="D1628" s="77"/>
      <c r="E1628" s="62"/>
      <c r="F1628" s="23"/>
    </row>
    <row r="1629" spans="1:6" x14ac:dyDescent="0.45">
      <c r="A1629" s="20" t="s">
        <v>1149</v>
      </c>
      <c r="B1629" s="25" t="s">
        <v>512</v>
      </c>
      <c r="C1629" s="20" t="s">
        <v>92</v>
      </c>
      <c r="D1629" s="77"/>
      <c r="E1629" s="62"/>
      <c r="F1629" s="23"/>
    </row>
    <row r="1630" spans="1:6" x14ac:dyDescent="0.45">
      <c r="A1630" s="20" t="s">
        <v>1150</v>
      </c>
      <c r="B1630" s="25" t="s">
        <v>401</v>
      </c>
      <c r="C1630" s="20" t="s">
        <v>92</v>
      </c>
      <c r="D1630" s="77"/>
      <c r="E1630" s="62"/>
      <c r="F1630" s="23"/>
    </row>
    <row r="1631" spans="1:6" x14ac:dyDescent="0.45">
      <c r="A1631" s="20" t="s">
        <v>1151</v>
      </c>
      <c r="B1631" s="25" t="s">
        <v>402</v>
      </c>
      <c r="C1631" s="20" t="s">
        <v>92</v>
      </c>
      <c r="D1631" s="77"/>
      <c r="E1631" s="62"/>
      <c r="F1631" s="23"/>
    </row>
    <row r="1632" spans="1:6" x14ac:dyDescent="0.45">
      <c r="A1632" s="20" t="s">
        <v>1152</v>
      </c>
      <c r="B1632" s="25" t="s">
        <v>403</v>
      </c>
      <c r="C1632" s="20" t="s">
        <v>92</v>
      </c>
      <c r="D1632" s="77"/>
      <c r="E1632" s="62"/>
      <c r="F1632" s="23"/>
    </row>
    <row r="1633" spans="1:6" x14ac:dyDescent="0.45">
      <c r="A1633" s="20" t="s">
        <v>1153</v>
      </c>
      <c r="B1633" s="25" t="s">
        <v>513</v>
      </c>
      <c r="C1633" s="20" t="s">
        <v>92</v>
      </c>
      <c r="D1633" s="77"/>
      <c r="E1633" s="62"/>
      <c r="F1633" s="23"/>
    </row>
    <row r="1634" spans="1:6" x14ac:dyDescent="0.45">
      <c r="A1634" s="20" t="s">
        <v>1154</v>
      </c>
      <c r="B1634" s="25" t="s">
        <v>404</v>
      </c>
      <c r="C1634" s="20" t="s">
        <v>92</v>
      </c>
      <c r="D1634" s="77"/>
      <c r="E1634" s="62"/>
      <c r="F1634" s="23"/>
    </row>
    <row r="1635" spans="1:6" x14ac:dyDescent="0.45">
      <c r="A1635" s="20" t="s">
        <v>1155</v>
      </c>
      <c r="B1635" s="25" t="s">
        <v>405</v>
      </c>
      <c r="C1635" s="20" t="s">
        <v>92</v>
      </c>
      <c r="D1635" s="77"/>
      <c r="E1635" s="62"/>
      <c r="F1635" s="23"/>
    </row>
    <row r="1636" spans="1:6" x14ac:dyDescent="0.45">
      <c r="A1636" s="20" t="s">
        <v>1156</v>
      </c>
      <c r="B1636" s="25" t="s">
        <v>406</v>
      </c>
      <c r="C1636" s="20" t="s">
        <v>92</v>
      </c>
      <c r="D1636" s="77"/>
      <c r="E1636" s="62"/>
      <c r="F1636" s="23"/>
    </row>
    <row r="1637" spans="1:6" x14ac:dyDescent="0.45">
      <c r="A1637" s="20" t="s">
        <v>407</v>
      </c>
      <c r="B1637" s="25" t="s">
        <v>408</v>
      </c>
      <c r="C1637" s="20" t="s">
        <v>14</v>
      </c>
      <c r="D1637" s="77"/>
      <c r="E1637" s="62"/>
      <c r="F1637" s="23"/>
    </row>
    <row r="1638" spans="1:6" x14ac:dyDescent="0.45">
      <c r="A1638" s="20" t="s">
        <v>1007</v>
      </c>
      <c r="B1638" s="25" t="s">
        <v>409</v>
      </c>
      <c r="C1638" s="20" t="s">
        <v>69</v>
      </c>
      <c r="D1638" s="77"/>
      <c r="E1638" s="62"/>
      <c r="F1638" s="23"/>
    </row>
    <row r="1639" spans="1:6" ht="33.75" x14ac:dyDescent="0.45">
      <c r="A1639" s="20" t="s">
        <v>14</v>
      </c>
      <c r="B1639" s="25" t="s">
        <v>410</v>
      </c>
      <c r="C1639" s="20" t="s">
        <v>14</v>
      </c>
      <c r="D1639" s="77"/>
      <c r="E1639" s="62"/>
      <c r="F1639" s="23"/>
    </row>
    <row r="1640" spans="1:6" x14ac:dyDescent="0.45">
      <c r="A1640" s="20" t="s">
        <v>1008</v>
      </c>
      <c r="B1640" s="25" t="s">
        <v>72</v>
      </c>
      <c r="C1640" s="20" t="s">
        <v>69</v>
      </c>
      <c r="D1640" s="77"/>
      <c r="E1640" s="62"/>
      <c r="F1640" s="23"/>
    </row>
    <row r="1641" spans="1:6" ht="33.75" x14ac:dyDescent="0.45">
      <c r="A1641" s="20" t="s">
        <v>14</v>
      </c>
      <c r="B1641" s="25" t="s">
        <v>411</v>
      </c>
      <c r="C1641" s="20" t="s">
        <v>14</v>
      </c>
      <c r="D1641" s="77"/>
      <c r="E1641" s="62"/>
      <c r="F1641" s="23"/>
    </row>
    <row r="1642" spans="1:6" ht="14.25" x14ac:dyDescent="0.45">
      <c r="A1642" s="20"/>
      <c r="B1642" s="249"/>
      <c r="C1642" s="249">
        <v>1</v>
      </c>
      <c r="D1642" s="249">
        <v>2.62</v>
      </c>
      <c r="E1642" s="249">
        <v>2.13</v>
      </c>
      <c r="F1642" s="264">
        <f>D1642*E1642*C1642</f>
        <v>5.5805999999999996</v>
      </c>
    </row>
    <row r="1643" spans="1:6" ht="14.25" x14ac:dyDescent="0.45">
      <c r="A1643" s="20"/>
      <c r="B1643" s="249"/>
      <c r="C1643" s="249">
        <v>1</v>
      </c>
      <c r="D1643" s="249">
        <v>5.7</v>
      </c>
      <c r="E1643" s="249">
        <v>5.05</v>
      </c>
      <c r="F1643" s="264">
        <f t="shared" ref="F1643:F1649" si="70">D1643*E1643*C1643</f>
        <v>28.785</v>
      </c>
    </row>
    <row r="1644" spans="1:6" ht="14.25" x14ac:dyDescent="0.45">
      <c r="A1644" s="20"/>
      <c r="B1644" s="249"/>
      <c r="C1644" s="249">
        <v>1</v>
      </c>
      <c r="D1644" s="249">
        <v>4.8</v>
      </c>
      <c r="E1644" s="249">
        <v>0.75</v>
      </c>
      <c r="F1644" s="264">
        <f t="shared" si="70"/>
        <v>3.5999999999999996</v>
      </c>
    </row>
    <row r="1645" spans="1:6" ht="14.25" x14ac:dyDescent="0.45">
      <c r="A1645" s="20"/>
      <c r="B1645" s="262"/>
      <c r="C1645" s="249">
        <v>1</v>
      </c>
      <c r="D1645" s="249">
        <v>4.0999999999999996</v>
      </c>
      <c r="E1645" s="249">
        <v>0.75</v>
      </c>
      <c r="F1645" s="264">
        <f t="shared" si="70"/>
        <v>3.0749999999999997</v>
      </c>
    </row>
    <row r="1646" spans="1:6" ht="14.25" x14ac:dyDescent="0.45">
      <c r="A1646" s="20"/>
      <c r="B1646" s="262" t="s">
        <v>1779</v>
      </c>
      <c r="C1646" s="249">
        <f>-1</f>
        <v>-1</v>
      </c>
      <c r="D1646" s="263">
        <v>1.05</v>
      </c>
      <c r="E1646" s="263">
        <v>1</v>
      </c>
      <c r="F1646" s="264">
        <f t="shared" si="70"/>
        <v>-1.05</v>
      </c>
    </row>
    <row r="1647" spans="1:6" ht="14.25" x14ac:dyDescent="0.45">
      <c r="A1647" s="20"/>
      <c r="B1647" s="249"/>
      <c r="C1647" s="249">
        <v>1</v>
      </c>
      <c r="D1647" s="249">
        <v>4.13</v>
      </c>
      <c r="E1647" s="249">
        <v>6.72</v>
      </c>
      <c r="F1647" s="264">
        <f t="shared" si="70"/>
        <v>27.753599999999999</v>
      </c>
    </row>
    <row r="1648" spans="1:6" ht="14.25" x14ac:dyDescent="0.45">
      <c r="A1648" s="20"/>
      <c r="B1648" s="249"/>
      <c r="C1648" s="249">
        <v>1</v>
      </c>
      <c r="D1648" s="249">
        <v>3.23</v>
      </c>
      <c r="E1648" s="249">
        <v>0.75</v>
      </c>
      <c r="F1648" s="264">
        <f t="shared" si="70"/>
        <v>2.4224999999999999</v>
      </c>
    </row>
    <row r="1649" spans="1:6" ht="14.25" x14ac:dyDescent="0.45">
      <c r="A1649" s="20"/>
      <c r="B1649" s="249"/>
      <c r="C1649" s="249">
        <v>1</v>
      </c>
      <c r="D1649" s="249">
        <v>5.82</v>
      </c>
      <c r="E1649" s="249">
        <v>0.75</v>
      </c>
      <c r="F1649" s="264">
        <f t="shared" si="70"/>
        <v>4.3650000000000002</v>
      </c>
    </row>
    <row r="1650" spans="1:6" x14ac:dyDescent="0.45">
      <c r="A1650" s="34"/>
      <c r="B1650" s="33"/>
      <c r="C1650" s="34"/>
      <c r="D1650" s="80"/>
      <c r="E1650" s="65"/>
      <c r="F1650" s="60">
        <f>SUM(F1643:F1649)</f>
        <v>68.951099999999997</v>
      </c>
    </row>
    <row r="1651" spans="1:6" x14ac:dyDescent="0.45">
      <c r="A1651" s="47"/>
      <c r="B1651" s="48"/>
      <c r="C1651" s="49"/>
      <c r="D1651" s="86"/>
      <c r="E1651" s="73"/>
      <c r="F1651" s="50"/>
    </row>
    <row r="1652" spans="1:6" x14ac:dyDescent="0.45">
      <c r="A1652" s="419" t="s">
        <v>1157</v>
      </c>
      <c r="B1652" s="420"/>
      <c r="C1652" s="420"/>
      <c r="D1652" s="420"/>
      <c r="E1652" s="420"/>
      <c r="F1652" s="421"/>
    </row>
    <row r="1653" spans="1:6" x14ac:dyDescent="0.45">
      <c r="A1653" s="20" t="s">
        <v>14</v>
      </c>
      <c r="B1653" s="25" t="s">
        <v>514</v>
      </c>
      <c r="C1653" s="20" t="s">
        <v>14</v>
      </c>
      <c r="D1653" s="77"/>
      <c r="E1653" s="62"/>
      <c r="F1653" s="23"/>
    </row>
    <row r="1654" spans="1:6" x14ac:dyDescent="0.45">
      <c r="A1654" s="20" t="s">
        <v>704</v>
      </c>
      <c r="B1654" s="25" t="s">
        <v>515</v>
      </c>
      <c r="C1654" s="20" t="s">
        <v>516</v>
      </c>
      <c r="D1654" s="77"/>
      <c r="E1654" s="62"/>
      <c r="F1654" s="23"/>
    </row>
    <row r="1655" spans="1:6" x14ac:dyDescent="0.45">
      <c r="A1655" s="20" t="s">
        <v>14</v>
      </c>
      <c r="B1655" s="25" t="s">
        <v>517</v>
      </c>
      <c r="C1655" s="20" t="s">
        <v>14</v>
      </c>
      <c r="D1655" s="77"/>
      <c r="E1655" s="62"/>
      <c r="F1655" s="23"/>
    </row>
    <row r="1656" spans="1:6" ht="22.5" x14ac:dyDescent="0.45">
      <c r="A1656" s="20" t="s">
        <v>14</v>
      </c>
      <c r="B1656" s="25" t="s">
        <v>518</v>
      </c>
      <c r="C1656" s="20" t="s">
        <v>14</v>
      </c>
      <c r="D1656" s="77"/>
      <c r="E1656" s="62"/>
      <c r="F1656" s="23"/>
    </row>
    <row r="1657" spans="1:6" x14ac:dyDescent="0.45">
      <c r="A1657" s="20" t="s">
        <v>14</v>
      </c>
      <c r="B1657" s="25" t="s">
        <v>519</v>
      </c>
      <c r="C1657" s="20" t="s">
        <v>14</v>
      </c>
      <c r="D1657" s="77"/>
      <c r="E1657" s="62"/>
      <c r="F1657" s="23"/>
    </row>
    <row r="1658" spans="1:6" x14ac:dyDescent="0.45">
      <c r="A1658" s="20" t="s">
        <v>14</v>
      </c>
      <c r="B1658" s="25" t="s">
        <v>520</v>
      </c>
      <c r="C1658" s="20" t="s">
        <v>14</v>
      </c>
      <c r="D1658" s="77"/>
      <c r="E1658" s="62"/>
      <c r="F1658" s="23"/>
    </row>
    <row r="1659" spans="1:6" x14ac:dyDescent="0.45">
      <c r="A1659" s="20" t="s">
        <v>14</v>
      </c>
      <c r="B1659" s="25" t="s">
        <v>521</v>
      </c>
      <c r="C1659" s="20" t="s">
        <v>14</v>
      </c>
      <c r="D1659" s="77"/>
      <c r="E1659" s="62"/>
      <c r="F1659" s="23"/>
    </row>
    <row r="1660" spans="1:6" x14ac:dyDescent="0.45">
      <c r="A1660" s="20" t="s">
        <v>14</v>
      </c>
      <c r="B1660" s="25" t="s">
        <v>522</v>
      </c>
      <c r="C1660" s="20" t="s">
        <v>14</v>
      </c>
      <c r="D1660" s="77"/>
      <c r="E1660" s="62"/>
      <c r="F1660" s="23"/>
    </row>
    <row r="1661" spans="1:6" x14ac:dyDescent="0.45">
      <c r="A1661" s="20" t="s">
        <v>14</v>
      </c>
      <c r="B1661" s="25" t="s">
        <v>1553</v>
      </c>
      <c r="C1661" s="20" t="s">
        <v>14</v>
      </c>
      <c r="D1661" s="77"/>
      <c r="E1661" s="62"/>
      <c r="F1661" s="23"/>
    </row>
    <row r="1662" spans="1:6" x14ac:dyDescent="0.45">
      <c r="A1662" s="20" t="s">
        <v>14</v>
      </c>
      <c r="B1662" s="25" t="s">
        <v>524</v>
      </c>
      <c r="C1662" s="20" t="s">
        <v>14</v>
      </c>
      <c r="D1662" s="77"/>
      <c r="E1662" s="62"/>
      <c r="F1662" s="23"/>
    </row>
    <row r="1663" spans="1:6" x14ac:dyDescent="0.45">
      <c r="A1663" s="20" t="s">
        <v>14</v>
      </c>
      <c r="B1663" s="25" t="s">
        <v>525</v>
      </c>
      <c r="C1663" s="20" t="s">
        <v>14</v>
      </c>
      <c r="D1663" s="77"/>
      <c r="E1663" s="62"/>
      <c r="F1663" s="23"/>
    </row>
    <row r="1664" spans="1:6" x14ac:dyDescent="0.45">
      <c r="A1664" s="20" t="s">
        <v>14</v>
      </c>
      <c r="B1664" s="25" t="s">
        <v>526</v>
      </c>
      <c r="C1664" s="20" t="s">
        <v>14</v>
      </c>
      <c r="D1664" s="77"/>
      <c r="E1664" s="62"/>
      <c r="F1664" s="23"/>
    </row>
    <row r="1665" spans="1:6" x14ac:dyDescent="0.45">
      <c r="A1665" s="20" t="s">
        <v>705</v>
      </c>
      <c r="B1665" s="25" t="s">
        <v>527</v>
      </c>
      <c r="C1665" s="20" t="s">
        <v>516</v>
      </c>
      <c r="D1665" s="77"/>
      <c r="E1665" s="62"/>
      <c r="F1665" s="23"/>
    </row>
    <row r="1666" spans="1:6" x14ac:dyDescent="0.45">
      <c r="A1666" s="20" t="s">
        <v>14</v>
      </c>
      <c r="B1666" s="25" t="s">
        <v>517</v>
      </c>
      <c r="C1666" s="20" t="s">
        <v>14</v>
      </c>
      <c r="D1666" s="77"/>
      <c r="E1666" s="62"/>
      <c r="F1666" s="23"/>
    </row>
    <row r="1667" spans="1:6" ht="33.75" x14ac:dyDescent="0.45">
      <c r="A1667" s="20" t="s">
        <v>14</v>
      </c>
      <c r="B1667" s="25" t="s">
        <v>528</v>
      </c>
      <c r="C1667" s="20" t="s">
        <v>14</v>
      </c>
      <c r="D1667" s="77"/>
      <c r="E1667" s="62"/>
      <c r="F1667" s="23"/>
    </row>
    <row r="1668" spans="1:6" x14ac:dyDescent="0.45">
      <c r="A1668" s="20" t="s">
        <v>14</v>
      </c>
      <c r="B1668" s="25" t="s">
        <v>519</v>
      </c>
      <c r="C1668" s="20" t="s">
        <v>14</v>
      </c>
      <c r="D1668" s="77"/>
      <c r="E1668" s="62"/>
      <c r="F1668" s="23"/>
    </row>
    <row r="1669" spans="1:6" x14ac:dyDescent="0.45">
      <c r="A1669" s="20" t="s">
        <v>14</v>
      </c>
      <c r="B1669" s="25" t="s">
        <v>529</v>
      </c>
      <c r="C1669" s="20" t="s">
        <v>14</v>
      </c>
      <c r="D1669" s="77"/>
      <c r="E1669" s="62"/>
      <c r="F1669" s="23"/>
    </row>
    <row r="1670" spans="1:6" x14ac:dyDescent="0.45">
      <c r="A1670" s="20" t="s">
        <v>14</v>
      </c>
      <c r="B1670" s="25" t="s">
        <v>521</v>
      </c>
      <c r="C1670" s="20" t="s">
        <v>14</v>
      </c>
      <c r="D1670" s="77"/>
      <c r="E1670" s="62"/>
      <c r="F1670" s="23"/>
    </row>
    <row r="1671" spans="1:6" x14ac:dyDescent="0.45">
      <c r="A1671" s="20" t="s">
        <v>14</v>
      </c>
      <c r="B1671" s="25" t="s">
        <v>522</v>
      </c>
      <c r="C1671" s="20" t="s">
        <v>14</v>
      </c>
      <c r="D1671" s="77"/>
      <c r="E1671" s="62"/>
      <c r="F1671" s="23"/>
    </row>
    <row r="1672" spans="1:6" x14ac:dyDescent="0.45">
      <c r="A1672" s="20" t="s">
        <v>14</v>
      </c>
      <c r="B1672" s="25" t="s">
        <v>1553</v>
      </c>
      <c r="C1672" s="20" t="s">
        <v>14</v>
      </c>
      <c r="D1672" s="77"/>
      <c r="E1672" s="62"/>
      <c r="F1672" s="23"/>
    </row>
    <row r="1673" spans="1:6" x14ac:dyDescent="0.45">
      <c r="A1673" s="20" t="s">
        <v>14</v>
      </c>
      <c r="B1673" s="25" t="s">
        <v>524</v>
      </c>
      <c r="C1673" s="20" t="s">
        <v>14</v>
      </c>
      <c r="D1673" s="77"/>
      <c r="E1673" s="62"/>
      <c r="F1673" s="23"/>
    </row>
    <row r="1674" spans="1:6" x14ac:dyDescent="0.45">
      <c r="A1674" s="20" t="s">
        <v>14</v>
      </c>
      <c r="B1674" s="25" t="s">
        <v>525</v>
      </c>
      <c r="C1674" s="20" t="s">
        <v>14</v>
      </c>
      <c r="D1674" s="77"/>
      <c r="E1674" s="62"/>
      <c r="F1674" s="23"/>
    </row>
    <row r="1675" spans="1:6" x14ac:dyDescent="0.45">
      <c r="A1675" s="20" t="s">
        <v>14</v>
      </c>
      <c r="B1675" s="25" t="s">
        <v>526</v>
      </c>
      <c r="C1675" s="20" t="s">
        <v>14</v>
      </c>
      <c r="D1675" s="77"/>
      <c r="E1675" s="62"/>
      <c r="F1675" s="23"/>
    </row>
    <row r="1676" spans="1:6" x14ac:dyDescent="0.45">
      <c r="A1676" s="20" t="s">
        <v>706</v>
      </c>
      <c r="B1676" s="25" t="s">
        <v>530</v>
      </c>
      <c r="C1676" s="20" t="s">
        <v>516</v>
      </c>
      <c r="D1676" s="77"/>
      <c r="E1676" s="62"/>
      <c r="F1676" s="23"/>
    </row>
    <row r="1677" spans="1:6" ht="33.75" x14ac:dyDescent="0.45">
      <c r="A1677" s="20" t="s">
        <v>14</v>
      </c>
      <c r="B1677" s="25" t="s">
        <v>531</v>
      </c>
      <c r="C1677" s="20" t="s">
        <v>14</v>
      </c>
      <c r="D1677" s="77"/>
      <c r="E1677" s="62"/>
      <c r="F1677" s="23"/>
    </row>
    <row r="1678" spans="1:6" x14ac:dyDescent="0.45">
      <c r="A1678" s="20" t="s">
        <v>14</v>
      </c>
      <c r="B1678" s="25" t="s">
        <v>519</v>
      </c>
      <c r="C1678" s="20" t="s">
        <v>14</v>
      </c>
      <c r="D1678" s="77"/>
      <c r="E1678" s="62"/>
      <c r="F1678" s="23"/>
    </row>
    <row r="1679" spans="1:6" x14ac:dyDescent="0.45">
      <c r="A1679" s="20" t="s">
        <v>14</v>
      </c>
      <c r="B1679" s="25" t="s">
        <v>520</v>
      </c>
      <c r="C1679" s="20" t="s">
        <v>14</v>
      </c>
      <c r="D1679" s="77"/>
      <c r="E1679" s="62"/>
      <c r="F1679" s="23"/>
    </row>
    <row r="1680" spans="1:6" x14ac:dyDescent="0.45">
      <c r="A1680" s="20" t="s">
        <v>14</v>
      </c>
      <c r="B1680" s="25" t="s">
        <v>521</v>
      </c>
      <c r="C1680" s="20" t="s">
        <v>14</v>
      </c>
      <c r="D1680" s="77"/>
      <c r="E1680" s="62"/>
      <c r="F1680" s="23"/>
    </row>
    <row r="1681" spans="1:6" x14ac:dyDescent="0.45">
      <c r="A1681" s="20" t="s">
        <v>14</v>
      </c>
      <c r="B1681" s="25" t="s">
        <v>522</v>
      </c>
      <c r="C1681" s="20" t="s">
        <v>14</v>
      </c>
      <c r="D1681" s="77"/>
      <c r="E1681" s="62"/>
      <c r="F1681" s="23"/>
    </row>
    <row r="1682" spans="1:6" x14ac:dyDescent="0.45">
      <c r="A1682" s="20" t="s">
        <v>14</v>
      </c>
      <c r="B1682" s="25" t="s">
        <v>1553</v>
      </c>
      <c r="C1682" s="20" t="s">
        <v>14</v>
      </c>
      <c r="D1682" s="77"/>
      <c r="E1682" s="62"/>
      <c r="F1682" s="23"/>
    </row>
    <row r="1683" spans="1:6" x14ac:dyDescent="0.45">
      <c r="A1683" s="20" t="s">
        <v>14</v>
      </c>
      <c r="B1683" s="25" t="s">
        <v>524</v>
      </c>
      <c r="C1683" s="20" t="s">
        <v>14</v>
      </c>
      <c r="D1683" s="77"/>
      <c r="E1683" s="62"/>
      <c r="F1683" s="23"/>
    </row>
    <row r="1684" spans="1:6" x14ac:dyDescent="0.45">
      <c r="A1684" s="20" t="s">
        <v>14</v>
      </c>
      <c r="B1684" s="25" t="s">
        <v>525</v>
      </c>
      <c r="C1684" s="20" t="s">
        <v>14</v>
      </c>
      <c r="D1684" s="77"/>
      <c r="E1684" s="62"/>
      <c r="F1684" s="23"/>
    </row>
    <row r="1685" spans="1:6" x14ac:dyDescent="0.45">
      <c r="A1685" s="20" t="s">
        <v>14</v>
      </c>
      <c r="B1685" s="25" t="s">
        <v>526</v>
      </c>
      <c r="C1685" s="20" t="s">
        <v>14</v>
      </c>
      <c r="D1685" s="77"/>
      <c r="E1685" s="62"/>
      <c r="F1685" s="23"/>
    </row>
    <row r="1686" spans="1:6" x14ac:dyDescent="0.45">
      <c r="A1686" s="20" t="s">
        <v>707</v>
      </c>
      <c r="B1686" s="25" t="s">
        <v>532</v>
      </c>
      <c r="C1686" s="20" t="s">
        <v>14</v>
      </c>
      <c r="D1686" s="77"/>
      <c r="E1686" s="62"/>
      <c r="F1686" s="23"/>
    </row>
    <row r="1687" spans="1:6" x14ac:dyDescent="0.45">
      <c r="A1687" s="20" t="s">
        <v>14</v>
      </c>
      <c r="B1687" s="25" t="s">
        <v>517</v>
      </c>
      <c r="C1687" s="20" t="s">
        <v>14</v>
      </c>
      <c r="D1687" s="77"/>
      <c r="E1687" s="62"/>
      <c r="F1687" s="23"/>
    </row>
    <row r="1688" spans="1:6" ht="33.75" x14ac:dyDescent="0.45">
      <c r="A1688" s="20" t="s">
        <v>14</v>
      </c>
      <c r="B1688" s="25" t="s">
        <v>533</v>
      </c>
      <c r="C1688" s="20" t="s">
        <v>14</v>
      </c>
      <c r="D1688" s="77"/>
      <c r="E1688" s="62"/>
      <c r="F1688" s="23"/>
    </row>
    <row r="1689" spans="1:6" x14ac:dyDescent="0.45">
      <c r="A1689" s="20" t="s">
        <v>14</v>
      </c>
      <c r="B1689" s="25" t="s">
        <v>519</v>
      </c>
      <c r="C1689" s="20" t="s">
        <v>14</v>
      </c>
      <c r="D1689" s="77"/>
      <c r="E1689" s="62"/>
      <c r="F1689" s="23"/>
    </row>
    <row r="1690" spans="1:6" x14ac:dyDescent="0.45">
      <c r="A1690" s="20" t="s">
        <v>14</v>
      </c>
      <c r="B1690" s="25" t="s">
        <v>520</v>
      </c>
      <c r="C1690" s="20" t="s">
        <v>14</v>
      </c>
      <c r="D1690" s="77"/>
      <c r="E1690" s="62"/>
      <c r="F1690" s="23"/>
    </row>
    <row r="1691" spans="1:6" x14ac:dyDescent="0.45">
      <c r="A1691" s="20" t="s">
        <v>14</v>
      </c>
      <c r="B1691" s="25" t="s">
        <v>521</v>
      </c>
      <c r="C1691" s="20" t="s">
        <v>14</v>
      </c>
      <c r="D1691" s="77"/>
      <c r="E1691" s="62"/>
      <c r="F1691" s="23"/>
    </row>
    <row r="1692" spans="1:6" x14ac:dyDescent="0.45">
      <c r="A1692" s="20" t="s">
        <v>14</v>
      </c>
      <c r="B1692" s="25" t="s">
        <v>522</v>
      </c>
      <c r="C1692" s="20" t="s">
        <v>14</v>
      </c>
      <c r="D1692" s="77"/>
      <c r="E1692" s="62"/>
      <c r="F1692" s="23"/>
    </row>
    <row r="1693" spans="1:6" x14ac:dyDescent="0.45">
      <c r="A1693" s="20" t="s">
        <v>14</v>
      </c>
      <c r="B1693" s="25" t="s">
        <v>1553</v>
      </c>
      <c r="C1693" s="20" t="s">
        <v>14</v>
      </c>
      <c r="D1693" s="77"/>
      <c r="E1693" s="62"/>
      <c r="F1693" s="23"/>
    </row>
    <row r="1694" spans="1:6" x14ac:dyDescent="0.45">
      <c r="A1694" s="20" t="s">
        <v>14</v>
      </c>
      <c r="B1694" s="25" t="s">
        <v>524</v>
      </c>
      <c r="C1694" s="20" t="s">
        <v>14</v>
      </c>
      <c r="D1694" s="77"/>
      <c r="E1694" s="62"/>
      <c r="F1694" s="23"/>
    </row>
    <row r="1695" spans="1:6" x14ac:dyDescent="0.45">
      <c r="A1695" s="20" t="s">
        <v>14</v>
      </c>
      <c r="B1695" s="25" t="s">
        <v>525</v>
      </c>
      <c r="C1695" s="20" t="s">
        <v>14</v>
      </c>
      <c r="D1695" s="77"/>
      <c r="E1695" s="62"/>
      <c r="F1695" s="23"/>
    </row>
    <row r="1696" spans="1:6" x14ac:dyDescent="0.45">
      <c r="A1696" s="20" t="s">
        <v>14</v>
      </c>
      <c r="B1696" s="25" t="s">
        <v>526</v>
      </c>
      <c r="C1696" s="20" t="s">
        <v>14</v>
      </c>
      <c r="D1696" s="77"/>
      <c r="E1696" s="62"/>
      <c r="F1696" s="23"/>
    </row>
    <row r="1697" spans="1:6" x14ac:dyDescent="0.45">
      <c r="A1697" s="20" t="s">
        <v>708</v>
      </c>
      <c r="B1697" s="25" t="s">
        <v>534</v>
      </c>
      <c r="C1697" s="20" t="s">
        <v>69</v>
      </c>
      <c r="D1697" s="77"/>
      <c r="E1697" s="62"/>
      <c r="F1697" s="23"/>
    </row>
    <row r="1698" spans="1:6" x14ac:dyDescent="0.45">
      <c r="A1698" s="20" t="s">
        <v>14</v>
      </c>
      <c r="B1698" s="25" t="s">
        <v>517</v>
      </c>
      <c r="C1698" s="20" t="s">
        <v>14</v>
      </c>
      <c r="D1698" s="77"/>
      <c r="E1698" s="62"/>
      <c r="F1698" s="23"/>
    </row>
    <row r="1699" spans="1:6" ht="33.75" x14ac:dyDescent="0.45">
      <c r="A1699" s="20" t="s">
        <v>14</v>
      </c>
      <c r="B1699" s="25" t="s">
        <v>535</v>
      </c>
      <c r="C1699" s="20" t="s">
        <v>14</v>
      </c>
      <c r="D1699" s="77"/>
      <c r="E1699" s="62"/>
      <c r="F1699" s="23"/>
    </row>
    <row r="1700" spans="1:6" x14ac:dyDescent="0.45">
      <c r="A1700" s="20" t="s">
        <v>14</v>
      </c>
      <c r="B1700" s="25" t="s">
        <v>519</v>
      </c>
      <c r="C1700" s="20" t="s">
        <v>14</v>
      </c>
      <c r="D1700" s="77"/>
      <c r="E1700" s="62"/>
      <c r="F1700" s="23"/>
    </row>
    <row r="1701" spans="1:6" x14ac:dyDescent="0.45">
      <c r="A1701" s="20" t="s">
        <v>14</v>
      </c>
      <c r="B1701" s="25" t="s">
        <v>520</v>
      </c>
      <c r="C1701" s="20" t="s">
        <v>14</v>
      </c>
      <c r="D1701" s="77"/>
      <c r="E1701" s="62"/>
      <c r="F1701" s="23"/>
    </row>
    <row r="1702" spans="1:6" x14ac:dyDescent="0.45">
      <c r="A1702" s="20" t="s">
        <v>14</v>
      </c>
      <c r="B1702" s="25" t="s">
        <v>521</v>
      </c>
      <c r="C1702" s="20" t="s">
        <v>14</v>
      </c>
      <c r="D1702" s="77"/>
      <c r="E1702" s="62"/>
      <c r="F1702" s="23"/>
    </row>
    <row r="1703" spans="1:6" x14ac:dyDescent="0.45">
      <c r="A1703" s="20" t="s">
        <v>14</v>
      </c>
      <c r="B1703" s="25" t="s">
        <v>522</v>
      </c>
      <c r="C1703" s="20" t="s">
        <v>14</v>
      </c>
      <c r="D1703" s="77"/>
      <c r="E1703" s="62"/>
      <c r="F1703" s="23"/>
    </row>
    <row r="1704" spans="1:6" x14ac:dyDescent="0.45">
      <c r="A1704" s="20" t="s">
        <v>14</v>
      </c>
      <c r="B1704" s="25" t="s">
        <v>1553</v>
      </c>
      <c r="C1704" s="20" t="s">
        <v>14</v>
      </c>
      <c r="D1704" s="77"/>
      <c r="E1704" s="62"/>
      <c r="F1704" s="23"/>
    </row>
    <row r="1705" spans="1:6" x14ac:dyDescent="0.45">
      <c r="A1705" s="20" t="s">
        <v>14</v>
      </c>
      <c r="B1705" s="25" t="s">
        <v>524</v>
      </c>
      <c r="C1705" s="20" t="s">
        <v>14</v>
      </c>
      <c r="D1705" s="77"/>
      <c r="E1705" s="62"/>
      <c r="F1705" s="23"/>
    </row>
    <row r="1706" spans="1:6" x14ac:dyDescent="0.45">
      <c r="A1706" s="20" t="s">
        <v>14</v>
      </c>
      <c r="B1706" s="25" t="s">
        <v>525</v>
      </c>
      <c r="C1706" s="20" t="s">
        <v>14</v>
      </c>
      <c r="D1706" s="77"/>
      <c r="E1706" s="62"/>
      <c r="F1706" s="23"/>
    </row>
    <row r="1707" spans="1:6" x14ac:dyDescent="0.45">
      <c r="A1707" s="20" t="s">
        <v>14</v>
      </c>
      <c r="B1707" s="25" t="s">
        <v>526</v>
      </c>
      <c r="C1707" s="20" t="s">
        <v>14</v>
      </c>
      <c r="D1707" s="77"/>
      <c r="E1707" s="62"/>
      <c r="F1707" s="23"/>
    </row>
    <row r="1708" spans="1:6" x14ac:dyDescent="0.45">
      <c r="A1708" s="20" t="s">
        <v>866</v>
      </c>
      <c r="B1708" s="25" t="s">
        <v>536</v>
      </c>
      <c r="C1708" s="20" t="s">
        <v>14</v>
      </c>
      <c r="D1708" s="77"/>
      <c r="E1708" s="62"/>
      <c r="F1708" s="23"/>
    </row>
    <row r="1709" spans="1:6" ht="33.75" x14ac:dyDescent="0.45">
      <c r="A1709" s="20" t="s">
        <v>14</v>
      </c>
      <c r="B1709" s="25" t="s">
        <v>537</v>
      </c>
      <c r="C1709" s="20" t="s">
        <v>14</v>
      </c>
      <c r="D1709" s="77"/>
      <c r="E1709" s="62"/>
      <c r="F1709" s="23"/>
    </row>
    <row r="1710" spans="1:6" x14ac:dyDescent="0.45">
      <c r="A1710" s="20" t="s">
        <v>14</v>
      </c>
      <c r="B1710" s="25" t="s">
        <v>538</v>
      </c>
      <c r="C1710" s="20" t="s">
        <v>14</v>
      </c>
      <c r="D1710" s="77"/>
      <c r="E1710" s="62"/>
      <c r="F1710" s="23"/>
    </row>
    <row r="1711" spans="1:6" x14ac:dyDescent="0.45">
      <c r="A1711" s="20" t="s">
        <v>14</v>
      </c>
      <c r="B1711" s="25" t="s">
        <v>539</v>
      </c>
      <c r="C1711" s="20" t="s">
        <v>14</v>
      </c>
      <c r="D1711" s="77"/>
      <c r="E1711" s="62"/>
      <c r="F1711" s="23"/>
    </row>
    <row r="1712" spans="1:6" x14ac:dyDescent="0.45">
      <c r="A1712" s="20" t="s">
        <v>14</v>
      </c>
      <c r="B1712" s="25" t="s">
        <v>540</v>
      </c>
      <c r="C1712" s="20" t="s">
        <v>14</v>
      </c>
      <c r="D1712" s="77"/>
      <c r="E1712" s="62"/>
      <c r="F1712" s="23"/>
    </row>
    <row r="1713" spans="1:6" x14ac:dyDescent="0.45">
      <c r="A1713" s="20" t="s">
        <v>14</v>
      </c>
      <c r="B1713" s="25" t="s">
        <v>541</v>
      </c>
      <c r="C1713" s="20" t="s">
        <v>14</v>
      </c>
      <c r="D1713" s="77"/>
      <c r="E1713" s="62"/>
      <c r="F1713" s="23"/>
    </row>
    <row r="1714" spans="1:6" x14ac:dyDescent="0.45">
      <c r="A1714" s="20" t="s">
        <v>14</v>
      </c>
      <c r="B1714" s="25" t="s">
        <v>542</v>
      </c>
      <c r="C1714" s="20" t="s">
        <v>14</v>
      </c>
      <c r="D1714" s="77"/>
      <c r="E1714" s="62"/>
      <c r="F1714" s="23"/>
    </row>
    <row r="1715" spans="1:6" x14ac:dyDescent="0.45">
      <c r="A1715" s="20" t="s">
        <v>14</v>
      </c>
      <c r="B1715" s="25" t="s">
        <v>1554</v>
      </c>
      <c r="C1715" s="20" t="s">
        <v>14</v>
      </c>
      <c r="D1715" s="77"/>
      <c r="E1715" s="62"/>
      <c r="F1715" s="23"/>
    </row>
    <row r="1716" spans="1:6" x14ac:dyDescent="0.45">
      <c r="A1716" s="20" t="s">
        <v>14</v>
      </c>
      <c r="B1716" s="25" t="s">
        <v>1555</v>
      </c>
      <c r="C1716" s="20" t="s">
        <v>14</v>
      </c>
      <c r="D1716" s="77"/>
      <c r="E1716" s="62"/>
      <c r="F1716" s="23"/>
    </row>
    <row r="1717" spans="1:6" x14ac:dyDescent="0.45">
      <c r="A1717" s="20" t="s">
        <v>14</v>
      </c>
      <c r="B1717" s="25" t="s">
        <v>526</v>
      </c>
      <c r="C1717" s="20" t="s">
        <v>14</v>
      </c>
      <c r="D1717" s="77"/>
      <c r="E1717" s="62"/>
      <c r="F1717" s="23"/>
    </row>
    <row r="1718" spans="1:6" x14ac:dyDescent="0.45">
      <c r="A1718" s="20" t="s">
        <v>14</v>
      </c>
      <c r="B1718" s="25" t="s">
        <v>545</v>
      </c>
      <c r="C1718" s="20" t="s">
        <v>69</v>
      </c>
      <c r="D1718" s="77"/>
      <c r="E1718" s="62"/>
      <c r="F1718" s="23"/>
    </row>
    <row r="1719" spans="1:6" x14ac:dyDescent="0.45">
      <c r="A1719" s="20" t="s">
        <v>14</v>
      </c>
      <c r="B1719" s="25" t="s">
        <v>546</v>
      </c>
      <c r="C1719" s="20" t="s">
        <v>69</v>
      </c>
      <c r="D1719" s="77"/>
      <c r="E1719" s="62"/>
      <c r="F1719" s="23"/>
    </row>
    <row r="1720" spans="1:6" x14ac:dyDescent="0.45">
      <c r="A1720" s="20" t="s">
        <v>14</v>
      </c>
      <c r="B1720" s="25" t="s">
        <v>547</v>
      </c>
      <c r="C1720" s="20" t="s">
        <v>69</v>
      </c>
      <c r="D1720" s="77"/>
      <c r="E1720" s="62"/>
      <c r="F1720" s="23"/>
    </row>
    <row r="1721" spans="1:6" x14ac:dyDescent="0.45">
      <c r="A1721" s="20" t="s">
        <v>868</v>
      </c>
      <c r="B1721" s="25" t="s">
        <v>548</v>
      </c>
      <c r="C1721" s="20" t="s">
        <v>14</v>
      </c>
      <c r="D1721" s="77"/>
      <c r="E1721" s="62"/>
      <c r="F1721" s="23"/>
    </row>
    <row r="1722" spans="1:6" x14ac:dyDescent="0.45">
      <c r="A1722" s="20" t="s">
        <v>14</v>
      </c>
      <c r="B1722" s="25" t="s">
        <v>538</v>
      </c>
      <c r="C1722" s="20" t="s">
        <v>14</v>
      </c>
      <c r="D1722" s="77"/>
      <c r="E1722" s="62"/>
      <c r="F1722" s="23"/>
    </row>
    <row r="1723" spans="1:6" x14ac:dyDescent="0.45">
      <c r="A1723" s="20" t="s">
        <v>14</v>
      </c>
      <c r="B1723" s="25" t="s">
        <v>539</v>
      </c>
      <c r="C1723" s="20" t="s">
        <v>14</v>
      </c>
      <c r="D1723" s="77"/>
      <c r="E1723" s="62"/>
      <c r="F1723" s="23"/>
    </row>
    <row r="1724" spans="1:6" x14ac:dyDescent="0.45">
      <c r="A1724" s="20" t="s">
        <v>14</v>
      </c>
      <c r="B1724" s="25" t="s">
        <v>540</v>
      </c>
      <c r="C1724" s="20" t="s">
        <v>14</v>
      </c>
      <c r="D1724" s="77"/>
      <c r="E1724" s="62"/>
      <c r="F1724" s="23"/>
    </row>
    <row r="1725" spans="1:6" x14ac:dyDescent="0.45">
      <c r="A1725" s="20" t="s">
        <v>14</v>
      </c>
      <c r="B1725" s="25" t="s">
        <v>541</v>
      </c>
      <c r="C1725" s="20" t="s">
        <v>14</v>
      </c>
      <c r="D1725" s="77"/>
      <c r="E1725" s="62"/>
      <c r="F1725" s="23"/>
    </row>
    <row r="1726" spans="1:6" ht="22.5" x14ac:dyDescent="0.45">
      <c r="A1726" s="20" t="s">
        <v>14</v>
      </c>
      <c r="B1726" s="25" t="s">
        <v>549</v>
      </c>
      <c r="C1726" s="20" t="s">
        <v>14</v>
      </c>
      <c r="D1726" s="77"/>
      <c r="E1726" s="62"/>
      <c r="F1726" s="23"/>
    </row>
    <row r="1727" spans="1:6" x14ac:dyDescent="0.45">
      <c r="A1727" s="20" t="s">
        <v>14</v>
      </c>
      <c r="B1727" s="25" t="s">
        <v>542</v>
      </c>
      <c r="C1727" s="20" t="s">
        <v>14</v>
      </c>
      <c r="D1727" s="77"/>
      <c r="E1727" s="62"/>
      <c r="F1727" s="23"/>
    </row>
    <row r="1728" spans="1:6" x14ac:dyDescent="0.45">
      <c r="A1728" s="20" t="s">
        <v>14</v>
      </c>
      <c r="B1728" s="25" t="s">
        <v>1554</v>
      </c>
      <c r="C1728" s="20" t="s">
        <v>14</v>
      </c>
      <c r="D1728" s="77"/>
      <c r="E1728" s="62"/>
      <c r="F1728" s="23"/>
    </row>
    <row r="1729" spans="1:6" x14ac:dyDescent="0.45">
      <c r="A1729" s="20" t="s">
        <v>14</v>
      </c>
      <c r="B1729" s="25" t="s">
        <v>526</v>
      </c>
      <c r="C1729" s="20" t="s">
        <v>14</v>
      </c>
      <c r="D1729" s="77"/>
      <c r="E1729" s="62"/>
      <c r="F1729" s="23"/>
    </row>
    <row r="1730" spans="1:6" x14ac:dyDescent="0.45">
      <c r="A1730" s="20" t="s">
        <v>14</v>
      </c>
      <c r="B1730" s="25" t="s">
        <v>550</v>
      </c>
      <c r="C1730" s="20" t="s">
        <v>69</v>
      </c>
      <c r="D1730" s="77"/>
      <c r="E1730" s="62"/>
      <c r="F1730" s="23"/>
    </row>
    <row r="1731" spans="1:6" x14ac:dyDescent="0.45">
      <c r="A1731" s="20" t="s">
        <v>14</v>
      </c>
      <c r="B1731" s="25" t="s">
        <v>551</v>
      </c>
      <c r="C1731" s="20" t="s">
        <v>69</v>
      </c>
      <c r="D1731" s="77"/>
      <c r="E1731" s="62"/>
      <c r="F1731" s="23"/>
    </row>
    <row r="1732" spans="1:6" x14ac:dyDescent="0.45">
      <c r="A1732" s="20" t="s">
        <v>14</v>
      </c>
      <c r="B1732" s="25" t="s">
        <v>419</v>
      </c>
      <c r="C1732" s="20" t="s">
        <v>69</v>
      </c>
      <c r="D1732" s="77"/>
      <c r="E1732" s="62"/>
      <c r="F1732" s="23"/>
    </row>
    <row r="1733" spans="1:6" x14ac:dyDescent="0.45">
      <c r="A1733" s="20" t="s">
        <v>920</v>
      </c>
      <c r="B1733" s="25" t="s">
        <v>552</v>
      </c>
      <c r="C1733" s="20" t="s">
        <v>69</v>
      </c>
      <c r="D1733" s="77"/>
      <c r="E1733" s="62"/>
      <c r="F1733" s="23"/>
    </row>
    <row r="1734" spans="1:6" x14ac:dyDescent="0.45">
      <c r="A1734" s="20" t="s">
        <v>14</v>
      </c>
      <c r="B1734" s="25" t="s">
        <v>553</v>
      </c>
      <c r="C1734" s="20" t="s">
        <v>14</v>
      </c>
      <c r="D1734" s="77"/>
      <c r="E1734" s="62"/>
      <c r="F1734" s="23"/>
    </row>
    <row r="1735" spans="1:6" x14ac:dyDescent="0.45">
      <c r="A1735" s="20" t="s">
        <v>14</v>
      </c>
      <c r="B1735" s="25" t="s">
        <v>554</v>
      </c>
      <c r="C1735" s="20" t="s">
        <v>14</v>
      </c>
      <c r="D1735" s="77"/>
      <c r="E1735" s="62"/>
      <c r="F1735" s="23"/>
    </row>
    <row r="1736" spans="1:6" x14ac:dyDescent="0.45">
      <c r="A1736" s="20" t="s">
        <v>14</v>
      </c>
      <c r="B1736" s="25" t="s">
        <v>555</v>
      </c>
      <c r="C1736" s="20" t="s">
        <v>14</v>
      </c>
      <c r="D1736" s="77"/>
      <c r="E1736" s="62"/>
      <c r="F1736" s="23"/>
    </row>
    <row r="1737" spans="1:6" x14ac:dyDescent="0.45">
      <c r="A1737" s="20" t="s">
        <v>14</v>
      </c>
      <c r="B1737" s="25" t="s">
        <v>1556</v>
      </c>
      <c r="C1737" s="20" t="s">
        <v>14</v>
      </c>
      <c r="D1737" s="77"/>
      <c r="E1737" s="62"/>
      <c r="F1737" s="23"/>
    </row>
    <row r="1738" spans="1:6" x14ac:dyDescent="0.45">
      <c r="A1738" s="20" t="s">
        <v>14</v>
      </c>
      <c r="B1738" s="25" t="s">
        <v>540</v>
      </c>
      <c r="C1738" s="20" t="s">
        <v>14</v>
      </c>
      <c r="D1738" s="77"/>
      <c r="E1738" s="62"/>
      <c r="F1738" s="23"/>
    </row>
    <row r="1739" spans="1:6" x14ac:dyDescent="0.45">
      <c r="A1739" s="20" t="s">
        <v>14</v>
      </c>
      <c r="B1739" s="25" t="s">
        <v>1557</v>
      </c>
      <c r="C1739" s="20" t="s">
        <v>14</v>
      </c>
      <c r="D1739" s="77"/>
      <c r="E1739" s="62"/>
      <c r="F1739" s="23"/>
    </row>
    <row r="1740" spans="1:6" x14ac:dyDescent="0.45">
      <c r="A1740" s="20" t="s">
        <v>14</v>
      </c>
      <c r="B1740" s="25" t="s">
        <v>558</v>
      </c>
      <c r="C1740" s="20" t="s">
        <v>14</v>
      </c>
      <c r="D1740" s="77"/>
      <c r="E1740" s="62"/>
      <c r="F1740" s="23"/>
    </row>
    <row r="1741" spans="1:6" x14ac:dyDescent="0.45">
      <c r="A1741" s="20" t="s">
        <v>14</v>
      </c>
      <c r="B1741" s="25" t="s">
        <v>559</v>
      </c>
      <c r="C1741" s="20" t="s">
        <v>14</v>
      </c>
      <c r="D1741" s="77"/>
      <c r="E1741" s="62"/>
      <c r="F1741" s="23"/>
    </row>
    <row r="1742" spans="1:6" x14ac:dyDescent="0.45">
      <c r="A1742" s="20" t="s">
        <v>14</v>
      </c>
      <c r="B1742" s="25" t="s">
        <v>560</v>
      </c>
      <c r="C1742" s="20" t="s">
        <v>14</v>
      </c>
      <c r="D1742" s="77"/>
      <c r="E1742" s="62"/>
      <c r="F1742" s="23"/>
    </row>
    <row r="1743" spans="1:6" x14ac:dyDescent="0.45">
      <c r="A1743" s="20" t="s">
        <v>14</v>
      </c>
      <c r="B1743" s="25" t="s">
        <v>561</v>
      </c>
      <c r="C1743" s="20" t="s">
        <v>14</v>
      </c>
      <c r="D1743" s="77"/>
      <c r="E1743" s="62"/>
      <c r="F1743" s="23"/>
    </row>
    <row r="1744" spans="1:6" x14ac:dyDescent="0.45">
      <c r="A1744" s="20" t="s">
        <v>14</v>
      </c>
      <c r="B1744" s="25" t="s">
        <v>562</v>
      </c>
      <c r="C1744" s="20" t="s">
        <v>69</v>
      </c>
      <c r="D1744" s="77"/>
      <c r="E1744" s="62"/>
      <c r="F1744" s="23"/>
    </row>
    <row r="1745" spans="1:6" x14ac:dyDescent="0.45">
      <c r="A1745" s="20" t="s">
        <v>1158</v>
      </c>
      <c r="B1745" s="25" t="s">
        <v>563</v>
      </c>
      <c r="C1745" s="20" t="s">
        <v>69</v>
      </c>
      <c r="D1745" s="77"/>
      <c r="E1745" s="62"/>
      <c r="F1745" s="23"/>
    </row>
    <row r="1746" spans="1:6" x14ac:dyDescent="0.45">
      <c r="A1746" s="20" t="s">
        <v>14</v>
      </c>
      <c r="B1746" s="25" t="s">
        <v>564</v>
      </c>
      <c r="C1746" s="20" t="s">
        <v>14</v>
      </c>
      <c r="D1746" s="77"/>
      <c r="E1746" s="62"/>
      <c r="F1746" s="23"/>
    </row>
    <row r="1747" spans="1:6" x14ac:dyDescent="0.45">
      <c r="A1747" s="20" t="s">
        <v>14</v>
      </c>
      <c r="B1747" s="25" t="s">
        <v>565</v>
      </c>
      <c r="C1747" s="20" t="s">
        <v>14</v>
      </c>
      <c r="D1747" s="77"/>
      <c r="E1747" s="62"/>
      <c r="F1747" s="23"/>
    </row>
    <row r="1748" spans="1:6" x14ac:dyDescent="0.45">
      <c r="A1748" s="20" t="s">
        <v>14</v>
      </c>
      <c r="B1748" s="25" t="s">
        <v>1558</v>
      </c>
      <c r="C1748" s="20" t="s">
        <v>14</v>
      </c>
      <c r="D1748" s="77"/>
      <c r="E1748" s="62"/>
      <c r="F1748" s="23"/>
    </row>
    <row r="1749" spans="1:6" x14ac:dyDescent="0.45">
      <c r="A1749" s="20" t="s">
        <v>14</v>
      </c>
      <c r="B1749" s="25" t="s">
        <v>567</v>
      </c>
      <c r="C1749" s="20" t="s">
        <v>14</v>
      </c>
      <c r="D1749" s="77"/>
      <c r="E1749" s="62"/>
      <c r="F1749" s="23"/>
    </row>
    <row r="1750" spans="1:6" x14ac:dyDescent="0.45">
      <c r="A1750" s="20" t="s">
        <v>14</v>
      </c>
      <c r="B1750" s="25" t="s">
        <v>1559</v>
      </c>
      <c r="C1750" s="20" t="s">
        <v>14</v>
      </c>
      <c r="D1750" s="77"/>
      <c r="E1750" s="62"/>
      <c r="F1750" s="23"/>
    </row>
    <row r="1751" spans="1:6" x14ac:dyDescent="0.45">
      <c r="A1751" s="20" t="s">
        <v>1159</v>
      </c>
      <c r="B1751" s="25" t="s">
        <v>569</v>
      </c>
      <c r="C1751" s="20" t="s">
        <v>14</v>
      </c>
      <c r="D1751" s="77"/>
      <c r="E1751" s="62"/>
      <c r="F1751" s="23"/>
    </row>
    <row r="1752" spans="1:6" ht="123.75" x14ac:dyDescent="0.45">
      <c r="A1752" s="20" t="s">
        <v>14</v>
      </c>
      <c r="B1752" s="25" t="s">
        <v>570</v>
      </c>
      <c r="C1752" s="20" t="s">
        <v>14</v>
      </c>
      <c r="D1752" s="77"/>
      <c r="E1752" s="62"/>
      <c r="F1752" s="23"/>
    </row>
    <row r="1753" spans="1:6" x14ac:dyDescent="0.45">
      <c r="A1753" s="20" t="s">
        <v>14</v>
      </c>
      <c r="B1753" s="25" t="s">
        <v>1560</v>
      </c>
      <c r="C1753" s="20" t="s">
        <v>14</v>
      </c>
      <c r="D1753" s="77"/>
      <c r="E1753" s="62"/>
      <c r="F1753" s="23"/>
    </row>
    <row r="1754" spans="1:6" x14ac:dyDescent="0.45">
      <c r="A1754" s="20" t="s">
        <v>14</v>
      </c>
      <c r="B1754" s="25" t="s">
        <v>572</v>
      </c>
      <c r="C1754" s="20" t="s">
        <v>14</v>
      </c>
      <c r="D1754" s="77"/>
      <c r="E1754" s="62"/>
      <c r="F1754" s="23"/>
    </row>
    <row r="1755" spans="1:6" ht="22.5" x14ac:dyDescent="0.45">
      <c r="A1755" s="20" t="s">
        <v>14</v>
      </c>
      <c r="B1755" s="25" t="s">
        <v>573</v>
      </c>
      <c r="C1755" s="20" t="s">
        <v>14</v>
      </c>
      <c r="D1755" s="77"/>
      <c r="E1755" s="62"/>
      <c r="F1755" s="23"/>
    </row>
    <row r="1756" spans="1:6" x14ac:dyDescent="0.45">
      <c r="A1756" s="20" t="s">
        <v>14</v>
      </c>
      <c r="B1756" s="25" t="s">
        <v>574</v>
      </c>
      <c r="C1756" s="20" t="s">
        <v>69</v>
      </c>
      <c r="D1756" s="77"/>
      <c r="E1756" s="62"/>
      <c r="F1756" s="23"/>
    </row>
    <row r="1757" spans="1:6" x14ac:dyDescent="0.45">
      <c r="A1757" s="20"/>
      <c r="B1757" s="36" t="s">
        <v>1160</v>
      </c>
      <c r="C1757" s="156">
        <v>1</v>
      </c>
      <c r="D1757" s="37">
        <v>2.5499999999999998</v>
      </c>
      <c r="E1757" s="66">
        <v>1.2</v>
      </c>
      <c r="F1757" s="23">
        <f>(C1757*D1757*E1757)</f>
        <v>3.0599999999999996</v>
      </c>
    </row>
    <row r="1758" spans="1:6" x14ac:dyDescent="0.45">
      <c r="A1758" s="20"/>
      <c r="B1758" s="93" t="s">
        <v>1161</v>
      </c>
      <c r="C1758" s="156"/>
      <c r="D1758" s="37"/>
      <c r="E1758" s="66"/>
      <c r="F1758" s="23">
        <f t="shared" ref="F1758:F1787" si="71">(C1758*D1758*E1758)</f>
        <v>0</v>
      </c>
    </row>
    <row r="1759" spans="1:6" x14ac:dyDescent="0.45">
      <c r="A1759" s="20"/>
      <c r="B1759" s="36" t="s">
        <v>1162</v>
      </c>
      <c r="C1759" s="156">
        <v>1</v>
      </c>
      <c r="D1759" s="37">
        <v>2.5499999999999998</v>
      </c>
      <c r="E1759" s="66">
        <v>0.9</v>
      </c>
      <c r="F1759" s="23">
        <f t="shared" si="71"/>
        <v>2.2949999999999999</v>
      </c>
    </row>
    <row r="1760" spans="1:6" x14ac:dyDescent="0.45">
      <c r="A1760" s="20"/>
      <c r="B1760" s="36" t="s">
        <v>1163</v>
      </c>
      <c r="C1760" s="156">
        <v>1</v>
      </c>
      <c r="D1760" s="37">
        <v>1.2</v>
      </c>
      <c r="E1760" s="66">
        <v>0.9</v>
      </c>
      <c r="F1760" s="23">
        <f t="shared" si="71"/>
        <v>1.08</v>
      </c>
    </row>
    <row r="1761" spans="1:6" x14ac:dyDescent="0.45">
      <c r="A1761" s="20"/>
      <c r="B1761" s="36" t="s">
        <v>1164</v>
      </c>
      <c r="C1761" s="156">
        <v>1</v>
      </c>
      <c r="D1761" s="37">
        <v>2.5499999999999998</v>
      </c>
      <c r="E1761" s="66">
        <v>0.9</v>
      </c>
      <c r="F1761" s="23">
        <f t="shared" si="71"/>
        <v>2.2949999999999999</v>
      </c>
    </row>
    <row r="1762" spans="1:6" x14ac:dyDescent="0.45">
      <c r="A1762" s="20"/>
      <c r="B1762" s="36" t="s">
        <v>654</v>
      </c>
      <c r="C1762" s="156">
        <v>2</v>
      </c>
      <c r="D1762" s="37">
        <v>1.2</v>
      </c>
      <c r="E1762" s="66">
        <v>0.9</v>
      </c>
      <c r="F1762" s="23">
        <f t="shared" si="71"/>
        <v>2.16</v>
      </c>
    </row>
    <row r="1763" spans="1:6" x14ac:dyDescent="0.45">
      <c r="A1763" s="20"/>
      <c r="B1763" s="36" t="s">
        <v>1165</v>
      </c>
      <c r="C1763" s="156">
        <v>2</v>
      </c>
      <c r="D1763" s="37">
        <v>0.2</v>
      </c>
      <c r="E1763" s="66">
        <v>0.9</v>
      </c>
      <c r="F1763" s="23">
        <f t="shared" si="71"/>
        <v>0.36000000000000004</v>
      </c>
    </row>
    <row r="1764" spans="1:6" x14ac:dyDescent="0.45">
      <c r="A1764" s="20"/>
      <c r="B1764" s="40" t="s">
        <v>1017</v>
      </c>
      <c r="C1764" s="157">
        <v>-1</v>
      </c>
      <c r="D1764" s="81">
        <v>0.75</v>
      </c>
      <c r="E1764" s="67">
        <v>0.9</v>
      </c>
      <c r="F1764" s="29">
        <f t="shared" si="71"/>
        <v>-0.67500000000000004</v>
      </c>
    </row>
    <row r="1765" spans="1:6" x14ac:dyDescent="0.45">
      <c r="A1765" s="20"/>
      <c r="B1765" s="36" t="s">
        <v>1166</v>
      </c>
      <c r="C1765" s="156">
        <v>1</v>
      </c>
      <c r="D1765" s="37">
        <v>1.77</v>
      </c>
      <c r="E1765" s="66">
        <v>0.9</v>
      </c>
      <c r="F1765" s="23">
        <f t="shared" si="71"/>
        <v>1.593</v>
      </c>
    </row>
    <row r="1766" spans="1:6" x14ac:dyDescent="0.45">
      <c r="A1766" s="20"/>
      <c r="B1766" s="36" t="s">
        <v>1167</v>
      </c>
      <c r="C1766" s="156">
        <v>1</v>
      </c>
      <c r="D1766" s="37">
        <v>1.77</v>
      </c>
      <c r="E1766" s="66">
        <v>1.2</v>
      </c>
      <c r="F1766" s="23">
        <f t="shared" si="71"/>
        <v>2.1240000000000001</v>
      </c>
    </row>
    <row r="1767" spans="1:6" x14ac:dyDescent="0.45">
      <c r="A1767" s="20"/>
      <c r="B1767" s="36" t="s">
        <v>1168</v>
      </c>
      <c r="C1767" s="156">
        <v>1</v>
      </c>
      <c r="D1767" s="37">
        <v>1.2</v>
      </c>
      <c r="E1767" s="66">
        <v>0.9</v>
      </c>
      <c r="F1767" s="23">
        <f t="shared" si="71"/>
        <v>1.08</v>
      </c>
    </row>
    <row r="1768" spans="1:6" x14ac:dyDescent="0.45">
      <c r="A1768" s="20"/>
      <c r="B1768" s="36" t="s">
        <v>1169</v>
      </c>
      <c r="C1768" s="156">
        <v>1</v>
      </c>
      <c r="D1768" s="37">
        <v>0.2</v>
      </c>
      <c r="E1768" s="66">
        <v>1.77</v>
      </c>
      <c r="F1768" s="23">
        <f t="shared" si="71"/>
        <v>0.35400000000000004</v>
      </c>
    </row>
    <row r="1769" spans="1:6" x14ac:dyDescent="0.45">
      <c r="A1769" s="20"/>
      <c r="B1769" s="93" t="s">
        <v>1170</v>
      </c>
      <c r="C1769" s="156"/>
      <c r="D1769" s="37"/>
      <c r="E1769" s="66"/>
      <c r="F1769" s="23">
        <f t="shared" si="71"/>
        <v>0</v>
      </c>
    </row>
    <row r="1770" spans="1:6" x14ac:dyDescent="0.45">
      <c r="A1770" s="20"/>
      <c r="B1770" s="36" t="s">
        <v>1171</v>
      </c>
      <c r="C1770" s="156">
        <v>1</v>
      </c>
      <c r="D1770" s="37"/>
      <c r="E1770" s="66"/>
      <c r="F1770" s="23">
        <f t="shared" si="71"/>
        <v>0</v>
      </c>
    </row>
    <row r="1771" spans="1:6" x14ac:dyDescent="0.45">
      <c r="A1771" s="20"/>
      <c r="B1771" s="36" t="s">
        <v>1172</v>
      </c>
      <c r="C1771" s="156"/>
      <c r="D1771" s="37"/>
      <c r="E1771" s="66"/>
      <c r="F1771" s="23">
        <f t="shared" si="71"/>
        <v>0</v>
      </c>
    </row>
    <row r="1772" spans="1:6" x14ac:dyDescent="0.45">
      <c r="A1772" s="20"/>
      <c r="B1772" s="36" t="s">
        <v>1173</v>
      </c>
      <c r="C1772" s="156">
        <v>1</v>
      </c>
      <c r="D1772" s="37">
        <v>27.05</v>
      </c>
      <c r="E1772" s="66">
        <v>0.9</v>
      </c>
      <c r="F1772" s="23">
        <f t="shared" si="71"/>
        <v>24.345000000000002</v>
      </c>
    </row>
    <row r="1773" spans="1:6" x14ac:dyDescent="0.45">
      <c r="A1773" s="20"/>
      <c r="B1773" s="36" t="s">
        <v>1174</v>
      </c>
      <c r="C1773" s="156">
        <v>1</v>
      </c>
      <c r="D1773" s="37">
        <f>1.4+3.35+0.74+2.26</f>
        <v>7.75</v>
      </c>
      <c r="E1773" s="66">
        <v>0.9</v>
      </c>
      <c r="F1773" s="23">
        <f t="shared" si="71"/>
        <v>6.9750000000000005</v>
      </c>
    </row>
    <row r="1774" spans="1:6" x14ac:dyDescent="0.45">
      <c r="A1774" s="20"/>
      <c r="B1774" s="40" t="s">
        <v>771</v>
      </c>
      <c r="C1774" s="157">
        <v>-1</v>
      </c>
      <c r="D1774" s="81">
        <v>0.9</v>
      </c>
      <c r="E1774" s="67">
        <v>0.7</v>
      </c>
      <c r="F1774" s="29">
        <f t="shared" si="71"/>
        <v>-0.63</v>
      </c>
    </row>
    <row r="1775" spans="1:6" x14ac:dyDescent="0.45">
      <c r="A1775" s="20"/>
      <c r="B1775" s="94" t="s">
        <v>1175</v>
      </c>
      <c r="C1775" s="20"/>
      <c r="D1775" s="77"/>
      <c r="E1775" s="62"/>
      <c r="F1775" s="23">
        <f t="shared" si="71"/>
        <v>0</v>
      </c>
    </row>
    <row r="1776" spans="1:6" x14ac:dyDescent="0.45">
      <c r="A1776" s="20"/>
      <c r="B1776" s="36" t="s">
        <v>1176</v>
      </c>
      <c r="C1776" s="156">
        <v>1</v>
      </c>
      <c r="D1776" s="37">
        <v>13.475</v>
      </c>
      <c r="E1776" s="66">
        <v>6.8</v>
      </c>
      <c r="F1776" s="23">
        <f t="shared" si="71"/>
        <v>91.63</v>
      </c>
    </row>
    <row r="1777" spans="1:7" x14ac:dyDescent="0.45">
      <c r="A1777" s="20"/>
      <c r="B1777" s="40" t="s">
        <v>1177</v>
      </c>
      <c r="C1777" s="157">
        <v>-1</v>
      </c>
      <c r="D1777" s="81">
        <v>6.0750000000000002</v>
      </c>
      <c r="E1777" s="67">
        <v>1.4</v>
      </c>
      <c r="F1777" s="29">
        <f t="shared" si="71"/>
        <v>-8.504999999999999</v>
      </c>
    </row>
    <row r="1778" spans="1:7" x14ac:dyDescent="0.45">
      <c r="A1778" s="20"/>
      <c r="B1778" s="36" t="s">
        <v>1178</v>
      </c>
      <c r="C1778" s="156"/>
      <c r="D1778" s="37"/>
      <c r="E1778" s="66"/>
      <c r="F1778" s="23">
        <f t="shared" si="71"/>
        <v>0</v>
      </c>
    </row>
    <row r="1779" spans="1:7" x14ac:dyDescent="0.45">
      <c r="A1779" s="20"/>
      <c r="B1779" s="36" t="s">
        <v>1179</v>
      </c>
      <c r="C1779" s="156">
        <v>1</v>
      </c>
      <c r="D1779" s="37">
        <v>2.262</v>
      </c>
      <c r="E1779" s="66">
        <v>0.9</v>
      </c>
      <c r="F1779" s="23">
        <f t="shared" si="71"/>
        <v>2.0358000000000001</v>
      </c>
    </row>
    <row r="1780" spans="1:7" x14ac:dyDescent="0.45">
      <c r="A1780" s="20"/>
      <c r="B1780" s="36" t="s">
        <v>1180</v>
      </c>
      <c r="C1780" s="156">
        <v>1</v>
      </c>
      <c r="D1780" s="37">
        <v>4.3949999999999996</v>
      </c>
      <c r="E1780" s="66">
        <v>0.9</v>
      </c>
      <c r="F1780" s="23">
        <f t="shared" si="71"/>
        <v>3.9554999999999998</v>
      </c>
    </row>
    <row r="1781" spans="1:7" x14ac:dyDescent="0.45">
      <c r="A1781" s="20"/>
      <c r="B1781" s="36" t="s">
        <v>1181</v>
      </c>
      <c r="C1781" s="156">
        <v>1</v>
      </c>
      <c r="D1781" s="37">
        <v>6.8</v>
      </c>
      <c r="E1781" s="66">
        <v>0.9</v>
      </c>
      <c r="F1781" s="23">
        <f t="shared" si="71"/>
        <v>6.12</v>
      </c>
    </row>
    <row r="1782" spans="1:7" x14ac:dyDescent="0.45">
      <c r="A1782" s="20"/>
      <c r="B1782" s="36" t="s">
        <v>1182</v>
      </c>
      <c r="C1782" s="156">
        <v>1</v>
      </c>
      <c r="D1782" s="37">
        <v>4.2</v>
      </c>
      <c r="E1782" s="66">
        <v>0.9</v>
      </c>
      <c r="F1782" s="23">
        <f t="shared" si="71"/>
        <v>3.7800000000000002</v>
      </c>
    </row>
    <row r="1783" spans="1:7" x14ac:dyDescent="0.45">
      <c r="A1783" s="20"/>
      <c r="B1783" s="36" t="s">
        <v>1177</v>
      </c>
      <c r="C1783" s="156">
        <v>1</v>
      </c>
      <c r="D1783" s="37">
        <v>1.6</v>
      </c>
      <c r="E1783" s="66">
        <v>0.9</v>
      </c>
      <c r="F1783" s="23">
        <f t="shared" si="71"/>
        <v>1.4400000000000002</v>
      </c>
    </row>
    <row r="1784" spans="1:7" x14ac:dyDescent="0.45">
      <c r="A1784" s="20"/>
      <c r="B1784" s="36" t="s">
        <v>1183</v>
      </c>
      <c r="C1784" s="156">
        <v>1</v>
      </c>
      <c r="D1784" s="37">
        <v>7.3</v>
      </c>
      <c r="E1784" s="66">
        <v>0.9</v>
      </c>
      <c r="F1784" s="23">
        <f t="shared" si="71"/>
        <v>6.57</v>
      </c>
    </row>
    <row r="1785" spans="1:7" x14ac:dyDescent="0.45">
      <c r="A1785" s="20"/>
      <c r="B1785" s="36" t="s">
        <v>1184</v>
      </c>
      <c r="C1785" s="156">
        <v>1</v>
      </c>
      <c r="D1785" s="37">
        <v>5.0999999999999996</v>
      </c>
      <c r="E1785" s="66">
        <v>0.9</v>
      </c>
      <c r="F1785" s="23">
        <f t="shared" si="71"/>
        <v>4.59</v>
      </c>
    </row>
    <row r="1786" spans="1:7" x14ac:dyDescent="0.45">
      <c r="A1786" s="20"/>
      <c r="B1786" s="36" t="s">
        <v>1185</v>
      </c>
      <c r="C1786" s="156">
        <v>1</v>
      </c>
      <c r="D1786" s="37">
        <v>6.2</v>
      </c>
      <c r="E1786" s="66">
        <v>0.9</v>
      </c>
      <c r="F1786" s="23">
        <f t="shared" si="71"/>
        <v>5.58</v>
      </c>
    </row>
    <row r="1787" spans="1:7" x14ac:dyDescent="0.45">
      <c r="A1787" s="20"/>
      <c r="B1787" s="40" t="s">
        <v>1186</v>
      </c>
      <c r="C1787" s="157">
        <v>-1</v>
      </c>
      <c r="D1787" s="81">
        <v>1.8</v>
      </c>
      <c r="E1787" s="67">
        <v>0.9</v>
      </c>
      <c r="F1787" s="29">
        <f t="shared" si="71"/>
        <v>-1.62</v>
      </c>
    </row>
    <row r="1788" spans="1:7" x14ac:dyDescent="0.45">
      <c r="A1788" s="20"/>
      <c r="B1788" s="40"/>
      <c r="C1788" s="157"/>
      <c r="D1788" s="81"/>
      <c r="E1788" s="67"/>
      <c r="F1788" s="238">
        <f>140/10.764</f>
        <v>13.006317354143443</v>
      </c>
      <c r="G1788" s="239" t="s">
        <v>1706</v>
      </c>
    </row>
    <row r="1789" spans="1:7" x14ac:dyDescent="0.45">
      <c r="A1789" s="20"/>
      <c r="B1789" s="40"/>
      <c r="C1789" s="157"/>
      <c r="D1789" s="81"/>
      <c r="E1789" s="67"/>
      <c r="F1789" s="29"/>
    </row>
    <row r="1790" spans="1:7" x14ac:dyDescent="0.45">
      <c r="A1790" s="20"/>
      <c r="B1790" s="40"/>
      <c r="C1790" s="157"/>
      <c r="D1790" s="81"/>
      <c r="E1790" s="67"/>
      <c r="F1790" s="29"/>
    </row>
    <row r="1791" spans="1:7" x14ac:dyDescent="0.45">
      <c r="A1791" s="20"/>
      <c r="B1791" s="40"/>
      <c r="C1791" s="157"/>
      <c r="D1791" s="81"/>
      <c r="E1791" s="67"/>
      <c r="F1791" s="29"/>
    </row>
    <row r="1792" spans="1:7" x14ac:dyDescent="0.45">
      <c r="A1792" s="20"/>
      <c r="B1792" s="40"/>
      <c r="C1792" s="157"/>
      <c r="D1792" s="81"/>
      <c r="E1792" s="67"/>
      <c r="F1792" s="29"/>
    </row>
    <row r="1793" spans="1:6" x14ac:dyDescent="0.45">
      <c r="A1793" s="20"/>
      <c r="B1793" s="40"/>
      <c r="C1793" s="157"/>
      <c r="D1793" s="81"/>
      <c r="E1793" s="67"/>
      <c r="F1793" s="29"/>
    </row>
    <row r="1794" spans="1:6" x14ac:dyDescent="0.45">
      <c r="A1794" s="20"/>
      <c r="B1794" s="40"/>
      <c r="C1794" s="157"/>
      <c r="D1794" s="81"/>
      <c r="E1794" s="67"/>
      <c r="F1794" s="29"/>
    </row>
    <row r="1795" spans="1:6" x14ac:dyDescent="0.45">
      <c r="A1795" s="20"/>
      <c r="B1795" s="40"/>
      <c r="C1795" s="157"/>
      <c r="D1795" s="81"/>
      <c r="E1795" s="67"/>
      <c r="F1795" s="29"/>
    </row>
    <row r="1796" spans="1:6" x14ac:dyDescent="0.45">
      <c r="A1796" s="20"/>
      <c r="B1796" s="40"/>
      <c r="C1796" s="157"/>
      <c r="D1796" s="81"/>
      <c r="E1796" s="67"/>
      <c r="F1796" s="29"/>
    </row>
    <row r="1797" spans="1:6" x14ac:dyDescent="0.45">
      <c r="A1797" s="20"/>
      <c r="B1797" s="40"/>
      <c r="C1797" s="157"/>
      <c r="D1797" s="81"/>
      <c r="E1797" s="67"/>
      <c r="F1797" s="29"/>
    </row>
    <row r="1798" spans="1:6" x14ac:dyDescent="0.45">
      <c r="A1798" s="20"/>
      <c r="B1798" s="40"/>
      <c r="C1798" s="157"/>
      <c r="D1798" s="81"/>
      <c r="E1798" s="67"/>
      <c r="F1798" s="29"/>
    </row>
    <row r="1799" spans="1:6" x14ac:dyDescent="0.45">
      <c r="A1799" s="20"/>
      <c r="B1799" s="40"/>
      <c r="C1799" s="157"/>
      <c r="D1799" s="81"/>
      <c r="E1799" s="67"/>
      <c r="F1799" s="29"/>
    </row>
    <row r="1800" spans="1:6" x14ac:dyDescent="0.45">
      <c r="A1800" s="20"/>
      <c r="B1800" s="33"/>
      <c r="C1800" s="34"/>
      <c r="D1800" s="80"/>
      <c r="E1800" s="65"/>
      <c r="F1800" s="60">
        <f>SUM(F1757:F1799)</f>
        <v>174.99861735414345</v>
      </c>
    </row>
    <row r="1801" spans="1:6" x14ac:dyDescent="0.45">
      <c r="A1801" s="20"/>
      <c r="B1801" s="25"/>
      <c r="C1801" s="20"/>
      <c r="D1801" s="77"/>
      <c r="E1801" s="62"/>
      <c r="F1801" s="23"/>
    </row>
    <row r="1802" spans="1:6" x14ac:dyDescent="0.45">
      <c r="A1802" s="20" t="s">
        <v>1187</v>
      </c>
      <c r="B1802" s="25" t="s">
        <v>575</v>
      </c>
      <c r="C1802" s="20" t="s">
        <v>69</v>
      </c>
      <c r="D1802" s="77"/>
      <c r="E1802" s="62"/>
      <c r="F1802" s="23"/>
    </row>
    <row r="1803" spans="1:6" x14ac:dyDescent="0.45">
      <c r="A1803" s="20" t="s">
        <v>14</v>
      </c>
      <c r="B1803" s="25" t="s">
        <v>1561</v>
      </c>
      <c r="C1803" s="20" t="s">
        <v>14</v>
      </c>
      <c r="D1803" s="77"/>
      <c r="E1803" s="62"/>
      <c r="F1803" s="23"/>
    </row>
    <row r="1804" spans="1:6" x14ac:dyDescent="0.45">
      <c r="A1804" s="20" t="s">
        <v>14</v>
      </c>
      <c r="B1804" s="25" t="s">
        <v>577</v>
      </c>
      <c r="C1804" s="20" t="s">
        <v>14</v>
      </c>
      <c r="D1804" s="77"/>
      <c r="E1804" s="62"/>
      <c r="F1804" s="23"/>
    </row>
    <row r="1805" spans="1:6" x14ac:dyDescent="0.45">
      <c r="A1805" s="20" t="s">
        <v>14</v>
      </c>
      <c r="B1805" s="25" t="s">
        <v>578</v>
      </c>
      <c r="C1805" s="20" t="s">
        <v>14</v>
      </c>
      <c r="D1805" s="77"/>
      <c r="E1805" s="62"/>
      <c r="F1805" s="23"/>
    </row>
    <row r="1806" spans="1:6" x14ac:dyDescent="0.45">
      <c r="A1806" s="20" t="s">
        <v>14</v>
      </c>
      <c r="B1806" s="25" t="s">
        <v>1562</v>
      </c>
      <c r="C1806" s="20" t="s">
        <v>14</v>
      </c>
      <c r="D1806" s="77"/>
      <c r="E1806" s="62"/>
      <c r="F1806" s="23"/>
    </row>
    <row r="1807" spans="1:6" x14ac:dyDescent="0.45">
      <c r="A1807" s="20" t="s">
        <v>14</v>
      </c>
      <c r="B1807" s="25" t="s">
        <v>580</v>
      </c>
      <c r="C1807" s="20" t="s">
        <v>14</v>
      </c>
      <c r="D1807" s="77"/>
      <c r="E1807" s="62"/>
      <c r="F1807" s="23"/>
    </row>
    <row r="1808" spans="1:6" x14ac:dyDescent="0.45">
      <c r="A1808" s="20" t="s">
        <v>14</v>
      </c>
      <c r="B1808" s="25" t="s">
        <v>1563</v>
      </c>
      <c r="C1808" s="20" t="s">
        <v>14</v>
      </c>
      <c r="D1808" s="77"/>
      <c r="E1808" s="62"/>
      <c r="F1808" s="23"/>
    </row>
    <row r="1809" spans="1:6" x14ac:dyDescent="0.45">
      <c r="A1809" s="20" t="s">
        <v>14</v>
      </c>
      <c r="B1809" s="25" t="s">
        <v>582</v>
      </c>
      <c r="C1809" s="20" t="s">
        <v>14</v>
      </c>
      <c r="D1809" s="77"/>
      <c r="E1809" s="62"/>
      <c r="F1809" s="23"/>
    </row>
    <row r="1810" spans="1:6" x14ac:dyDescent="0.45">
      <c r="A1810" s="20" t="s">
        <v>1188</v>
      </c>
      <c r="B1810" s="25" t="s">
        <v>583</v>
      </c>
      <c r="C1810" s="20" t="s">
        <v>69</v>
      </c>
      <c r="D1810" s="77"/>
      <c r="E1810" s="62"/>
      <c r="F1810" s="23"/>
    </row>
    <row r="1811" spans="1:6" ht="45" x14ac:dyDescent="0.45">
      <c r="A1811" s="20" t="s">
        <v>14</v>
      </c>
      <c r="B1811" s="25" t="s">
        <v>1564</v>
      </c>
      <c r="C1811" s="20" t="s">
        <v>14</v>
      </c>
      <c r="D1811" s="77"/>
      <c r="E1811" s="62"/>
      <c r="F1811" s="23"/>
    </row>
    <row r="1812" spans="1:6" ht="90" x14ac:dyDescent="0.45">
      <c r="A1812" s="20" t="s">
        <v>1189</v>
      </c>
      <c r="B1812" s="25" t="s">
        <v>161</v>
      </c>
      <c r="C1812" s="20" t="s">
        <v>69</v>
      </c>
      <c r="D1812" s="77"/>
      <c r="E1812" s="62"/>
      <c r="F1812" s="23"/>
    </row>
    <row r="1813" spans="1:6" x14ac:dyDescent="0.45">
      <c r="A1813" s="20" t="s">
        <v>14</v>
      </c>
      <c r="B1813" s="25" t="s">
        <v>585</v>
      </c>
      <c r="C1813" s="20" t="s">
        <v>14</v>
      </c>
      <c r="D1813" s="77"/>
      <c r="E1813" s="62"/>
      <c r="F1813" s="23"/>
    </row>
    <row r="1814" spans="1:6" ht="45" x14ac:dyDescent="0.45">
      <c r="A1814" s="20" t="s">
        <v>1190</v>
      </c>
      <c r="B1814" s="25" t="s">
        <v>586</v>
      </c>
      <c r="C1814" s="20" t="s">
        <v>26</v>
      </c>
      <c r="D1814" s="77"/>
      <c r="E1814" s="62"/>
      <c r="F1814" s="23"/>
    </row>
    <row r="1815" spans="1:6" x14ac:dyDescent="0.45">
      <c r="A1815" s="20" t="s">
        <v>30</v>
      </c>
      <c r="B1815" s="25" t="s">
        <v>587</v>
      </c>
      <c r="C1815" s="20" t="s">
        <v>14</v>
      </c>
      <c r="D1815" s="77"/>
      <c r="E1815" s="62"/>
      <c r="F1815" s="23"/>
    </row>
    <row r="1816" spans="1:6" x14ac:dyDescent="0.45">
      <c r="A1816" s="20" t="s">
        <v>709</v>
      </c>
      <c r="B1816" s="25" t="s">
        <v>588</v>
      </c>
      <c r="C1816" s="20" t="s">
        <v>69</v>
      </c>
      <c r="D1816" s="77"/>
      <c r="E1816" s="62"/>
      <c r="F1816" s="23"/>
    </row>
    <row r="1817" spans="1:6" ht="22.5" x14ac:dyDescent="0.45">
      <c r="A1817" s="20" t="s">
        <v>14</v>
      </c>
      <c r="B1817" s="25" t="s">
        <v>589</v>
      </c>
      <c r="C1817" s="20" t="s">
        <v>14</v>
      </c>
      <c r="D1817" s="77"/>
      <c r="E1817" s="62"/>
      <c r="F1817" s="23"/>
    </row>
    <row r="1818" spans="1:6" x14ac:dyDescent="0.45">
      <c r="A1818" s="20" t="s">
        <v>14</v>
      </c>
      <c r="B1818" s="25" t="s">
        <v>590</v>
      </c>
      <c r="C1818" s="20" t="s">
        <v>14</v>
      </c>
      <c r="D1818" s="77"/>
      <c r="E1818" s="62"/>
      <c r="F1818" s="23"/>
    </row>
    <row r="1819" spans="1:6" x14ac:dyDescent="0.45">
      <c r="A1819" s="20" t="s">
        <v>14</v>
      </c>
      <c r="B1819" s="144" t="s">
        <v>591</v>
      </c>
      <c r="C1819" s="20" t="s">
        <v>14</v>
      </c>
      <c r="D1819" s="77"/>
      <c r="E1819" s="62"/>
      <c r="F1819" s="23"/>
    </row>
    <row r="1820" spans="1:6" x14ac:dyDescent="0.45">
      <c r="A1820" s="20" t="s">
        <v>14</v>
      </c>
      <c r="B1820" s="25" t="s">
        <v>1565</v>
      </c>
      <c r="C1820" s="20" t="s">
        <v>14</v>
      </c>
      <c r="D1820" s="77"/>
      <c r="E1820" s="62"/>
      <c r="F1820" s="23"/>
    </row>
    <row r="1821" spans="1:6" x14ac:dyDescent="0.45">
      <c r="A1821" s="20" t="s">
        <v>14</v>
      </c>
      <c r="B1821" s="25" t="s">
        <v>593</v>
      </c>
      <c r="C1821" s="20" t="s">
        <v>14</v>
      </c>
      <c r="D1821" s="77"/>
      <c r="E1821" s="62"/>
      <c r="F1821" s="23"/>
    </row>
    <row r="1822" spans="1:6" ht="22.5" x14ac:dyDescent="0.45">
      <c r="A1822" s="20" t="s">
        <v>14</v>
      </c>
      <c r="B1822" s="25" t="s">
        <v>594</v>
      </c>
      <c r="C1822" s="20" t="s">
        <v>14</v>
      </c>
      <c r="D1822" s="77"/>
      <c r="E1822" s="62"/>
      <c r="F1822" s="23"/>
    </row>
    <row r="1823" spans="1:6" x14ac:dyDescent="0.45">
      <c r="A1823" s="20" t="s">
        <v>14</v>
      </c>
      <c r="B1823" s="25" t="s">
        <v>595</v>
      </c>
      <c r="C1823" s="20" t="s">
        <v>14</v>
      </c>
      <c r="D1823" s="77"/>
      <c r="E1823" s="62"/>
      <c r="F1823" s="23"/>
    </row>
    <row r="1824" spans="1:6" x14ac:dyDescent="0.45">
      <c r="A1824" s="20" t="s">
        <v>14</v>
      </c>
      <c r="B1824" s="25" t="s">
        <v>596</v>
      </c>
      <c r="C1824" s="20" t="s">
        <v>14</v>
      </c>
      <c r="D1824" s="77"/>
      <c r="E1824" s="62"/>
      <c r="F1824" s="23"/>
    </row>
    <row r="1825" spans="1:6" x14ac:dyDescent="0.45">
      <c r="A1825" s="20" t="s">
        <v>14</v>
      </c>
      <c r="B1825" s="25" t="s">
        <v>597</v>
      </c>
      <c r="C1825" s="20" t="s">
        <v>14</v>
      </c>
      <c r="D1825" s="77"/>
      <c r="E1825" s="62"/>
      <c r="F1825" s="23"/>
    </row>
    <row r="1826" spans="1:6" x14ac:dyDescent="0.45">
      <c r="A1826" s="20" t="s">
        <v>14</v>
      </c>
      <c r="B1826" s="25" t="s">
        <v>598</v>
      </c>
      <c r="C1826" s="20" t="s">
        <v>14</v>
      </c>
      <c r="D1826" s="77"/>
      <c r="E1826" s="62"/>
      <c r="F1826" s="23"/>
    </row>
    <row r="1827" spans="1:6" x14ac:dyDescent="0.45">
      <c r="A1827" s="20" t="s">
        <v>710</v>
      </c>
      <c r="B1827" s="25" t="s">
        <v>339</v>
      </c>
      <c r="C1827" s="20" t="s">
        <v>69</v>
      </c>
      <c r="D1827" s="77"/>
      <c r="E1827" s="62"/>
      <c r="F1827" s="23"/>
    </row>
    <row r="1828" spans="1:6" x14ac:dyDescent="0.45">
      <c r="A1828" s="20" t="s">
        <v>14</v>
      </c>
      <c r="B1828" s="25" t="s">
        <v>599</v>
      </c>
      <c r="C1828" s="20" t="s">
        <v>14</v>
      </c>
      <c r="D1828" s="77"/>
      <c r="E1828" s="62"/>
      <c r="F1828" s="23"/>
    </row>
    <row r="1829" spans="1:6" x14ac:dyDescent="0.45">
      <c r="A1829" s="20" t="s">
        <v>14</v>
      </c>
      <c r="B1829" s="25" t="s">
        <v>1566</v>
      </c>
      <c r="C1829" s="20" t="s">
        <v>14</v>
      </c>
      <c r="D1829" s="77"/>
      <c r="E1829" s="62"/>
      <c r="F1829" s="23"/>
    </row>
    <row r="1830" spans="1:6" x14ac:dyDescent="0.45">
      <c r="A1830" s="20" t="s">
        <v>14</v>
      </c>
      <c r="B1830" s="25" t="s">
        <v>601</v>
      </c>
      <c r="C1830" s="20" t="s">
        <v>14</v>
      </c>
      <c r="D1830" s="77"/>
      <c r="E1830" s="62"/>
      <c r="F1830" s="23"/>
    </row>
    <row r="1831" spans="1:6" x14ac:dyDescent="0.45">
      <c r="A1831" s="20" t="s">
        <v>14</v>
      </c>
      <c r="B1831" s="25" t="s">
        <v>602</v>
      </c>
      <c r="C1831" s="20" t="s">
        <v>14</v>
      </c>
      <c r="D1831" s="77"/>
      <c r="E1831" s="62"/>
      <c r="F1831" s="23"/>
    </row>
    <row r="1832" spans="1:6" x14ac:dyDescent="0.45">
      <c r="A1832" s="20" t="s">
        <v>14</v>
      </c>
      <c r="B1832" s="25" t="s">
        <v>603</v>
      </c>
      <c r="C1832" s="20" t="s">
        <v>14</v>
      </c>
      <c r="D1832" s="77"/>
      <c r="E1832" s="62"/>
      <c r="F1832" s="23"/>
    </row>
    <row r="1833" spans="1:6" x14ac:dyDescent="0.45">
      <c r="A1833" s="20" t="s">
        <v>14</v>
      </c>
      <c r="B1833" s="25" t="s">
        <v>604</v>
      </c>
      <c r="C1833" s="20" t="s">
        <v>14</v>
      </c>
      <c r="D1833" s="77"/>
      <c r="E1833" s="62"/>
      <c r="F1833" s="23"/>
    </row>
    <row r="1834" spans="1:6" x14ac:dyDescent="0.45">
      <c r="A1834" s="20" t="s">
        <v>14</v>
      </c>
      <c r="B1834" s="25" t="s">
        <v>605</v>
      </c>
      <c r="C1834" s="20" t="s">
        <v>14</v>
      </c>
      <c r="D1834" s="77"/>
      <c r="E1834" s="62"/>
      <c r="F1834" s="23"/>
    </row>
    <row r="1835" spans="1:6" ht="101.25" x14ac:dyDescent="0.3">
      <c r="A1835" s="20" t="s">
        <v>711</v>
      </c>
      <c r="B1835" s="25" t="s">
        <v>1420</v>
      </c>
      <c r="C1835" s="20" t="s">
        <v>69</v>
      </c>
      <c r="D1835" s="75"/>
      <c r="E1835" s="62"/>
      <c r="F1835" s="23"/>
    </row>
    <row r="1836" spans="1:6" x14ac:dyDescent="0.3">
      <c r="A1836" s="20"/>
      <c r="B1836" s="25"/>
      <c r="C1836" s="20">
        <v>1</v>
      </c>
      <c r="D1836" s="75">
        <v>4.4249999999999998</v>
      </c>
      <c r="E1836" s="62">
        <v>1.25</v>
      </c>
      <c r="F1836" s="60">
        <f>E1836*D1836*C1836</f>
        <v>5.53125</v>
      </c>
    </row>
    <row r="1837" spans="1:6" x14ac:dyDescent="0.3">
      <c r="A1837" s="20"/>
      <c r="B1837" s="25"/>
      <c r="C1837" s="20"/>
      <c r="D1837" s="75"/>
      <c r="E1837" s="62"/>
      <c r="F1837" s="23"/>
    </row>
    <row r="1838" spans="1:6" x14ac:dyDescent="0.45">
      <c r="A1838" s="20" t="s">
        <v>767</v>
      </c>
      <c r="B1838" s="25" t="s">
        <v>254</v>
      </c>
      <c r="C1838" s="20" t="s">
        <v>26</v>
      </c>
      <c r="D1838" s="77"/>
      <c r="E1838" s="62"/>
      <c r="F1838" s="23"/>
    </row>
    <row r="1839" spans="1:6" ht="33.75" x14ac:dyDescent="0.45">
      <c r="A1839" s="20" t="s">
        <v>14</v>
      </c>
      <c r="B1839" s="25" t="s">
        <v>255</v>
      </c>
      <c r="C1839" s="20" t="s">
        <v>14</v>
      </c>
      <c r="D1839" s="77"/>
      <c r="E1839" s="62"/>
      <c r="F1839" s="23"/>
    </row>
    <row r="1840" spans="1:6" x14ac:dyDescent="0.3">
      <c r="A1840" s="149"/>
      <c r="B1840" s="2" t="s">
        <v>675</v>
      </c>
      <c r="C1840" s="183"/>
      <c r="D1840" s="230"/>
      <c r="E1840" s="219"/>
      <c r="F1840" s="219"/>
    </row>
    <row r="1841" spans="1:6" ht="22.5" x14ac:dyDescent="0.45">
      <c r="A1841" s="168" t="s">
        <v>7</v>
      </c>
      <c r="B1841" s="167" t="s">
        <v>8</v>
      </c>
      <c r="C1841" s="168" t="s">
        <v>9</v>
      </c>
      <c r="D1841" s="231" t="s">
        <v>697</v>
      </c>
      <c r="E1841" s="169" t="s">
        <v>698</v>
      </c>
      <c r="F1841" s="170" t="s">
        <v>700</v>
      </c>
    </row>
    <row r="1842" spans="1:6" x14ac:dyDescent="0.45">
      <c r="A1842" s="150" t="s">
        <v>607</v>
      </c>
      <c r="B1842" s="162" t="s">
        <v>608</v>
      </c>
      <c r="C1842" s="150" t="s">
        <v>14</v>
      </c>
      <c r="D1842" s="62"/>
      <c r="E1842" s="77"/>
      <c r="F1842" s="171"/>
    </row>
    <row r="1843" spans="1:6" ht="78.75" x14ac:dyDescent="0.45">
      <c r="A1843" s="150" t="s">
        <v>1196</v>
      </c>
      <c r="B1843" s="162" t="s">
        <v>1567</v>
      </c>
      <c r="C1843" s="150" t="s">
        <v>14</v>
      </c>
      <c r="D1843" s="62"/>
      <c r="E1843" s="77"/>
      <c r="F1843" s="171"/>
    </row>
    <row r="1844" spans="1:6" x14ac:dyDescent="0.45">
      <c r="A1844" s="150" t="s">
        <v>704</v>
      </c>
      <c r="B1844" s="162" t="s">
        <v>610</v>
      </c>
      <c r="C1844" s="150" t="s">
        <v>611</v>
      </c>
      <c r="D1844" s="62"/>
      <c r="E1844" s="77"/>
      <c r="F1844" s="171"/>
    </row>
    <row r="1845" spans="1:6" x14ac:dyDescent="0.45">
      <c r="A1845" s="150"/>
      <c r="B1845" s="162" t="s">
        <v>1651</v>
      </c>
      <c r="C1845" s="150"/>
      <c r="D1845" s="62">
        <v>3</v>
      </c>
      <c r="E1845" s="77">
        <v>3</v>
      </c>
      <c r="F1845" s="171">
        <f>E1845*D1845</f>
        <v>9</v>
      </c>
    </row>
    <row r="1846" spans="1:6" x14ac:dyDescent="0.45">
      <c r="A1846" s="150"/>
      <c r="B1846" s="162" t="s">
        <v>1197</v>
      </c>
      <c r="C1846" s="150"/>
      <c r="D1846" s="62">
        <v>1</v>
      </c>
      <c r="E1846" s="77">
        <v>3</v>
      </c>
      <c r="F1846" s="171">
        <f t="shared" ref="F1846:F1878" si="72">E1846*D1846</f>
        <v>3</v>
      </c>
    </row>
    <row r="1847" spans="1:6" x14ac:dyDescent="0.45">
      <c r="A1847" s="150"/>
      <c r="B1847" s="162" t="s">
        <v>1568</v>
      </c>
      <c r="C1847" s="150"/>
      <c r="D1847" s="62">
        <v>1</v>
      </c>
      <c r="E1847" s="77">
        <v>2</v>
      </c>
      <c r="F1847" s="171">
        <f t="shared" si="72"/>
        <v>2</v>
      </c>
    </row>
    <row r="1848" spans="1:6" x14ac:dyDescent="0.45">
      <c r="A1848" s="150"/>
      <c r="B1848" s="162" t="s">
        <v>1198</v>
      </c>
      <c r="C1848" s="150"/>
      <c r="D1848" s="62">
        <v>3</v>
      </c>
      <c r="E1848" s="77">
        <v>0.55000000000000004</v>
      </c>
      <c r="F1848" s="171">
        <f t="shared" si="72"/>
        <v>1.6500000000000001</v>
      </c>
    </row>
    <row r="1849" spans="1:6" x14ac:dyDescent="0.45">
      <c r="A1849" s="150"/>
      <c r="B1849" s="172" t="s">
        <v>1652</v>
      </c>
      <c r="C1849" s="150"/>
      <c r="D1849" s="62">
        <v>3</v>
      </c>
      <c r="E1849" s="77">
        <v>3</v>
      </c>
      <c r="F1849" s="171">
        <f t="shared" si="72"/>
        <v>9</v>
      </c>
    </row>
    <row r="1850" spans="1:6" x14ac:dyDescent="0.45">
      <c r="A1850" s="150"/>
      <c r="B1850" s="162" t="s">
        <v>1197</v>
      </c>
      <c r="C1850" s="150"/>
      <c r="D1850" s="62">
        <v>1</v>
      </c>
      <c r="E1850" s="77">
        <v>3</v>
      </c>
      <c r="F1850" s="171">
        <f t="shared" si="72"/>
        <v>3</v>
      </c>
    </row>
    <row r="1851" spans="1:6" x14ac:dyDescent="0.45">
      <c r="A1851" s="150"/>
      <c r="B1851" s="162" t="s">
        <v>1568</v>
      </c>
      <c r="C1851" s="150"/>
      <c r="D1851" s="62">
        <v>1</v>
      </c>
      <c r="E1851" s="77">
        <v>2</v>
      </c>
      <c r="F1851" s="171">
        <f t="shared" si="72"/>
        <v>2</v>
      </c>
    </row>
    <row r="1852" spans="1:6" x14ac:dyDescent="0.45">
      <c r="A1852" s="150"/>
      <c r="B1852" s="162" t="s">
        <v>1198</v>
      </c>
      <c r="C1852" s="150"/>
      <c r="D1852" s="62">
        <v>3</v>
      </c>
      <c r="E1852" s="77">
        <v>0.55000000000000004</v>
      </c>
      <c r="F1852" s="171">
        <f t="shared" si="72"/>
        <v>1.6500000000000001</v>
      </c>
    </row>
    <row r="1853" spans="1:6" x14ac:dyDescent="0.45">
      <c r="A1853" s="150"/>
      <c r="B1853" s="172" t="s">
        <v>1653</v>
      </c>
      <c r="C1853" s="150"/>
      <c r="D1853" s="62">
        <v>2</v>
      </c>
      <c r="E1853" s="77">
        <v>3</v>
      </c>
      <c r="F1853" s="171">
        <f t="shared" si="72"/>
        <v>6</v>
      </c>
    </row>
    <row r="1854" spans="1:6" x14ac:dyDescent="0.45">
      <c r="A1854" s="150"/>
      <c r="B1854" s="162" t="s">
        <v>1568</v>
      </c>
      <c r="C1854" s="150"/>
      <c r="D1854" s="62">
        <v>1</v>
      </c>
      <c r="E1854" s="77">
        <v>1.45</v>
      </c>
      <c r="F1854" s="171">
        <f t="shared" si="72"/>
        <v>1.45</v>
      </c>
    </row>
    <row r="1855" spans="1:6" x14ac:dyDescent="0.45">
      <c r="A1855" s="150"/>
      <c r="B1855" s="162" t="s">
        <v>1568</v>
      </c>
      <c r="C1855" s="150"/>
      <c r="D1855" s="62">
        <v>1</v>
      </c>
      <c r="E1855" s="77">
        <v>2.75</v>
      </c>
      <c r="F1855" s="171">
        <f t="shared" si="72"/>
        <v>2.75</v>
      </c>
    </row>
    <row r="1856" spans="1:6" x14ac:dyDescent="0.45">
      <c r="A1856" s="150"/>
      <c r="B1856" s="172" t="s">
        <v>1199</v>
      </c>
      <c r="C1856" s="150"/>
      <c r="D1856" s="62"/>
      <c r="E1856" s="77"/>
      <c r="F1856" s="171">
        <f t="shared" si="72"/>
        <v>0</v>
      </c>
    </row>
    <row r="1857" spans="1:6" x14ac:dyDescent="0.45">
      <c r="A1857" s="150"/>
      <c r="B1857" s="172" t="s">
        <v>1652</v>
      </c>
      <c r="C1857" s="150"/>
      <c r="D1857" s="62">
        <v>2</v>
      </c>
      <c r="E1857" s="77">
        <v>2.7</v>
      </c>
      <c r="F1857" s="171">
        <f t="shared" si="72"/>
        <v>5.4</v>
      </c>
    </row>
    <row r="1858" spans="1:6" x14ac:dyDescent="0.45">
      <c r="A1858" s="150"/>
      <c r="B1858" s="162" t="s">
        <v>1568</v>
      </c>
      <c r="C1858" s="150"/>
      <c r="D1858" s="62">
        <v>2</v>
      </c>
      <c r="E1858" s="77">
        <v>2.1</v>
      </c>
      <c r="F1858" s="171">
        <f t="shared" si="72"/>
        <v>4.2</v>
      </c>
    </row>
    <row r="1859" spans="1:6" x14ac:dyDescent="0.45">
      <c r="A1859" s="150"/>
      <c r="B1859" s="172" t="s">
        <v>1200</v>
      </c>
      <c r="C1859" s="150"/>
      <c r="D1859" s="62"/>
      <c r="E1859" s="77"/>
      <c r="F1859" s="171">
        <f t="shared" si="72"/>
        <v>0</v>
      </c>
    </row>
    <row r="1860" spans="1:6" x14ac:dyDescent="0.45">
      <c r="A1860" s="150"/>
      <c r="B1860" s="172" t="s">
        <v>1654</v>
      </c>
      <c r="C1860" s="150"/>
      <c r="D1860" s="62">
        <v>1</v>
      </c>
      <c r="E1860" s="77">
        <v>2.9</v>
      </c>
      <c r="F1860" s="171">
        <f t="shared" si="72"/>
        <v>2.9</v>
      </c>
    </row>
    <row r="1861" spans="1:6" x14ac:dyDescent="0.45">
      <c r="A1861" s="150"/>
      <c r="B1861" s="162" t="s">
        <v>1568</v>
      </c>
      <c r="C1861" s="150"/>
      <c r="D1861" s="62">
        <v>1</v>
      </c>
      <c r="E1861" s="77">
        <v>3.1</v>
      </c>
      <c r="F1861" s="171">
        <f t="shared" si="72"/>
        <v>3.1</v>
      </c>
    </row>
    <row r="1862" spans="1:6" x14ac:dyDescent="0.45">
      <c r="A1862" s="150"/>
      <c r="B1862" s="172" t="s">
        <v>1201</v>
      </c>
      <c r="C1862" s="150"/>
      <c r="D1862" s="62"/>
      <c r="E1862" s="77"/>
      <c r="F1862" s="171">
        <f t="shared" si="72"/>
        <v>0</v>
      </c>
    </row>
    <row r="1863" spans="1:6" x14ac:dyDescent="0.45">
      <c r="A1863" s="150"/>
      <c r="B1863" s="162" t="s">
        <v>1202</v>
      </c>
      <c r="C1863" s="150"/>
      <c r="D1863" s="62">
        <v>2</v>
      </c>
      <c r="E1863" s="77">
        <v>4.7</v>
      </c>
      <c r="F1863" s="171">
        <f t="shared" si="72"/>
        <v>9.4</v>
      </c>
    </row>
    <row r="1864" spans="1:6" x14ac:dyDescent="0.45">
      <c r="A1864" s="150"/>
      <c r="B1864" s="162" t="s">
        <v>1568</v>
      </c>
      <c r="C1864" s="150"/>
      <c r="D1864" s="62">
        <v>2</v>
      </c>
      <c r="E1864" s="77">
        <v>3.75</v>
      </c>
      <c r="F1864" s="171">
        <f t="shared" si="72"/>
        <v>7.5</v>
      </c>
    </row>
    <row r="1865" spans="1:6" x14ac:dyDescent="0.45">
      <c r="A1865" s="150"/>
      <c r="B1865" s="162" t="s">
        <v>1203</v>
      </c>
      <c r="C1865" s="150"/>
      <c r="D1865" s="62">
        <v>1</v>
      </c>
      <c r="E1865" s="77">
        <v>10.55</v>
      </c>
      <c r="F1865" s="171">
        <f t="shared" si="72"/>
        <v>10.55</v>
      </c>
    </row>
    <row r="1866" spans="1:6" x14ac:dyDescent="0.45">
      <c r="A1866" s="150"/>
      <c r="B1866" s="172" t="s">
        <v>1204</v>
      </c>
      <c r="C1866" s="150"/>
      <c r="D1866" s="62"/>
      <c r="E1866" s="77"/>
      <c r="F1866" s="171">
        <f t="shared" si="72"/>
        <v>0</v>
      </c>
    </row>
    <row r="1867" spans="1:6" x14ac:dyDescent="0.45">
      <c r="A1867" s="150"/>
      <c r="B1867" s="162" t="s">
        <v>1202</v>
      </c>
      <c r="C1867" s="150"/>
      <c r="D1867" s="62">
        <v>2</v>
      </c>
      <c r="E1867" s="77">
        <v>2.2999999999999998</v>
      </c>
      <c r="F1867" s="171">
        <f t="shared" si="72"/>
        <v>4.5999999999999996</v>
      </c>
    </row>
    <row r="1868" spans="1:6" x14ac:dyDescent="0.45">
      <c r="A1868" s="150"/>
      <c r="B1868" s="162" t="s">
        <v>1568</v>
      </c>
      <c r="C1868" s="150"/>
      <c r="D1868" s="62">
        <v>2</v>
      </c>
      <c r="E1868" s="77">
        <v>9.3000000000000007</v>
      </c>
      <c r="F1868" s="171">
        <f t="shared" si="72"/>
        <v>18.600000000000001</v>
      </c>
    </row>
    <row r="1869" spans="1:6" x14ac:dyDescent="0.45">
      <c r="A1869" s="150"/>
      <c r="B1869" s="162" t="s">
        <v>1205</v>
      </c>
      <c r="C1869" s="150"/>
      <c r="D1869" s="62">
        <v>2</v>
      </c>
      <c r="E1869" s="77">
        <v>2.25</v>
      </c>
      <c r="F1869" s="171">
        <f t="shared" si="72"/>
        <v>4.5</v>
      </c>
    </row>
    <row r="1870" spans="1:6" x14ac:dyDescent="0.45">
      <c r="A1870" s="150"/>
      <c r="B1870" s="162" t="s">
        <v>1569</v>
      </c>
      <c r="C1870" s="150"/>
      <c r="D1870" s="62">
        <v>1</v>
      </c>
      <c r="E1870" s="77">
        <v>1.2</v>
      </c>
      <c r="F1870" s="171">
        <f t="shared" si="72"/>
        <v>1.2</v>
      </c>
    </row>
    <row r="1871" spans="1:6" x14ac:dyDescent="0.45">
      <c r="A1871" s="150"/>
      <c r="B1871" s="162" t="s">
        <v>1570</v>
      </c>
      <c r="C1871" s="150"/>
      <c r="D1871" s="62">
        <v>1</v>
      </c>
      <c r="E1871" s="77">
        <v>1.5</v>
      </c>
      <c r="F1871" s="171">
        <f t="shared" si="72"/>
        <v>1.5</v>
      </c>
    </row>
    <row r="1872" spans="1:6" x14ac:dyDescent="0.45">
      <c r="A1872" s="150"/>
      <c r="B1872" s="162" t="s">
        <v>1568</v>
      </c>
      <c r="C1872" s="150"/>
      <c r="D1872" s="62">
        <v>1</v>
      </c>
      <c r="E1872" s="77">
        <v>6.9</v>
      </c>
      <c r="F1872" s="171">
        <f t="shared" si="72"/>
        <v>6.9</v>
      </c>
    </row>
    <row r="1873" spans="1:6" x14ac:dyDescent="0.45">
      <c r="A1873" s="150"/>
      <c r="B1873" s="172" t="s">
        <v>1206</v>
      </c>
      <c r="C1873" s="150"/>
      <c r="D1873" s="62"/>
      <c r="E1873" s="77"/>
      <c r="F1873" s="171">
        <f t="shared" si="72"/>
        <v>0</v>
      </c>
    </row>
    <row r="1874" spans="1:6" x14ac:dyDescent="0.45">
      <c r="A1874" s="150"/>
      <c r="B1874" s="162" t="s">
        <v>1207</v>
      </c>
      <c r="C1874" s="150"/>
      <c r="D1874" s="62">
        <v>1</v>
      </c>
      <c r="E1874" s="77">
        <v>4.5</v>
      </c>
      <c r="F1874" s="171">
        <f t="shared" si="72"/>
        <v>4.5</v>
      </c>
    </row>
    <row r="1875" spans="1:6" x14ac:dyDescent="0.45">
      <c r="A1875" s="150"/>
      <c r="B1875" s="162" t="s">
        <v>1208</v>
      </c>
      <c r="C1875" s="150"/>
      <c r="D1875" s="62">
        <v>1</v>
      </c>
      <c r="E1875" s="77">
        <v>5.7</v>
      </c>
      <c r="F1875" s="171">
        <f t="shared" si="72"/>
        <v>5.7</v>
      </c>
    </row>
    <row r="1876" spans="1:6" x14ac:dyDescent="0.45">
      <c r="A1876" s="150"/>
      <c r="B1876" s="162" t="s">
        <v>1209</v>
      </c>
      <c r="C1876" s="150"/>
      <c r="D1876" s="62">
        <v>1</v>
      </c>
      <c r="E1876" s="77">
        <v>3.1</v>
      </c>
      <c r="F1876" s="171">
        <f t="shared" si="72"/>
        <v>3.1</v>
      </c>
    </row>
    <row r="1877" spans="1:6" x14ac:dyDescent="0.45">
      <c r="A1877" s="150"/>
      <c r="B1877" s="162" t="s">
        <v>1210</v>
      </c>
      <c r="C1877" s="150"/>
      <c r="D1877" s="62">
        <v>1</v>
      </c>
      <c r="E1877" s="77">
        <v>6.1</v>
      </c>
      <c r="F1877" s="171">
        <f t="shared" si="72"/>
        <v>6.1</v>
      </c>
    </row>
    <row r="1878" spans="1:6" x14ac:dyDescent="0.45">
      <c r="A1878" s="150"/>
      <c r="B1878" s="162" t="s">
        <v>1211</v>
      </c>
      <c r="C1878" s="150"/>
      <c r="D1878" s="62">
        <v>1</v>
      </c>
      <c r="E1878" s="77">
        <v>1.2</v>
      </c>
      <c r="F1878" s="171">
        <f t="shared" si="72"/>
        <v>1.2</v>
      </c>
    </row>
    <row r="1879" spans="1:6" x14ac:dyDescent="0.45">
      <c r="A1879" s="173"/>
      <c r="B1879" s="163"/>
      <c r="C1879" s="173"/>
      <c r="D1879" s="65"/>
      <c r="E1879" s="80"/>
      <c r="F1879" s="174">
        <f>SUM(F1843:F1878)</f>
        <v>142.44999999999999</v>
      </c>
    </row>
    <row r="1880" spans="1:6" x14ac:dyDescent="0.45">
      <c r="A1880" s="150"/>
      <c r="B1880" s="162"/>
      <c r="C1880" s="150"/>
      <c r="D1880" s="62"/>
      <c r="E1880" s="77"/>
      <c r="F1880" s="171"/>
    </row>
    <row r="1881" spans="1:6" x14ac:dyDescent="0.45">
      <c r="A1881" s="150" t="s">
        <v>705</v>
      </c>
      <c r="B1881" s="162" t="s">
        <v>612</v>
      </c>
      <c r="C1881" s="150" t="s">
        <v>611</v>
      </c>
      <c r="D1881" s="62"/>
      <c r="E1881" s="77"/>
      <c r="F1881" s="171"/>
    </row>
    <row r="1882" spans="1:6" x14ac:dyDescent="0.45">
      <c r="A1882" s="150"/>
      <c r="B1882" s="172" t="s">
        <v>1212</v>
      </c>
      <c r="C1882" s="150"/>
      <c r="D1882" s="62"/>
      <c r="E1882" s="77"/>
      <c r="F1882" s="171"/>
    </row>
    <row r="1883" spans="1:6" x14ac:dyDescent="0.45">
      <c r="A1883" s="150"/>
      <c r="B1883" s="162" t="s">
        <v>1213</v>
      </c>
      <c r="C1883" s="150"/>
      <c r="D1883" s="62">
        <v>1</v>
      </c>
      <c r="E1883" s="77">
        <v>4.5</v>
      </c>
      <c r="F1883" s="171">
        <f>E1883*D1883</f>
        <v>4.5</v>
      </c>
    </row>
    <row r="1884" spans="1:6" x14ac:dyDescent="0.45">
      <c r="A1884" s="150"/>
      <c r="B1884" s="162" t="s">
        <v>1214</v>
      </c>
      <c r="C1884" s="150"/>
      <c r="D1884" s="62">
        <v>1</v>
      </c>
      <c r="E1884" s="77">
        <v>3.05</v>
      </c>
      <c r="F1884" s="171">
        <f t="shared" ref="F1884:F1903" si="73">E1884*D1884</f>
        <v>3.05</v>
      </c>
    </row>
    <row r="1885" spans="1:6" x14ac:dyDescent="0.45">
      <c r="A1885" s="150"/>
      <c r="B1885" s="162" t="s">
        <v>1215</v>
      </c>
      <c r="C1885" s="150"/>
      <c r="D1885" s="62">
        <v>1</v>
      </c>
      <c r="E1885" s="77">
        <v>5.04</v>
      </c>
      <c r="F1885" s="171">
        <f t="shared" si="73"/>
        <v>5.04</v>
      </c>
    </row>
    <row r="1886" spans="1:6" x14ac:dyDescent="0.45">
      <c r="A1886" s="150"/>
      <c r="B1886" s="162" t="s">
        <v>1216</v>
      </c>
      <c r="C1886" s="150"/>
      <c r="D1886" s="62">
        <v>1</v>
      </c>
      <c r="E1886" s="77">
        <v>3.9</v>
      </c>
      <c r="F1886" s="171">
        <f t="shared" si="73"/>
        <v>3.9</v>
      </c>
    </row>
    <row r="1887" spans="1:6" x14ac:dyDescent="0.45">
      <c r="A1887" s="150"/>
      <c r="B1887" s="162" t="s">
        <v>1571</v>
      </c>
      <c r="C1887" s="150"/>
      <c r="D1887" s="62">
        <v>1</v>
      </c>
      <c r="E1887" s="77">
        <v>2.8</v>
      </c>
      <c r="F1887" s="171">
        <f t="shared" si="73"/>
        <v>2.8</v>
      </c>
    </row>
    <row r="1888" spans="1:6" x14ac:dyDescent="0.45">
      <c r="A1888" s="150"/>
      <c r="B1888" s="162" t="s">
        <v>1217</v>
      </c>
      <c r="C1888" s="150"/>
      <c r="D1888" s="62">
        <v>1</v>
      </c>
      <c r="E1888" s="77">
        <v>4.9000000000000004</v>
      </c>
      <c r="F1888" s="171">
        <f t="shared" si="73"/>
        <v>4.9000000000000004</v>
      </c>
    </row>
    <row r="1889" spans="1:6" x14ac:dyDescent="0.45">
      <c r="A1889" s="150"/>
      <c r="B1889" s="162" t="s">
        <v>1218</v>
      </c>
      <c r="C1889" s="150"/>
      <c r="D1889" s="62">
        <v>1</v>
      </c>
      <c r="E1889" s="77">
        <v>8.6</v>
      </c>
      <c r="F1889" s="171">
        <f t="shared" si="73"/>
        <v>8.6</v>
      </c>
    </row>
    <row r="1890" spans="1:6" x14ac:dyDescent="0.45">
      <c r="A1890" s="150"/>
      <c r="B1890" s="172" t="s">
        <v>1219</v>
      </c>
      <c r="C1890" s="150"/>
      <c r="D1890" s="62"/>
      <c r="E1890" s="77"/>
      <c r="F1890" s="171">
        <f t="shared" si="73"/>
        <v>0</v>
      </c>
    </row>
    <row r="1891" spans="1:6" x14ac:dyDescent="0.45">
      <c r="A1891" s="150"/>
      <c r="B1891" s="162" t="s">
        <v>1220</v>
      </c>
      <c r="C1891" s="150"/>
      <c r="D1891" s="62">
        <v>2</v>
      </c>
      <c r="E1891" s="77">
        <v>6</v>
      </c>
      <c r="F1891" s="171">
        <f t="shared" si="73"/>
        <v>12</v>
      </c>
    </row>
    <row r="1892" spans="1:6" x14ac:dyDescent="0.45">
      <c r="A1892" s="150"/>
      <c r="B1892" s="162" t="s">
        <v>1221</v>
      </c>
      <c r="C1892" s="150"/>
      <c r="D1892" s="62">
        <v>2</v>
      </c>
      <c r="E1892" s="77">
        <v>7.3</v>
      </c>
      <c r="F1892" s="171">
        <f t="shared" si="73"/>
        <v>14.6</v>
      </c>
    </row>
    <row r="1893" spans="1:6" x14ac:dyDescent="0.45">
      <c r="A1893" s="150"/>
      <c r="B1893" s="172" t="s">
        <v>1222</v>
      </c>
      <c r="C1893" s="150"/>
      <c r="D1893" s="62"/>
      <c r="E1893" s="77"/>
      <c r="F1893" s="171">
        <f t="shared" si="73"/>
        <v>0</v>
      </c>
    </row>
    <row r="1894" spans="1:6" x14ac:dyDescent="0.45">
      <c r="A1894" s="150"/>
      <c r="B1894" s="162" t="s">
        <v>1223</v>
      </c>
      <c r="C1894" s="150"/>
      <c r="D1894" s="62">
        <v>2</v>
      </c>
      <c r="E1894" s="77">
        <v>5.2</v>
      </c>
      <c r="F1894" s="171">
        <f t="shared" si="73"/>
        <v>10.4</v>
      </c>
    </row>
    <row r="1895" spans="1:6" x14ac:dyDescent="0.45">
      <c r="A1895" s="150"/>
      <c r="B1895" s="162" t="s">
        <v>1224</v>
      </c>
      <c r="C1895" s="150"/>
      <c r="D1895" s="62">
        <v>2</v>
      </c>
      <c r="E1895" s="77">
        <v>1.2</v>
      </c>
      <c r="F1895" s="171">
        <f t="shared" si="73"/>
        <v>2.4</v>
      </c>
    </row>
    <row r="1896" spans="1:6" x14ac:dyDescent="0.45">
      <c r="A1896" s="150"/>
      <c r="B1896" s="162" t="s">
        <v>1225</v>
      </c>
      <c r="C1896" s="150"/>
      <c r="D1896" s="62">
        <v>2</v>
      </c>
      <c r="E1896" s="77">
        <v>2.1</v>
      </c>
      <c r="F1896" s="171">
        <f t="shared" si="73"/>
        <v>4.2</v>
      </c>
    </row>
    <row r="1897" spans="1:6" x14ac:dyDescent="0.45">
      <c r="A1897" s="150"/>
      <c r="B1897" s="162" t="s">
        <v>1572</v>
      </c>
      <c r="C1897" s="150"/>
      <c r="D1897" s="62">
        <v>1</v>
      </c>
      <c r="E1897" s="77">
        <v>2.2000000000000002</v>
      </c>
      <c r="F1897" s="171">
        <f t="shared" si="73"/>
        <v>2.2000000000000002</v>
      </c>
    </row>
    <row r="1898" spans="1:6" x14ac:dyDescent="0.45">
      <c r="A1898" s="150"/>
      <c r="B1898" s="162" t="s">
        <v>1573</v>
      </c>
      <c r="C1898" s="150"/>
      <c r="D1898" s="62">
        <v>1</v>
      </c>
      <c r="E1898" s="77">
        <v>3.2</v>
      </c>
      <c r="F1898" s="171">
        <f t="shared" si="73"/>
        <v>3.2</v>
      </c>
    </row>
    <row r="1899" spans="1:6" x14ac:dyDescent="0.45">
      <c r="A1899" s="150"/>
      <c r="B1899" s="162" t="s">
        <v>1226</v>
      </c>
      <c r="C1899" s="150"/>
      <c r="D1899" s="62">
        <v>4</v>
      </c>
      <c r="E1899" s="77">
        <v>0.3</v>
      </c>
      <c r="F1899" s="171">
        <f t="shared" si="73"/>
        <v>1.2</v>
      </c>
    </row>
    <row r="1900" spans="1:6" x14ac:dyDescent="0.45">
      <c r="A1900" s="150"/>
      <c r="B1900" s="162" t="s">
        <v>1574</v>
      </c>
      <c r="C1900" s="150"/>
      <c r="D1900" s="62">
        <v>2</v>
      </c>
      <c r="E1900" s="77">
        <v>8.3000000000000007</v>
      </c>
      <c r="F1900" s="171">
        <f t="shared" si="73"/>
        <v>16.600000000000001</v>
      </c>
    </row>
    <row r="1901" spans="1:6" x14ac:dyDescent="0.45">
      <c r="A1901" s="150"/>
      <c r="B1901" s="162"/>
      <c r="C1901" s="150"/>
      <c r="D1901" s="62"/>
      <c r="E1901" s="77"/>
      <c r="F1901" s="171">
        <f t="shared" si="73"/>
        <v>0</v>
      </c>
    </row>
    <row r="1902" spans="1:6" x14ac:dyDescent="0.45">
      <c r="A1902" s="150"/>
      <c r="B1902" s="162"/>
      <c r="C1902" s="150"/>
      <c r="D1902" s="62"/>
      <c r="E1902" s="77"/>
      <c r="F1902" s="171">
        <f t="shared" si="73"/>
        <v>0</v>
      </c>
    </row>
    <row r="1903" spans="1:6" x14ac:dyDescent="0.45">
      <c r="A1903" s="150"/>
      <c r="B1903" s="162"/>
      <c r="C1903" s="150"/>
      <c r="D1903" s="62"/>
      <c r="E1903" s="77"/>
      <c r="F1903" s="171">
        <f t="shared" si="73"/>
        <v>0</v>
      </c>
    </row>
    <row r="1904" spans="1:6" x14ac:dyDescent="0.45">
      <c r="A1904" s="173"/>
      <c r="B1904" s="163"/>
      <c r="C1904" s="173"/>
      <c r="D1904" s="65"/>
      <c r="E1904" s="80"/>
      <c r="F1904" s="174">
        <f>SUM(F1880:F1903)</f>
        <v>99.590000000000032</v>
      </c>
    </row>
    <row r="1905" spans="1:6" x14ac:dyDescent="0.45">
      <c r="A1905" s="150" t="s">
        <v>706</v>
      </c>
      <c r="B1905" s="162" t="s">
        <v>613</v>
      </c>
      <c r="C1905" s="150" t="s">
        <v>611</v>
      </c>
      <c r="D1905" s="62"/>
      <c r="E1905" s="77"/>
      <c r="F1905" s="171"/>
    </row>
    <row r="1906" spans="1:6" x14ac:dyDescent="0.45">
      <c r="A1906" s="150"/>
      <c r="B1906" s="162" t="s">
        <v>1227</v>
      </c>
      <c r="C1906" s="150"/>
      <c r="D1906" s="62">
        <v>1</v>
      </c>
      <c r="E1906" s="77">
        <v>4.1500000000000004</v>
      </c>
      <c r="F1906" s="171">
        <f>E1906*D1906</f>
        <v>4.1500000000000004</v>
      </c>
    </row>
    <row r="1907" spans="1:6" x14ac:dyDescent="0.45">
      <c r="A1907" s="150"/>
      <c r="B1907" s="162" t="s">
        <v>1228</v>
      </c>
      <c r="C1907" s="150"/>
      <c r="D1907" s="62">
        <v>1</v>
      </c>
      <c r="E1907" s="77">
        <v>6.4</v>
      </c>
      <c r="F1907" s="171">
        <f t="shared" ref="F1907:F1910" si="74">E1907*D1907</f>
        <v>6.4</v>
      </c>
    </row>
    <row r="1908" spans="1:6" x14ac:dyDescent="0.45">
      <c r="A1908" s="150"/>
      <c r="B1908" s="162" t="s">
        <v>1229</v>
      </c>
      <c r="C1908" s="150"/>
      <c r="D1908" s="62">
        <v>1</v>
      </c>
      <c r="E1908" s="77">
        <v>1.1499999999999999</v>
      </c>
      <c r="F1908" s="171">
        <f t="shared" si="74"/>
        <v>1.1499999999999999</v>
      </c>
    </row>
    <row r="1909" spans="1:6" x14ac:dyDescent="0.45">
      <c r="A1909" s="150"/>
      <c r="B1909" s="162" t="s">
        <v>1230</v>
      </c>
      <c r="C1909" s="150"/>
      <c r="D1909" s="62">
        <v>1</v>
      </c>
      <c r="E1909" s="77">
        <v>6.1</v>
      </c>
      <c r="F1909" s="171">
        <f t="shared" si="74"/>
        <v>6.1</v>
      </c>
    </row>
    <row r="1910" spans="1:6" x14ac:dyDescent="0.45">
      <c r="A1910" s="150"/>
      <c r="B1910" s="162"/>
      <c r="C1910" s="150"/>
      <c r="D1910" s="62"/>
      <c r="E1910" s="77"/>
      <c r="F1910" s="171">
        <f t="shared" si="74"/>
        <v>0</v>
      </c>
    </row>
    <row r="1911" spans="1:6" x14ac:dyDescent="0.45">
      <c r="A1911" s="173"/>
      <c r="B1911" s="163"/>
      <c r="C1911" s="173"/>
      <c r="D1911" s="65"/>
      <c r="E1911" s="80"/>
      <c r="F1911" s="174">
        <f>SUM(F1905:F1910)</f>
        <v>17.8</v>
      </c>
    </row>
    <row r="1912" spans="1:6" x14ac:dyDescent="0.45">
      <c r="A1912" s="150" t="s">
        <v>707</v>
      </c>
      <c r="B1912" s="162" t="s">
        <v>614</v>
      </c>
      <c r="C1912" s="150" t="s">
        <v>611</v>
      </c>
      <c r="D1912" s="62"/>
      <c r="E1912" s="77"/>
      <c r="F1912" s="171"/>
    </row>
    <row r="1913" spans="1:6" ht="33.75" x14ac:dyDescent="0.45">
      <c r="A1913" s="150" t="s">
        <v>1231</v>
      </c>
      <c r="B1913" s="162" t="s">
        <v>615</v>
      </c>
      <c r="C1913" s="150" t="s">
        <v>14</v>
      </c>
      <c r="D1913" s="62"/>
      <c r="E1913" s="77"/>
      <c r="F1913" s="171"/>
    </row>
    <row r="1914" spans="1:6" x14ac:dyDescent="0.45">
      <c r="A1914" s="150" t="s">
        <v>715</v>
      </c>
      <c r="B1914" s="162" t="s">
        <v>616</v>
      </c>
      <c r="C1914" s="150" t="s">
        <v>617</v>
      </c>
      <c r="D1914" s="62"/>
      <c r="E1914" s="77"/>
      <c r="F1914" s="171"/>
    </row>
    <row r="1915" spans="1:6" x14ac:dyDescent="0.45">
      <c r="A1915" s="150" t="s">
        <v>716</v>
      </c>
      <c r="B1915" s="162" t="s">
        <v>618</v>
      </c>
      <c r="C1915" s="150" t="s">
        <v>617</v>
      </c>
      <c r="D1915" s="62"/>
      <c r="E1915" s="77"/>
      <c r="F1915" s="171"/>
    </row>
    <row r="1916" spans="1:6" x14ac:dyDescent="0.45">
      <c r="A1916" s="150" t="s">
        <v>717</v>
      </c>
      <c r="B1916" s="162" t="s">
        <v>613</v>
      </c>
      <c r="C1916" s="150" t="s">
        <v>617</v>
      </c>
      <c r="D1916" s="62"/>
      <c r="E1916" s="77"/>
      <c r="F1916" s="171"/>
    </row>
    <row r="1917" spans="1:6" x14ac:dyDescent="0.45">
      <c r="A1917" s="150" t="s">
        <v>718</v>
      </c>
      <c r="B1917" s="162" t="s">
        <v>614</v>
      </c>
      <c r="C1917" s="150" t="s">
        <v>617</v>
      </c>
      <c r="D1917" s="62"/>
      <c r="E1917" s="77"/>
      <c r="F1917" s="171"/>
    </row>
    <row r="1918" spans="1:6" ht="33.75" x14ac:dyDescent="0.45">
      <c r="A1918" s="150" t="s">
        <v>1232</v>
      </c>
      <c r="B1918" s="162" t="s">
        <v>619</v>
      </c>
      <c r="C1918" s="150" t="s">
        <v>14</v>
      </c>
      <c r="D1918" s="62"/>
      <c r="E1918" s="77"/>
      <c r="F1918" s="171"/>
    </row>
    <row r="1919" spans="1:6" x14ac:dyDescent="0.45">
      <c r="A1919" s="150" t="s">
        <v>721</v>
      </c>
      <c r="B1919" s="162" t="s">
        <v>620</v>
      </c>
      <c r="C1919" s="150" t="s">
        <v>617</v>
      </c>
      <c r="D1919" s="62"/>
      <c r="E1919" s="77"/>
      <c r="F1919" s="171"/>
    </row>
    <row r="1920" spans="1:6" x14ac:dyDescent="0.45">
      <c r="A1920" s="150" t="s">
        <v>722</v>
      </c>
      <c r="B1920" s="162" t="s">
        <v>621</v>
      </c>
      <c r="C1920" s="150" t="s">
        <v>617</v>
      </c>
      <c r="D1920" s="62"/>
      <c r="E1920" s="77"/>
      <c r="F1920" s="171"/>
    </row>
    <row r="1921" spans="1:6" x14ac:dyDescent="0.45">
      <c r="A1921" s="150"/>
      <c r="B1921" s="162"/>
      <c r="C1921" s="150"/>
      <c r="D1921" s="62">
        <v>4</v>
      </c>
      <c r="E1921" s="77"/>
      <c r="F1921" s="175">
        <v>4</v>
      </c>
    </row>
    <row r="1922" spans="1:6" x14ac:dyDescent="0.45">
      <c r="A1922" s="150"/>
      <c r="B1922" s="162"/>
      <c r="C1922" s="150"/>
      <c r="D1922" s="62"/>
      <c r="E1922" s="77"/>
      <c r="F1922" s="171"/>
    </row>
    <row r="1923" spans="1:6" ht="45" x14ac:dyDescent="0.45">
      <c r="A1923" s="150" t="s">
        <v>1234</v>
      </c>
      <c r="B1923" s="162" t="s">
        <v>1575</v>
      </c>
      <c r="C1923" s="150" t="s">
        <v>623</v>
      </c>
      <c r="D1923" s="62"/>
      <c r="E1923" s="77"/>
      <c r="F1923" s="171"/>
    </row>
    <row r="1924" spans="1:6" x14ac:dyDescent="0.45">
      <c r="A1924" s="150" t="s">
        <v>721</v>
      </c>
      <c r="B1924" s="162" t="s">
        <v>624</v>
      </c>
      <c r="C1924" s="150" t="s">
        <v>617</v>
      </c>
      <c r="D1924" s="62"/>
      <c r="E1924" s="77"/>
      <c r="F1924" s="171"/>
    </row>
    <row r="1925" spans="1:6" x14ac:dyDescent="0.45">
      <c r="A1925" s="150" t="s">
        <v>106</v>
      </c>
      <c r="B1925" s="162"/>
      <c r="C1925" s="150"/>
      <c r="D1925" s="62">
        <v>2</v>
      </c>
      <c r="E1925" s="77"/>
      <c r="F1925" s="175">
        <v>2</v>
      </c>
    </row>
    <row r="1926" spans="1:6" x14ac:dyDescent="0.45">
      <c r="A1926" s="150"/>
      <c r="B1926" s="162"/>
      <c r="C1926" s="150"/>
      <c r="D1926" s="62"/>
      <c r="E1926" s="77"/>
      <c r="F1926" s="171"/>
    </row>
    <row r="1927" spans="1:6" x14ac:dyDescent="0.45">
      <c r="A1927" s="150"/>
      <c r="B1927" s="162"/>
      <c r="C1927" s="150"/>
      <c r="D1927" s="62"/>
      <c r="E1927" s="77"/>
      <c r="F1927" s="171"/>
    </row>
    <row r="1928" spans="1:6" x14ac:dyDescent="0.45">
      <c r="A1928" s="150" t="s">
        <v>625</v>
      </c>
      <c r="B1928" s="162" t="s">
        <v>626</v>
      </c>
      <c r="C1928" s="150" t="s">
        <v>14</v>
      </c>
      <c r="D1928" s="62"/>
      <c r="E1928" s="77"/>
      <c r="F1928" s="171"/>
    </row>
    <row r="1929" spans="1:6" ht="45" x14ac:dyDescent="0.45">
      <c r="A1929" s="150" t="s">
        <v>1196</v>
      </c>
      <c r="B1929" s="162" t="s">
        <v>1576</v>
      </c>
      <c r="C1929" s="150" t="s">
        <v>126</v>
      </c>
      <c r="D1929" s="62"/>
      <c r="E1929" s="77"/>
      <c r="F1929" s="171"/>
    </row>
    <row r="1930" spans="1:6" x14ac:dyDescent="0.45">
      <c r="A1930" s="150" t="s">
        <v>1235</v>
      </c>
      <c r="B1930" s="162" t="s">
        <v>1577</v>
      </c>
      <c r="C1930" s="150" t="s">
        <v>126</v>
      </c>
      <c r="D1930" s="62"/>
      <c r="E1930" s="77"/>
      <c r="F1930" s="171"/>
    </row>
    <row r="1931" spans="1:6" ht="33.75" x14ac:dyDescent="0.45">
      <c r="A1931" s="150" t="s">
        <v>1231</v>
      </c>
      <c r="B1931" s="162" t="s">
        <v>1578</v>
      </c>
      <c r="C1931" s="150" t="s">
        <v>14</v>
      </c>
      <c r="D1931" s="62"/>
      <c r="E1931" s="77"/>
      <c r="F1931" s="171"/>
    </row>
    <row r="1932" spans="1:6" x14ac:dyDescent="0.45">
      <c r="A1932" s="150" t="s">
        <v>14</v>
      </c>
      <c r="B1932" s="162" t="s">
        <v>630</v>
      </c>
      <c r="C1932" s="150" t="s">
        <v>126</v>
      </c>
      <c r="D1932" s="62"/>
      <c r="E1932" s="77"/>
      <c r="F1932" s="171"/>
    </row>
    <row r="1933" spans="1:6" x14ac:dyDescent="0.45">
      <c r="A1933" s="150" t="s">
        <v>14</v>
      </c>
      <c r="B1933" s="162" t="s">
        <v>631</v>
      </c>
      <c r="C1933" s="150" t="s">
        <v>14</v>
      </c>
      <c r="D1933" s="62"/>
      <c r="E1933" s="77"/>
      <c r="F1933" s="171"/>
    </row>
    <row r="1934" spans="1:6" x14ac:dyDescent="0.45">
      <c r="A1934" s="150" t="s">
        <v>632</v>
      </c>
      <c r="B1934" s="162" t="s">
        <v>633</v>
      </c>
      <c r="C1934" s="150" t="s">
        <v>14</v>
      </c>
      <c r="D1934" s="62"/>
      <c r="E1934" s="77"/>
      <c r="F1934" s="171"/>
    </row>
    <row r="1935" spans="1:6" ht="56.25" x14ac:dyDescent="0.45">
      <c r="A1935" s="150" t="s">
        <v>1196</v>
      </c>
      <c r="B1935" s="162" t="s">
        <v>1579</v>
      </c>
      <c r="C1935" s="150" t="s">
        <v>14</v>
      </c>
      <c r="D1935" s="62"/>
      <c r="E1935" s="77"/>
      <c r="F1935" s="171"/>
    </row>
    <row r="1936" spans="1:6" x14ac:dyDescent="0.45">
      <c r="A1936" s="150" t="s">
        <v>704</v>
      </c>
      <c r="B1936" s="162" t="s">
        <v>635</v>
      </c>
      <c r="C1936" s="150" t="s">
        <v>611</v>
      </c>
      <c r="D1936" s="62"/>
      <c r="E1936" s="77"/>
      <c r="F1936" s="171"/>
    </row>
    <row r="1937" spans="1:6" x14ac:dyDescent="0.45">
      <c r="A1937" s="150"/>
      <c r="B1937" s="176" t="s">
        <v>1219</v>
      </c>
      <c r="C1937" s="150"/>
      <c r="D1937" s="62"/>
      <c r="E1937" s="77"/>
      <c r="F1937" s="171"/>
    </row>
    <row r="1938" spans="1:6" x14ac:dyDescent="0.45">
      <c r="A1938" s="150"/>
      <c r="B1938" s="120" t="s">
        <v>1580</v>
      </c>
      <c r="C1938" s="150"/>
      <c r="D1938" s="232">
        <v>1</v>
      </c>
      <c r="E1938" s="177">
        <v>2.9350000000000001</v>
      </c>
      <c r="F1938" s="177">
        <f>D1938*E1938</f>
        <v>2.9350000000000001</v>
      </c>
    </row>
    <row r="1939" spans="1:6" x14ac:dyDescent="0.45">
      <c r="A1939" s="150"/>
      <c r="B1939" s="120" t="s">
        <v>1581</v>
      </c>
      <c r="C1939" s="150"/>
      <c r="D1939" s="232">
        <v>1</v>
      </c>
      <c r="E1939" s="177">
        <v>1.0620000000000001</v>
      </c>
      <c r="F1939" s="177">
        <f t="shared" ref="F1939:F1951" si="75">D1939*E1939</f>
        <v>1.0620000000000001</v>
      </c>
    </row>
    <row r="1940" spans="1:6" x14ac:dyDescent="0.45">
      <c r="A1940" s="150"/>
      <c r="B1940" s="120" t="s">
        <v>1582</v>
      </c>
      <c r="C1940" s="150"/>
      <c r="D1940" s="232">
        <v>1</v>
      </c>
      <c r="E1940" s="177">
        <v>1.1000000000000001</v>
      </c>
      <c r="F1940" s="177">
        <f t="shared" si="75"/>
        <v>1.1000000000000001</v>
      </c>
    </row>
    <row r="1941" spans="1:6" x14ac:dyDescent="0.45">
      <c r="A1941" s="150"/>
      <c r="B1941" s="120" t="s">
        <v>1583</v>
      </c>
      <c r="C1941" s="150"/>
      <c r="D1941" s="232">
        <v>1</v>
      </c>
      <c r="E1941" s="177">
        <v>2.65</v>
      </c>
      <c r="F1941" s="177">
        <f t="shared" si="75"/>
        <v>2.65</v>
      </c>
    </row>
    <row r="1942" spans="1:6" x14ac:dyDescent="0.45">
      <c r="A1942" s="150"/>
      <c r="B1942" s="120" t="s">
        <v>1584</v>
      </c>
      <c r="C1942" s="150"/>
      <c r="D1942" s="232">
        <v>1</v>
      </c>
      <c r="E1942" s="177">
        <v>4.55</v>
      </c>
      <c r="F1942" s="177">
        <f t="shared" si="75"/>
        <v>4.55</v>
      </c>
    </row>
    <row r="1943" spans="1:6" x14ac:dyDescent="0.45">
      <c r="A1943" s="150"/>
      <c r="B1943" s="176" t="s">
        <v>1236</v>
      </c>
      <c r="C1943" s="150"/>
      <c r="D1943" s="232"/>
      <c r="E1943" s="177"/>
      <c r="F1943" s="177">
        <f t="shared" si="75"/>
        <v>0</v>
      </c>
    </row>
    <row r="1944" spans="1:6" x14ac:dyDescent="0.45">
      <c r="A1944" s="150"/>
      <c r="B1944" s="120" t="s">
        <v>1237</v>
      </c>
      <c r="C1944" s="150"/>
      <c r="D1944" s="232">
        <v>1</v>
      </c>
      <c r="E1944" s="177">
        <v>6.04</v>
      </c>
      <c r="F1944" s="177">
        <f t="shared" si="75"/>
        <v>6.04</v>
      </c>
    </row>
    <row r="1945" spans="1:6" x14ac:dyDescent="0.45">
      <c r="A1945" s="150"/>
      <c r="B1945" s="176" t="s">
        <v>1592</v>
      </c>
      <c r="C1945" s="150"/>
      <c r="D1945" s="232"/>
      <c r="E1945" s="177"/>
      <c r="F1945" s="177">
        <f t="shared" si="75"/>
        <v>0</v>
      </c>
    </row>
    <row r="1946" spans="1:6" x14ac:dyDescent="0.45">
      <c r="A1946" s="150"/>
      <c r="B1946" s="120" t="s">
        <v>1238</v>
      </c>
      <c r="C1946" s="150"/>
      <c r="D1946" s="232">
        <v>1</v>
      </c>
      <c r="E1946" s="177">
        <v>10.07</v>
      </c>
      <c r="F1946" s="177">
        <f t="shared" si="75"/>
        <v>10.07</v>
      </c>
    </row>
    <row r="1947" spans="1:6" x14ac:dyDescent="0.45">
      <c r="A1947" s="150"/>
      <c r="B1947" s="120" t="s">
        <v>1239</v>
      </c>
      <c r="C1947" s="150"/>
      <c r="D1947" s="232">
        <v>5</v>
      </c>
      <c r="E1947" s="177">
        <v>0.65</v>
      </c>
      <c r="F1947" s="177">
        <f t="shared" si="75"/>
        <v>3.25</v>
      </c>
    </row>
    <row r="1948" spans="1:6" x14ac:dyDescent="0.45">
      <c r="A1948" s="150"/>
      <c r="B1948" s="120" t="s">
        <v>1240</v>
      </c>
      <c r="C1948" s="150"/>
      <c r="D1948" s="232">
        <v>1</v>
      </c>
      <c r="E1948" s="177">
        <v>9.5</v>
      </c>
      <c r="F1948" s="177">
        <f t="shared" si="75"/>
        <v>9.5</v>
      </c>
    </row>
    <row r="1949" spans="1:6" x14ac:dyDescent="0.45">
      <c r="A1949" s="150"/>
      <c r="B1949" s="120" t="s">
        <v>1241</v>
      </c>
      <c r="C1949" s="150"/>
      <c r="D1949" s="232">
        <v>1</v>
      </c>
      <c r="E1949" s="177">
        <v>3.4</v>
      </c>
      <c r="F1949" s="177">
        <f t="shared" si="75"/>
        <v>3.4</v>
      </c>
    </row>
    <row r="1950" spans="1:6" x14ac:dyDescent="0.45">
      <c r="A1950" s="150"/>
      <c r="B1950" s="120" t="s">
        <v>1242</v>
      </c>
      <c r="C1950" s="150"/>
      <c r="D1950" s="232">
        <v>1</v>
      </c>
      <c r="E1950" s="177">
        <v>3.4</v>
      </c>
      <c r="F1950" s="177">
        <f t="shared" si="75"/>
        <v>3.4</v>
      </c>
    </row>
    <row r="1951" spans="1:6" x14ac:dyDescent="0.45">
      <c r="A1951" s="150"/>
      <c r="B1951" s="120" t="s">
        <v>1243</v>
      </c>
      <c r="C1951" s="150"/>
      <c r="D1951" s="232">
        <v>6</v>
      </c>
      <c r="E1951" s="177">
        <v>0.7</v>
      </c>
      <c r="F1951" s="177">
        <f t="shared" si="75"/>
        <v>4.1999999999999993</v>
      </c>
    </row>
    <row r="1952" spans="1:6" x14ac:dyDescent="0.45">
      <c r="A1952" s="173"/>
      <c r="B1952" s="163"/>
      <c r="C1952" s="173"/>
      <c r="D1952" s="65"/>
      <c r="E1952" s="80"/>
      <c r="F1952" s="174">
        <f>SUM(F1938:F1951)</f>
        <v>52.156999999999996</v>
      </c>
    </row>
    <row r="1953" spans="1:6" x14ac:dyDescent="0.45">
      <c r="A1953" s="150"/>
      <c r="B1953" s="162"/>
      <c r="C1953" s="150"/>
      <c r="D1953" s="62"/>
      <c r="E1953" s="77"/>
      <c r="F1953" s="171"/>
    </row>
    <row r="1954" spans="1:6" x14ac:dyDescent="0.45">
      <c r="A1954" s="150" t="s">
        <v>705</v>
      </c>
      <c r="B1954" s="162" t="s">
        <v>636</v>
      </c>
      <c r="C1954" s="150" t="s">
        <v>611</v>
      </c>
      <c r="D1954" s="62"/>
      <c r="E1954" s="77"/>
      <c r="F1954" s="171"/>
    </row>
    <row r="1955" spans="1:6" x14ac:dyDescent="0.45">
      <c r="A1955" s="150"/>
      <c r="B1955" s="176" t="s">
        <v>1236</v>
      </c>
      <c r="C1955" s="150"/>
      <c r="D1955" s="62"/>
      <c r="E1955" s="77"/>
      <c r="F1955" s="171"/>
    </row>
    <row r="1956" spans="1:6" x14ac:dyDescent="0.45">
      <c r="A1956" s="150"/>
      <c r="B1956" s="162" t="s">
        <v>1244</v>
      </c>
      <c r="C1956" s="150"/>
      <c r="D1956" s="62">
        <v>1</v>
      </c>
      <c r="E1956" s="77">
        <v>5.47</v>
      </c>
      <c r="F1956" s="177">
        <f>D1956*E1956</f>
        <v>5.47</v>
      </c>
    </row>
    <row r="1957" spans="1:6" x14ac:dyDescent="0.45">
      <c r="A1957" s="150"/>
      <c r="B1957" s="176" t="s">
        <v>1592</v>
      </c>
      <c r="C1957" s="150"/>
      <c r="D1957" s="62"/>
      <c r="E1957" s="77"/>
      <c r="F1957" s="177">
        <f t="shared" ref="F1957:F1963" si="76">D1957*E1957</f>
        <v>0</v>
      </c>
    </row>
    <row r="1958" spans="1:6" x14ac:dyDescent="0.45">
      <c r="A1958" s="150"/>
      <c r="B1958" s="162" t="s">
        <v>1245</v>
      </c>
      <c r="C1958" s="150"/>
      <c r="D1958" s="62">
        <v>1</v>
      </c>
      <c r="E1958" s="77">
        <v>13.15</v>
      </c>
      <c r="F1958" s="177">
        <f t="shared" si="76"/>
        <v>13.15</v>
      </c>
    </row>
    <row r="1959" spans="1:6" x14ac:dyDescent="0.45">
      <c r="A1959" s="150"/>
      <c r="B1959" s="162" t="s">
        <v>1246</v>
      </c>
      <c r="C1959" s="150"/>
      <c r="D1959" s="62">
        <v>1</v>
      </c>
      <c r="E1959" s="77">
        <v>0.65</v>
      </c>
      <c r="F1959" s="177">
        <f t="shared" si="76"/>
        <v>0.65</v>
      </c>
    </row>
    <row r="1960" spans="1:6" x14ac:dyDescent="0.45">
      <c r="A1960" s="150"/>
      <c r="B1960" s="162" t="s">
        <v>1247</v>
      </c>
      <c r="C1960" s="150"/>
      <c r="D1960" s="62">
        <v>1</v>
      </c>
      <c r="E1960" s="77">
        <v>7.55</v>
      </c>
      <c r="F1960" s="177">
        <f t="shared" si="76"/>
        <v>7.55</v>
      </c>
    </row>
    <row r="1961" spans="1:6" x14ac:dyDescent="0.45">
      <c r="A1961" s="150"/>
      <c r="B1961" s="162" t="s">
        <v>1248</v>
      </c>
      <c r="C1961" s="150"/>
      <c r="D1961" s="62">
        <v>1</v>
      </c>
      <c r="E1961" s="77">
        <v>0.4</v>
      </c>
      <c r="F1961" s="177">
        <f t="shared" si="76"/>
        <v>0.4</v>
      </c>
    </row>
    <row r="1962" spans="1:6" x14ac:dyDescent="0.45">
      <c r="A1962" s="150"/>
      <c r="B1962" s="162"/>
      <c r="C1962" s="150"/>
      <c r="D1962" s="62"/>
      <c r="E1962" s="77"/>
      <c r="F1962" s="177">
        <f t="shared" si="76"/>
        <v>0</v>
      </c>
    </row>
    <row r="1963" spans="1:6" x14ac:dyDescent="0.45">
      <c r="A1963" s="150"/>
      <c r="B1963" s="162"/>
      <c r="C1963" s="150"/>
      <c r="D1963" s="62"/>
      <c r="E1963" s="77"/>
      <c r="F1963" s="177">
        <f t="shared" si="76"/>
        <v>0</v>
      </c>
    </row>
    <row r="1964" spans="1:6" x14ac:dyDescent="0.45">
      <c r="A1964" s="173"/>
      <c r="B1964" s="163"/>
      <c r="C1964" s="173"/>
      <c r="D1964" s="65"/>
      <c r="E1964" s="80"/>
      <c r="F1964" s="174">
        <f>SUM(F1956:F1963)</f>
        <v>27.22</v>
      </c>
    </row>
    <row r="1965" spans="1:6" x14ac:dyDescent="0.45">
      <c r="A1965" s="150"/>
      <c r="B1965" s="162"/>
      <c r="C1965" s="150"/>
      <c r="D1965" s="62"/>
      <c r="E1965" s="77"/>
      <c r="F1965" s="177">
        <f t="shared" ref="F1965" si="77">D1965*E1965/1000</f>
        <v>0</v>
      </c>
    </row>
    <row r="1966" spans="1:6" x14ac:dyDescent="0.45">
      <c r="A1966" s="150" t="s">
        <v>706</v>
      </c>
      <c r="B1966" s="162" t="s">
        <v>637</v>
      </c>
      <c r="C1966" s="150"/>
      <c r="D1966" s="62"/>
      <c r="E1966" s="77"/>
      <c r="F1966" s="171"/>
    </row>
    <row r="1967" spans="1:6" ht="56.25" x14ac:dyDescent="0.45">
      <c r="A1967" s="150" t="s">
        <v>1235</v>
      </c>
      <c r="B1967" s="162" t="s">
        <v>1585</v>
      </c>
      <c r="C1967" s="150"/>
      <c r="D1967" s="62"/>
      <c r="E1967" s="77"/>
      <c r="F1967" s="171"/>
    </row>
    <row r="1968" spans="1:6" x14ac:dyDescent="0.45">
      <c r="A1968" s="150" t="s">
        <v>704</v>
      </c>
      <c r="B1968" s="162" t="s">
        <v>639</v>
      </c>
      <c r="C1968" s="150" t="s">
        <v>611</v>
      </c>
      <c r="D1968" s="62"/>
      <c r="E1968" s="77"/>
      <c r="F1968" s="171"/>
    </row>
    <row r="1969" spans="1:6" x14ac:dyDescent="0.45">
      <c r="A1969" s="150"/>
      <c r="B1969" s="162" t="s">
        <v>1586</v>
      </c>
      <c r="C1969" s="150"/>
      <c r="D1969" s="62">
        <v>1</v>
      </c>
      <c r="E1969" s="77">
        <v>7.15</v>
      </c>
      <c r="F1969" s="177">
        <f>D1969*E1969</f>
        <v>7.15</v>
      </c>
    </row>
    <row r="1970" spans="1:6" x14ac:dyDescent="0.45">
      <c r="A1970" s="150"/>
      <c r="B1970" s="162" t="s">
        <v>1249</v>
      </c>
      <c r="C1970" s="150"/>
      <c r="D1970" s="62">
        <v>1</v>
      </c>
      <c r="E1970" s="77">
        <v>3.3</v>
      </c>
      <c r="F1970" s="177">
        <f t="shared" ref="F1970:F1976" si="78">D1970*E1970</f>
        <v>3.3</v>
      </c>
    </row>
    <row r="1971" spans="1:6" x14ac:dyDescent="0.45">
      <c r="A1971" s="150"/>
      <c r="B1971" s="162" t="s">
        <v>1250</v>
      </c>
      <c r="C1971" s="150"/>
      <c r="D1971" s="62">
        <v>1</v>
      </c>
      <c r="E1971" s="77">
        <v>6.05</v>
      </c>
      <c r="F1971" s="177">
        <f t="shared" si="78"/>
        <v>6.05</v>
      </c>
    </row>
    <row r="1972" spans="1:6" x14ac:dyDescent="0.45">
      <c r="A1972" s="150"/>
      <c r="B1972" s="162" t="s">
        <v>1251</v>
      </c>
      <c r="C1972" s="150"/>
      <c r="D1972" s="62">
        <v>1</v>
      </c>
      <c r="E1972" s="77">
        <v>2.2999999999999998</v>
      </c>
      <c r="F1972" s="177">
        <f t="shared" si="78"/>
        <v>2.2999999999999998</v>
      </c>
    </row>
    <row r="1973" spans="1:6" x14ac:dyDescent="0.45">
      <c r="A1973" s="150"/>
      <c r="B1973" s="162" t="s">
        <v>1251</v>
      </c>
      <c r="C1973" s="150"/>
      <c r="D1973" s="62">
        <v>1</v>
      </c>
      <c r="E1973" s="77">
        <v>2.15</v>
      </c>
      <c r="F1973" s="177">
        <f t="shared" si="78"/>
        <v>2.15</v>
      </c>
    </row>
    <row r="1974" spans="1:6" x14ac:dyDescent="0.45">
      <c r="A1974" s="150"/>
      <c r="B1974" s="162" t="s">
        <v>1252</v>
      </c>
      <c r="C1974" s="150"/>
      <c r="D1974" s="62">
        <v>1</v>
      </c>
      <c r="E1974" s="77">
        <v>3.4</v>
      </c>
      <c r="F1974" s="177">
        <f t="shared" si="78"/>
        <v>3.4</v>
      </c>
    </row>
    <row r="1975" spans="1:6" x14ac:dyDescent="0.45">
      <c r="A1975" s="150"/>
      <c r="B1975" s="162" t="s">
        <v>1253</v>
      </c>
      <c r="C1975" s="150"/>
      <c r="D1975" s="62">
        <v>1</v>
      </c>
      <c r="E1975" s="77">
        <v>3.75</v>
      </c>
      <c r="F1975" s="177">
        <f t="shared" si="78"/>
        <v>3.75</v>
      </c>
    </row>
    <row r="1976" spans="1:6" x14ac:dyDescent="0.45">
      <c r="A1976" s="150"/>
      <c r="B1976" s="162" t="s">
        <v>1254</v>
      </c>
      <c r="C1976" s="150"/>
      <c r="D1976" s="62">
        <v>1</v>
      </c>
      <c r="E1976" s="77">
        <v>2.35</v>
      </c>
      <c r="F1976" s="177">
        <f t="shared" si="78"/>
        <v>2.35</v>
      </c>
    </row>
    <row r="1977" spans="1:6" x14ac:dyDescent="0.45">
      <c r="A1977" s="173"/>
      <c r="B1977" s="163"/>
      <c r="C1977" s="173"/>
      <c r="D1977" s="65"/>
      <c r="E1977" s="80"/>
      <c r="F1977" s="174">
        <f>SUM(F1969:F1976)</f>
        <v>30.45</v>
      </c>
    </row>
    <row r="1978" spans="1:6" x14ac:dyDescent="0.45">
      <c r="A1978" s="150"/>
      <c r="B1978" s="162"/>
      <c r="C1978" s="150"/>
      <c r="D1978" s="62"/>
      <c r="E1978" s="77"/>
      <c r="F1978" s="177"/>
    </row>
    <row r="1979" spans="1:6" x14ac:dyDescent="0.45">
      <c r="A1979" s="150" t="s">
        <v>705</v>
      </c>
      <c r="B1979" s="162" t="s">
        <v>640</v>
      </c>
      <c r="C1979" s="150" t="s">
        <v>611</v>
      </c>
      <c r="D1979" s="62"/>
      <c r="E1979" s="77"/>
      <c r="F1979" s="171"/>
    </row>
    <row r="1980" spans="1:6" x14ac:dyDescent="0.45">
      <c r="A1980" s="150"/>
      <c r="B1980" s="162" t="s">
        <v>1255</v>
      </c>
      <c r="C1980" s="150"/>
      <c r="D1980" s="62">
        <v>1</v>
      </c>
      <c r="E1980" s="77">
        <v>1.93</v>
      </c>
      <c r="F1980" s="177">
        <f>D1980*E1980</f>
        <v>1.93</v>
      </c>
    </row>
    <row r="1981" spans="1:6" x14ac:dyDescent="0.45">
      <c r="A1981" s="150"/>
      <c r="B1981" s="162" t="s">
        <v>1256</v>
      </c>
      <c r="C1981" s="150"/>
      <c r="D1981" s="62">
        <v>1</v>
      </c>
      <c r="E1981" s="77">
        <v>0.52</v>
      </c>
      <c r="F1981" s="177">
        <f t="shared" ref="F1981:F1983" si="79">D1981*E1981</f>
        <v>0.52</v>
      </c>
    </row>
    <row r="1982" spans="1:6" x14ac:dyDescent="0.45">
      <c r="A1982" s="150"/>
      <c r="B1982" s="162" t="s">
        <v>1257</v>
      </c>
      <c r="C1982" s="150"/>
      <c r="D1982" s="62">
        <v>1</v>
      </c>
      <c r="E1982" s="77">
        <v>5.57</v>
      </c>
      <c r="F1982" s="177">
        <f t="shared" si="79"/>
        <v>5.57</v>
      </c>
    </row>
    <row r="1983" spans="1:6" x14ac:dyDescent="0.45">
      <c r="A1983" s="150"/>
      <c r="B1983" s="162"/>
      <c r="C1983" s="150"/>
      <c r="D1983" s="62"/>
      <c r="E1983" s="77"/>
      <c r="F1983" s="177">
        <f t="shared" si="79"/>
        <v>0</v>
      </c>
    </row>
    <row r="1984" spans="1:6" x14ac:dyDescent="0.45">
      <c r="A1984" s="173"/>
      <c r="B1984" s="163"/>
      <c r="C1984" s="173"/>
      <c r="D1984" s="65"/>
      <c r="E1984" s="80"/>
      <c r="F1984" s="174">
        <f>SUM(F1980:F1983)</f>
        <v>8.02</v>
      </c>
    </row>
    <row r="1985" spans="1:6" x14ac:dyDescent="0.45">
      <c r="A1985" s="150" t="s">
        <v>706</v>
      </c>
      <c r="B1985" s="162" t="s">
        <v>641</v>
      </c>
      <c r="C1985" s="150" t="s">
        <v>611</v>
      </c>
      <c r="D1985" s="62"/>
      <c r="E1985" s="77"/>
      <c r="F1985" s="171"/>
    </row>
    <row r="1986" spans="1:6" x14ac:dyDescent="0.45">
      <c r="A1986" s="150" t="s">
        <v>707</v>
      </c>
      <c r="B1986" s="162" t="s">
        <v>642</v>
      </c>
      <c r="C1986" s="150" t="s">
        <v>611</v>
      </c>
      <c r="D1986" s="62"/>
      <c r="E1986" s="77"/>
      <c r="F1986" s="171"/>
    </row>
    <row r="1987" spans="1:6" ht="22.5" x14ac:dyDescent="0.45">
      <c r="A1987" s="150" t="s">
        <v>1231</v>
      </c>
      <c r="B1987" s="162" t="s">
        <v>1587</v>
      </c>
      <c r="C1987" s="150" t="s">
        <v>617</v>
      </c>
      <c r="D1987" s="62"/>
      <c r="E1987" s="77"/>
      <c r="F1987" s="171"/>
    </row>
    <row r="1988" spans="1:6" ht="22.5" x14ac:dyDescent="0.45">
      <c r="A1988" s="150" t="s">
        <v>1232</v>
      </c>
      <c r="B1988" s="162" t="s">
        <v>1588</v>
      </c>
      <c r="C1988" s="150" t="s">
        <v>617</v>
      </c>
      <c r="D1988" s="62"/>
      <c r="E1988" s="77"/>
      <c r="F1988" s="171"/>
    </row>
    <row r="1989" spans="1:6" ht="22.5" x14ac:dyDescent="0.45">
      <c r="A1989" s="150" t="s">
        <v>1234</v>
      </c>
      <c r="B1989" s="162" t="s">
        <v>645</v>
      </c>
      <c r="C1989" s="150" t="s">
        <v>617</v>
      </c>
      <c r="D1989" s="62"/>
      <c r="E1989" s="77"/>
      <c r="F1989" s="171"/>
    </row>
    <row r="1990" spans="1:6" ht="22.5" x14ac:dyDescent="0.45">
      <c r="A1990" s="150" t="s">
        <v>1258</v>
      </c>
      <c r="B1990" s="162" t="s">
        <v>646</v>
      </c>
      <c r="C1990" s="150" t="s">
        <v>617</v>
      </c>
      <c r="D1990" s="62"/>
      <c r="E1990" s="77"/>
      <c r="F1990" s="171"/>
    </row>
    <row r="1991" spans="1:6" ht="22.5" x14ac:dyDescent="0.45">
      <c r="A1991" s="150" t="s">
        <v>1259</v>
      </c>
      <c r="B1991" s="162" t="s">
        <v>1589</v>
      </c>
      <c r="C1991" s="150" t="s">
        <v>14</v>
      </c>
      <c r="D1991" s="62"/>
      <c r="E1991" s="77"/>
      <c r="F1991" s="171"/>
    </row>
    <row r="1992" spans="1:6" x14ac:dyDescent="0.45">
      <c r="A1992" s="150" t="s">
        <v>1260</v>
      </c>
      <c r="B1992" s="162" t="s">
        <v>648</v>
      </c>
      <c r="C1992" s="150" t="s">
        <v>617</v>
      </c>
      <c r="D1992" s="62"/>
      <c r="E1992" s="77"/>
      <c r="F1992" s="171"/>
    </row>
    <row r="1993" spans="1:6" x14ac:dyDescent="0.45">
      <c r="A1993" s="150" t="s">
        <v>1261</v>
      </c>
      <c r="B1993" s="162" t="s">
        <v>636</v>
      </c>
      <c r="C1993" s="150" t="s">
        <v>617</v>
      </c>
      <c r="D1993" s="62"/>
      <c r="E1993" s="77"/>
      <c r="F1993" s="171"/>
    </row>
    <row r="1994" spans="1:6" x14ac:dyDescent="0.45">
      <c r="A1994" s="150" t="s">
        <v>1262</v>
      </c>
      <c r="B1994" s="162" t="s">
        <v>649</v>
      </c>
      <c r="C1994" s="150" t="s">
        <v>617</v>
      </c>
      <c r="D1994" s="62"/>
      <c r="E1994" s="77"/>
      <c r="F1994" s="171"/>
    </row>
    <row r="1995" spans="1:6" x14ac:dyDescent="0.45">
      <c r="A1995" s="150"/>
      <c r="B1995" s="162"/>
      <c r="C1995" s="150"/>
      <c r="D1995" s="62">
        <v>2</v>
      </c>
      <c r="E1995" s="77"/>
      <c r="F1995" s="175">
        <v>2</v>
      </c>
    </row>
    <row r="1996" spans="1:6" x14ac:dyDescent="0.45">
      <c r="A1996" s="150"/>
      <c r="B1996" s="162"/>
      <c r="C1996" s="150"/>
      <c r="D1996" s="62"/>
      <c r="E1996" s="77"/>
      <c r="F1996" s="171"/>
    </row>
    <row r="1997" spans="1:6" x14ac:dyDescent="0.45">
      <c r="A1997" s="150"/>
      <c r="B1997" s="162"/>
      <c r="C1997" s="150"/>
      <c r="D1997" s="62"/>
      <c r="E1997" s="77"/>
      <c r="F1997" s="171"/>
    </row>
    <row r="1998" spans="1:6" ht="22.5" x14ac:dyDescent="0.45">
      <c r="A1998" s="150" t="s">
        <v>1263</v>
      </c>
      <c r="B1998" s="162" t="s">
        <v>650</v>
      </c>
      <c r="C1998" s="150" t="s">
        <v>617</v>
      </c>
      <c r="D1998" s="62" t="s">
        <v>702</v>
      </c>
      <c r="E1998" s="77" t="s">
        <v>1233</v>
      </c>
      <c r="F1998" s="174">
        <v>1</v>
      </c>
    </row>
    <row r="1999" spans="1:6" x14ac:dyDescent="0.45">
      <c r="A1999" s="150"/>
      <c r="B1999" s="162"/>
      <c r="C1999" s="150"/>
      <c r="D1999" s="62"/>
      <c r="E1999" s="77"/>
      <c r="F1999" s="171"/>
    </row>
    <row r="2000" spans="1:6" x14ac:dyDescent="0.45">
      <c r="A2000" s="150"/>
      <c r="B2000" s="162"/>
      <c r="C2000" s="150"/>
      <c r="D2000" s="62"/>
      <c r="E2000" s="77"/>
      <c r="F2000" s="171"/>
    </row>
    <row r="2001" spans="1:6" x14ac:dyDescent="0.45">
      <c r="A2001" s="150" t="s">
        <v>651</v>
      </c>
      <c r="B2001" s="162" t="s">
        <v>652</v>
      </c>
      <c r="C2001" s="150" t="s">
        <v>14</v>
      </c>
      <c r="D2001" s="62"/>
      <c r="E2001" s="77"/>
      <c r="F2001" s="171"/>
    </row>
    <row r="2002" spans="1:6" ht="22.5" x14ac:dyDescent="0.45">
      <c r="A2002" s="150" t="s">
        <v>1196</v>
      </c>
      <c r="B2002" s="162" t="s">
        <v>1590</v>
      </c>
      <c r="C2002" s="150" t="s">
        <v>14</v>
      </c>
      <c r="D2002" s="62"/>
      <c r="E2002" s="77"/>
      <c r="F2002" s="171"/>
    </row>
    <row r="2003" spans="1:6" x14ac:dyDescent="0.45">
      <c r="A2003" s="150" t="s">
        <v>706</v>
      </c>
      <c r="B2003" s="162" t="s">
        <v>637</v>
      </c>
      <c r="C2003" s="150" t="s">
        <v>617</v>
      </c>
      <c r="D2003" s="62"/>
      <c r="E2003" s="77"/>
      <c r="F2003" s="171"/>
    </row>
    <row r="2004" spans="1:6" x14ac:dyDescent="0.45">
      <c r="A2004" s="150" t="s">
        <v>651</v>
      </c>
      <c r="B2004" s="162" t="s">
        <v>652</v>
      </c>
      <c r="C2004" s="150" t="s">
        <v>14</v>
      </c>
      <c r="D2004" s="62"/>
      <c r="E2004" s="77"/>
      <c r="F2004" s="171"/>
    </row>
    <row r="2005" spans="1:6" x14ac:dyDescent="0.45">
      <c r="A2005" s="150" t="s">
        <v>654</v>
      </c>
      <c r="B2005" s="162" t="s">
        <v>655</v>
      </c>
      <c r="C2005" s="150" t="s">
        <v>14</v>
      </c>
      <c r="D2005" s="62"/>
      <c r="E2005" s="77"/>
      <c r="F2005" s="171"/>
    </row>
    <row r="2006" spans="1:6" x14ac:dyDescent="0.45">
      <c r="A2006" s="150" t="s">
        <v>14</v>
      </c>
      <c r="B2006" s="162" t="s">
        <v>656</v>
      </c>
      <c r="C2006" s="150" t="s">
        <v>14</v>
      </c>
      <c r="D2006" s="62"/>
      <c r="E2006" s="77"/>
      <c r="F2006" s="171"/>
    </row>
    <row r="2007" spans="1:6" x14ac:dyDescent="0.45">
      <c r="A2007" s="150" t="s">
        <v>704</v>
      </c>
      <c r="B2007" s="162" t="s">
        <v>657</v>
      </c>
      <c r="C2007" s="150" t="s">
        <v>126</v>
      </c>
      <c r="D2007" s="62"/>
      <c r="E2007" s="77"/>
      <c r="F2007" s="171"/>
    </row>
    <row r="2008" spans="1:6" x14ac:dyDescent="0.45">
      <c r="A2008" s="150" t="s">
        <v>705</v>
      </c>
      <c r="B2008" s="162" t="s">
        <v>658</v>
      </c>
      <c r="C2008" s="150" t="s">
        <v>126</v>
      </c>
      <c r="D2008" s="62"/>
      <c r="E2008" s="77"/>
      <c r="F2008" s="171"/>
    </row>
    <row r="2009" spans="1:6" x14ac:dyDescent="0.45">
      <c r="A2009" s="150" t="s">
        <v>707</v>
      </c>
      <c r="B2009" s="162" t="s">
        <v>659</v>
      </c>
      <c r="C2009" s="150" t="s">
        <v>126</v>
      </c>
      <c r="D2009" s="62"/>
      <c r="E2009" s="77"/>
      <c r="F2009" s="171"/>
    </row>
    <row r="2010" spans="1:6" x14ac:dyDescent="0.45">
      <c r="A2010" s="150" t="s">
        <v>708</v>
      </c>
      <c r="B2010" s="162" t="s">
        <v>660</v>
      </c>
      <c r="C2010" s="150" t="s">
        <v>126</v>
      </c>
      <c r="D2010" s="62"/>
      <c r="E2010" s="77"/>
      <c r="F2010" s="171"/>
    </row>
    <row r="2011" spans="1:6" x14ac:dyDescent="0.45">
      <c r="A2011" s="150" t="s">
        <v>868</v>
      </c>
      <c r="B2011" s="162" t="s">
        <v>661</v>
      </c>
      <c r="C2011" s="150" t="s">
        <v>126</v>
      </c>
      <c r="D2011" s="62"/>
      <c r="E2011" s="77"/>
      <c r="F2011" s="171"/>
    </row>
    <row r="2012" spans="1:6" x14ac:dyDescent="0.45">
      <c r="A2012" s="150" t="s">
        <v>920</v>
      </c>
      <c r="B2012" s="162" t="s">
        <v>662</v>
      </c>
      <c r="C2012" s="150" t="s">
        <v>126</v>
      </c>
      <c r="D2012" s="62"/>
      <c r="E2012" s="77"/>
      <c r="F2012" s="171"/>
    </row>
    <row r="2013" spans="1:6" x14ac:dyDescent="0.45">
      <c r="A2013" s="150" t="s">
        <v>1187</v>
      </c>
      <c r="B2013" s="162" t="s">
        <v>663</v>
      </c>
      <c r="C2013" s="150" t="s">
        <v>126</v>
      </c>
      <c r="D2013" s="62"/>
      <c r="E2013" s="77"/>
      <c r="F2013" s="171"/>
    </row>
    <row r="2014" spans="1:6" x14ac:dyDescent="0.45">
      <c r="A2014" s="150" t="s">
        <v>1188</v>
      </c>
      <c r="B2014" s="162" t="s">
        <v>664</v>
      </c>
      <c r="C2014" s="150" t="s">
        <v>126</v>
      </c>
      <c r="D2014" s="62"/>
      <c r="E2014" s="77"/>
      <c r="F2014" s="171"/>
    </row>
    <row r="2015" spans="1:6" x14ac:dyDescent="0.45">
      <c r="A2015" s="150" t="s">
        <v>1189</v>
      </c>
      <c r="B2015" s="162" t="s">
        <v>665</v>
      </c>
      <c r="C2015" s="150" t="s">
        <v>126</v>
      </c>
      <c r="D2015" s="62"/>
      <c r="E2015" s="77"/>
      <c r="F2015" s="171"/>
    </row>
    <row r="2016" spans="1:6" x14ac:dyDescent="0.45">
      <c r="A2016" s="150" t="s">
        <v>1190</v>
      </c>
      <c r="B2016" s="162" t="s">
        <v>1591</v>
      </c>
      <c r="C2016" s="150" t="s">
        <v>126</v>
      </c>
      <c r="D2016" s="62"/>
      <c r="E2016" s="77"/>
      <c r="F2016" s="171"/>
    </row>
    <row r="2017" spans="1:6" x14ac:dyDescent="0.45">
      <c r="A2017" s="150" t="s">
        <v>1264</v>
      </c>
      <c r="B2017" s="162" t="s">
        <v>667</v>
      </c>
      <c r="C2017" s="150" t="s">
        <v>126</v>
      </c>
      <c r="D2017" s="62"/>
      <c r="E2017" s="77"/>
      <c r="F2017" s="171"/>
    </row>
    <row r="2018" spans="1:6" x14ac:dyDescent="0.45">
      <c r="A2018" s="150" t="s">
        <v>1265</v>
      </c>
      <c r="B2018" s="162" t="s">
        <v>668</v>
      </c>
      <c r="C2018" s="150" t="s">
        <v>126</v>
      </c>
      <c r="D2018" s="62"/>
      <c r="E2018" s="77"/>
      <c r="F2018" s="171"/>
    </row>
    <row r="2019" spans="1:6" x14ac:dyDescent="0.45">
      <c r="A2019" s="150" t="s">
        <v>1266</v>
      </c>
      <c r="B2019" s="162" t="s">
        <v>669</v>
      </c>
      <c r="C2019" s="150" t="s">
        <v>126</v>
      </c>
      <c r="D2019" s="62"/>
      <c r="E2019" s="77"/>
      <c r="F2019" s="171"/>
    </row>
    <row r="2020" spans="1:6" x14ac:dyDescent="0.45">
      <c r="A2020" s="150" t="s">
        <v>1267</v>
      </c>
      <c r="B2020" s="162" t="s">
        <v>670</v>
      </c>
      <c r="C2020" s="150" t="s">
        <v>126</v>
      </c>
      <c r="D2020" s="62"/>
      <c r="E2020" s="77"/>
      <c r="F2020" s="171"/>
    </row>
    <row r="2021" spans="1:6" x14ac:dyDescent="0.3">
      <c r="A2021" s="150"/>
      <c r="B2021" s="178"/>
      <c r="C2021" s="150"/>
      <c r="D2021" s="233"/>
      <c r="E2021" s="95"/>
      <c r="F2021" s="179"/>
    </row>
  </sheetData>
  <mergeCells count="8">
    <mergeCell ref="A493:F493"/>
    <mergeCell ref="A181:F181"/>
    <mergeCell ref="A4:F4"/>
    <mergeCell ref="A1652:F1652"/>
    <mergeCell ref="A745:F745"/>
    <mergeCell ref="A879:F879"/>
    <mergeCell ref="A1194:F1194"/>
    <mergeCell ref="A689:F68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L94"/>
  <sheetViews>
    <sheetView topLeftCell="B81" workbookViewId="0">
      <selection activeCell="I92" sqref="I92"/>
    </sheetView>
  </sheetViews>
  <sheetFormatPr defaultColWidth="9" defaultRowHeight="11.25" x14ac:dyDescent="0.3"/>
  <cols>
    <col min="1" max="1" width="9.1328125" style="103" bestFit="1" customWidth="1"/>
    <col min="2" max="2" width="57" style="103" customWidth="1"/>
    <col min="3" max="3" width="4.59765625" style="103" customWidth="1"/>
    <col min="4" max="4" width="8" style="125" customWidth="1"/>
    <col min="5" max="5" width="10.265625" style="214" customWidth="1"/>
    <col min="6" max="6" width="12.73046875" style="125" bestFit="1" customWidth="1"/>
    <col min="7" max="7" width="6.1328125" style="278" customWidth="1"/>
    <col min="8" max="8" width="12.73046875" style="125" bestFit="1" customWidth="1"/>
    <col min="9" max="9" width="12.73046875" style="125" customWidth="1"/>
    <col min="10" max="10" width="9.265625" style="278" customWidth="1"/>
    <col min="11" max="11" width="11.59765625" style="214" bestFit="1" customWidth="1"/>
    <col min="12" max="12" width="12" style="106" hidden="1" customWidth="1"/>
    <col min="13" max="16384" width="9" style="103"/>
  </cols>
  <sheetData>
    <row r="5" spans="1:12" x14ac:dyDescent="0.3">
      <c r="J5" s="106"/>
      <c r="K5" s="106"/>
    </row>
    <row r="6" spans="1:12" ht="11.65" thickBot="1" x14ac:dyDescent="0.35">
      <c r="J6" s="106"/>
      <c r="K6" s="106"/>
    </row>
    <row r="7" spans="1:12" ht="15.75" customHeight="1" thickBot="1" x14ac:dyDescent="0.35">
      <c r="A7" s="310" t="s">
        <v>1405</v>
      </c>
      <c r="B7" s="310"/>
      <c r="C7" s="310"/>
      <c r="D7" s="310"/>
      <c r="E7" s="384"/>
      <c r="F7" s="320"/>
      <c r="G7" s="434" t="s">
        <v>1831</v>
      </c>
      <c r="H7" s="435"/>
      <c r="I7" s="435" t="s">
        <v>1701</v>
      </c>
      <c r="J7" s="435"/>
      <c r="K7" s="435"/>
      <c r="L7" s="383"/>
    </row>
    <row r="8" spans="1:12" s="315" customFormat="1" ht="25.5" x14ac:dyDescent="0.45">
      <c r="A8" s="313" t="s">
        <v>7</v>
      </c>
      <c r="B8" s="314" t="s">
        <v>8</v>
      </c>
      <c r="C8" s="313" t="s">
        <v>9</v>
      </c>
      <c r="D8" s="311" t="s">
        <v>10</v>
      </c>
      <c r="E8" s="385" t="s">
        <v>12</v>
      </c>
      <c r="F8" s="321" t="s">
        <v>13</v>
      </c>
      <c r="G8" s="322" t="s">
        <v>671</v>
      </c>
      <c r="H8" s="324" t="s">
        <v>1834</v>
      </c>
      <c r="I8" s="379" t="s">
        <v>10</v>
      </c>
      <c r="J8" s="322" t="s">
        <v>671</v>
      </c>
      <c r="K8" s="312" t="s">
        <v>13</v>
      </c>
      <c r="L8" s="323" t="s">
        <v>1833</v>
      </c>
    </row>
    <row r="9" spans="1:12" x14ac:dyDescent="0.3">
      <c r="A9" s="96"/>
      <c r="B9" s="2" t="s">
        <v>1272</v>
      </c>
      <c r="C9" s="96"/>
      <c r="D9" s="113"/>
      <c r="E9" s="386"/>
      <c r="F9" s="316"/>
      <c r="G9" s="326"/>
      <c r="H9" s="316"/>
      <c r="I9" s="380"/>
      <c r="J9" s="326"/>
      <c r="K9" s="212"/>
      <c r="L9" s="327"/>
    </row>
    <row r="10" spans="1:12" ht="67.5" x14ac:dyDescent="0.3">
      <c r="A10" s="114">
        <v>1</v>
      </c>
      <c r="B10" s="104" t="s">
        <v>1800</v>
      </c>
      <c r="C10" s="115" t="s">
        <v>1268</v>
      </c>
      <c r="D10" s="116">
        <v>865</v>
      </c>
      <c r="E10" s="387">
        <v>350</v>
      </c>
      <c r="F10" s="317">
        <f>E10*D10</f>
        <v>302750</v>
      </c>
      <c r="G10" s="328">
        <v>0</v>
      </c>
      <c r="H10" s="317">
        <f>G10*D10*E10</f>
        <v>0</v>
      </c>
      <c r="I10" s="381">
        <f>D10</f>
        <v>865</v>
      </c>
      <c r="J10" s="328">
        <v>1</v>
      </c>
      <c r="K10" s="213">
        <f>I10*E10*J10</f>
        <v>302750</v>
      </c>
      <c r="L10" s="329">
        <f t="shared" ref="L10:L15" si="0">K10-H10</f>
        <v>302750</v>
      </c>
    </row>
    <row r="11" spans="1:12" ht="45" x14ac:dyDescent="0.3">
      <c r="A11" s="114">
        <v>2</v>
      </c>
      <c r="B11" s="104" t="s">
        <v>1593</v>
      </c>
      <c r="C11" s="115" t="s">
        <v>1801</v>
      </c>
      <c r="D11" s="116">
        <f>'RA-3 EXT MEAS'!G16</f>
        <v>24.390243902439025</v>
      </c>
      <c r="E11" s="387">
        <v>975</v>
      </c>
      <c r="F11" s="317">
        <f t="shared" ref="F11:F74" si="1">E11*D11</f>
        <v>23780.487804878048</v>
      </c>
      <c r="G11" s="328">
        <v>0</v>
      </c>
      <c r="H11" s="317">
        <f t="shared" ref="H11:H74" si="2">G11*D11*E11</f>
        <v>0</v>
      </c>
      <c r="I11" s="381">
        <f t="shared" ref="I11:I73" si="3">D11</f>
        <v>24.390243902439025</v>
      </c>
      <c r="J11" s="328">
        <v>1</v>
      </c>
      <c r="K11" s="213">
        <f t="shared" ref="K11:K74" si="4">I11*E11*J11</f>
        <v>23780.487804878048</v>
      </c>
      <c r="L11" s="329">
        <f t="shared" si="0"/>
        <v>23780.487804878048</v>
      </c>
    </row>
    <row r="12" spans="1:12" ht="33.75" x14ac:dyDescent="0.3">
      <c r="A12" s="114">
        <v>3</v>
      </c>
      <c r="B12" s="104" t="s">
        <v>1269</v>
      </c>
      <c r="C12" s="115" t="s">
        <v>1270</v>
      </c>
      <c r="D12" s="116">
        <f>'RA-3 EXT MEAS'!G18</f>
        <v>4</v>
      </c>
      <c r="E12" s="387">
        <v>10750</v>
      </c>
      <c r="F12" s="317">
        <f t="shared" si="1"/>
        <v>43000</v>
      </c>
      <c r="G12" s="328">
        <v>0</v>
      </c>
      <c r="H12" s="317">
        <f t="shared" si="2"/>
        <v>0</v>
      </c>
      <c r="I12" s="381">
        <f t="shared" si="3"/>
        <v>4</v>
      </c>
      <c r="J12" s="328">
        <v>1</v>
      </c>
      <c r="K12" s="213">
        <f t="shared" si="4"/>
        <v>43000</v>
      </c>
      <c r="L12" s="329">
        <f t="shared" si="0"/>
        <v>43000</v>
      </c>
    </row>
    <row r="13" spans="1:12" x14ac:dyDescent="0.3">
      <c r="A13" s="53"/>
      <c r="B13" s="53"/>
      <c r="C13" s="53"/>
      <c r="D13" s="107"/>
      <c r="E13" s="388"/>
      <c r="F13" s="317">
        <f t="shared" si="1"/>
        <v>0</v>
      </c>
      <c r="G13" s="330"/>
      <c r="H13" s="317">
        <f t="shared" si="2"/>
        <v>0</v>
      </c>
      <c r="I13" s="381">
        <f t="shared" si="3"/>
        <v>0</v>
      </c>
      <c r="J13" s="330"/>
      <c r="K13" s="213">
        <f t="shared" si="4"/>
        <v>0</v>
      </c>
      <c r="L13" s="329">
        <f t="shared" si="0"/>
        <v>0</v>
      </c>
    </row>
    <row r="14" spans="1:12" x14ac:dyDescent="0.3">
      <c r="A14" s="53"/>
      <c r="B14" s="2" t="s">
        <v>1291</v>
      </c>
      <c r="C14" s="53"/>
      <c r="D14" s="107"/>
      <c r="E14" s="388"/>
      <c r="F14" s="317">
        <f t="shared" si="1"/>
        <v>0</v>
      </c>
      <c r="G14" s="330"/>
      <c r="H14" s="317">
        <f t="shared" si="2"/>
        <v>0</v>
      </c>
      <c r="I14" s="381">
        <f t="shared" si="3"/>
        <v>0</v>
      </c>
      <c r="J14" s="330"/>
      <c r="K14" s="213">
        <f t="shared" si="4"/>
        <v>0</v>
      </c>
      <c r="L14" s="329">
        <f t="shared" si="0"/>
        <v>0</v>
      </c>
    </row>
    <row r="15" spans="1:12" ht="11.65" thickBot="1" x14ac:dyDescent="0.35">
      <c r="A15" s="105">
        <v>1</v>
      </c>
      <c r="B15" s="117" t="s">
        <v>1292</v>
      </c>
      <c r="C15" s="105" t="s">
        <v>1293</v>
      </c>
      <c r="D15" s="107">
        <f>'RA-3 EXT MEAS'!G21</f>
        <v>6</v>
      </c>
      <c r="E15" s="388">
        <v>17500</v>
      </c>
      <c r="F15" s="317">
        <f t="shared" si="1"/>
        <v>105000</v>
      </c>
      <c r="G15" s="336">
        <v>1</v>
      </c>
      <c r="H15" s="317">
        <f t="shared" si="2"/>
        <v>105000</v>
      </c>
      <c r="I15" s="381">
        <f t="shared" si="3"/>
        <v>6</v>
      </c>
      <c r="J15" s="330">
        <v>1</v>
      </c>
      <c r="K15" s="213">
        <f t="shared" si="4"/>
        <v>105000</v>
      </c>
      <c r="L15" s="329">
        <f t="shared" si="0"/>
        <v>0</v>
      </c>
    </row>
    <row r="16" spans="1:12" ht="11.65" thickBot="1" x14ac:dyDescent="0.35">
      <c r="A16" s="109">
        <v>2</v>
      </c>
      <c r="B16" s="118" t="s">
        <v>1294</v>
      </c>
      <c r="C16" s="109"/>
      <c r="D16" s="119"/>
      <c r="E16" s="389"/>
      <c r="F16" s="318"/>
      <c r="G16" s="337"/>
      <c r="H16" s="325"/>
      <c r="I16" s="381">
        <f t="shared" si="3"/>
        <v>0</v>
      </c>
      <c r="J16" s="331"/>
      <c r="K16" s="213">
        <f t="shared" si="4"/>
        <v>0</v>
      </c>
      <c r="L16" s="332"/>
    </row>
    <row r="17" spans="1:12" x14ac:dyDescent="0.3">
      <c r="A17" s="105" t="s">
        <v>1295</v>
      </c>
      <c r="B17" s="117" t="s">
        <v>1296</v>
      </c>
      <c r="C17" s="105" t="s">
        <v>1194</v>
      </c>
      <c r="D17" s="107">
        <f>'RA-3 EXT MEAS'!G36</f>
        <v>163.99549999999999</v>
      </c>
      <c r="E17" s="387">
        <v>385</v>
      </c>
      <c r="F17" s="317">
        <f t="shared" si="1"/>
        <v>63138.267499999994</v>
      </c>
      <c r="G17" s="338">
        <v>1</v>
      </c>
      <c r="H17" s="317">
        <f t="shared" si="2"/>
        <v>63138.267499999994</v>
      </c>
      <c r="I17" s="381">
        <f t="shared" si="3"/>
        <v>163.99549999999999</v>
      </c>
      <c r="J17" s="328">
        <v>1</v>
      </c>
      <c r="K17" s="213">
        <f t="shared" si="4"/>
        <v>63138.267499999994</v>
      </c>
      <c r="L17" s="329">
        <f t="shared" ref="L17:L48" si="5">K17-H17</f>
        <v>0</v>
      </c>
    </row>
    <row r="18" spans="1:12" ht="33.75" x14ac:dyDescent="0.3">
      <c r="A18" s="105" t="s">
        <v>1297</v>
      </c>
      <c r="B18" s="38" t="s">
        <v>1298</v>
      </c>
      <c r="C18" s="105" t="s">
        <v>1194</v>
      </c>
      <c r="D18" s="107">
        <f>'RA-3 EXT MEAS'!G54</f>
        <v>84.26479999999998</v>
      </c>
      <c r="E18" s="387">
        <v>490</v>
      </c>
      <c r="F18" s="317">
        <f t="shared" si="1"/>
        <v>41289.751999999993</v>
      </c>
      <c r="G18" s="328">
        <v>1</v>
      </c>
      <c r="H18" s="317">
        <f t="shared" si="2"/>
        <v>41289.751999999993</v>
      </c>
      <c r="I18" s="381">
        <f t="shared" si="3"/>
        <v>84.26479999999998</v>
      </c>
      <c r="J18" s="328">
        <v>1</v>
      </c>
      <c r="K18" s="213">
        <f t="shared" si="4"/>
        <v>41289.751999999993</v>
      </c>
      <c r="L18" s="329">
        <f t="shared" si="5"/>
        <v>0</v>
      </c>
    </row>
    <row r="19" spans="1:12" ht="33.75" x14ac:dyDescent="0.3">
      <c r="A19" s="105" t="s">
        <v>1299</v>
      </c>
      <c r="B19" s="38" t="s">
        <v>1300</v>
      </c>
      <c r="C19" s="105" t="s">
        <v>1301</v>
      </c>
      <c r="D19" s="107">
        <f>'RA-3 EXT MEAS'!G56</f>
        <v>1</v>
      </c>
      <c r="E19" s="387">
        <v>18750</v>
      </c>
      <c r="F19" s="317">
        <f t="shared" si="1"/>
        <v>18750</v>
      </c>
      <c r="G19" s="328">
        <v>1</v>
      </c>
      <c r="H19" s="317">
        <f t="shared" si="2"/>
        <v>18750</v>
      </c>
      <c r="I19" s="381">
        <f t="shared" si="3"/>
        <v>1</v>
      </c>
      <c r="J19" s="328">
        <v>1</v>
      </c>
      <c r="K19" s="213">
        <f t="shared" si="4"/>
        <v>18750</v>
      </c>
      <c r="L19" s="329">
        <f t="shared" si="5"/>
        <v>0</v>
      </c>
    </row>
    <row r="20" spans="1:12" ht="56.25" x14ac:dyDescent="0.3">
      <c r="A20" s="105" t="s">
        <v>1302</v>
      </c>
      <c r="B20" s="38" t="s">
        <v>1303</v>
      </c>
      <c r="C20" s="105" t="s">
        <v>1194</v>
      </c>
      <c r="D20" s="107">
        <f>'RA-3 EXT MEAS'!G78</f>
        <v>168.83699999999999</v>
      </c>
      <c r="E20" s="388">
        <v>560</v>
      </c>
      <c r="F20" s="317">
        <f t="shared" si="1"/>
        <v>94548.72</v>
      </c>
      <c r="G20" s="330">
        <v>1</v>
      </c>
      <c r="H20" s="317">
        <f t="shared" si="2"/>
        <v>94548.72</v>
      </c>
      <c r="I20" s="381">
        <f t="shared" si="3"/>
        <v>168.83699999999999</v>
      </c>
      <c r="J20" s="328">
        <v>1</v>
      </c>
      <c r="K20" s="213">
        <f t="shared" si="4"/>
        <v>94548.72</v>
      </c>
      <c r="L20" s="329">
        <f t="shared" si="5"/>
        <v>0</v>
      </c>
    </row>
    <row r="21" spans="1:12" ht="56.25" x14ac:dyDescent="0.3">
      <c r="A21" s="105" t="s">
        <v>1304</v>
      </c>
      <c r="B21" s="38" t="s">
        <v>1305</v>
      </c>
      <c r="C21" s="105" t="s">
        <v>1194</v>
      </c>
      <c r="D21" s="107">
        <f>'RA-3 EXT MEAS'!G84</f>
        <v>27.071900000000003</v>
      </c>
      <c r="E21" s="387">
        <v>450</v>
      </c>
      <c r="F21" s="317">
        <f t="shared" si="1"/>
        <v>12182.355000000001</v>
      </c>
      <c r="G21" s="328">
        <v>1</v>
      </c>
      <c r="H21" s="317">
        <f t="shared" si="2"/>
        <v>12182.355000000001</v>
      </c>
      <c r="I21" s="381">
        <f t="shared" si="3"/>
        <v>27.071900000000003</v>
      </c>
      <c r="J21" s="328">
        <v>1</v>
      </c>
      <c r="K21" s="213">
        <f t="shared" si="4"/>
        <v>12182.355000000001</v>
      </c>
      <c r="L21" s="329">
        <f t="shared" si="5"/>
        <v>0</v>
      </c>
    </row>
    <row r="22" spans="1:12" x14ac:dyDescent="0.3">
      <c r="A22" s="115" t="s">
        <v>1306</v>
      </c>
      <c r="B22" s="145" t="s">
        <v>1307</v>
      </c>
      <c r="C22" s="115" t="s">
        <v>1293</v>
      </c>
      <c r="D22" s="116">
        <v>14</v>
      </c>
      <c r="E22" s="387">
        <v>17500</v>
      </c>
      <c r="F22" s="317">
        <f t="shared" si="1"/>
        <v>245000</v>
      </c>
      <c r="G22" s="328">
        <v>1</v>
      </c>
      <c r="H22" s="317">
        <f>17500*10</f>
        <v>175000</v>
      </c>
      <c r="I22" s="381">
        <f t="shared" si="3"/>
        <v>14</v>
      </c>
      <c r="J22" s="328">
        <v>1</v>
      </c>
      <c r="K22" s="213">
        <f t="shared" si="4"/>
        <v>245000</v>
      </c>
      <c r="L22" s="329">
        <f t="shared" si="5"/>
        <v>70000</v>
      </c>
    </row>
    <row r="23" spans="1:12" ht="56.25" x14ac:dyDescent="0.3">
      <c r="A23" s="105" t="s">
        <v>1308</v>
      </c>
      <c r="B23" s="117" t="s">
        <v>1309</v>
      </c>
      <c r="C23" s="105" t="s">
        <v>1194</v>
      </c>
      <c r="D23" s="107">
        <f>'RA-3 EXT MEAS'!G96</f>
        <v>68.239499999999992</v>
      </c>
      <c r="E23" s="388">
        <v>695</v>
      </c>
      <c r="F23" s="317">
        <f t="shared" si="1"/>
        <v>47426.452499999992</v>
      </c>
      <c r="G23" s="330">
        <v>1</v>
      </c>
      <c r="H23" s="317">
        <f t="shared" si="2"/>
        <v>47426.452499999992</v>
      </c>
      <c r="I23" s="381">
        <f t="shared" si="3"/>
        <v>68.239499999999992</v>
      </c>
      <c r="J23" s="328">
        <v>1</v>
      </c>
      <c r="K23" s="213">
        <f t="shared" si="4"/>
        <v>47426.452499999992</v>
      </c>
      <c r="L23" s="329">
        <f t="shared" si="5"/>
        <v>0</v>
      </c>
    </row>
    <row r="24" spans="1:12" ht="56.25" x14ac:dyDescent="0.3">
      <c r="A24" s="105" t="s">
        <v>1310</v>
      </c>
      <c r="B24" s="38" t="s">
        <v>1311</v>
      </c>
      <c r="C24" s="105" t="s">
        <v>1312</v>
      </c>
      <c r="D24" s="107">
        <f>'RA-3 EXT MEAS'!G104</f>
        <v>28.33</v>
      </c>
      <c r="E24" s="388">
        <v>715</v>
      </c>
      <c r="F24" s="317">
        <f t="shared" si="1"/>
        <v>20255.949999999997</v>
      </c>
      <c r="G24" s="330">
        <v>0.9</v>
      </c>
      <c r="H24" s="317">
        <f t="shared" si="2"/>
        <v>18230.355</v>
      </c>
      <c r="I24" s="381">
        <f t="shared" si="3"/>
        <v>28.33</v>
      </c>
      <c r="J24" s="328">
        <v>1</v>
      </c>
      <c r="K24" s="213">
        <f t="shared" si="4"/>
        <v>20255.949999999997</v>
      </c>
      <c r="L24" s="329">
        <f t="shared" si="5"/>
        <v>2025.5949999999975</v>
      </c>
    </row>
    <row r="25" spans="1:12" ht="45" x14ac:dyDescent="0.3">
      <c r="A25" s="105" t="s">
        <v>1611</v>
      </c>
      <c r="B25" s="38" t="s">
        <v>1313</v>
      </c>
      <c r="C25" s="105" t="s">
        <v>1301</v>
      </c>
      <c r="D25" s="107">
        <f>'RA-3 EXT MEAS'!G107</f>
        <v>1.6480000000000001</v>
      </c>
      <c r="E25" s="388">
        <v>1500</v>
      </c>
      <c r="F25" s="317">
        <f t="shared" si="1"/>
        <v>2472</v>
      </c>
      <c r="G25" s="330">
        <v>0.9</v>
      </c>
      <c r="H25" s="317">
        <f t="shared" si="2"/>
        <v>2224.8000000000002</v>
      </c>
      <c r="I25" s="381">
        <f t="shared" si="3"/>
        <v>1.6480000000000001</v>
      </c>
      <c r="J25" s="328">
        <v>1</v>
      </c>
      <c r="K25" s="213">
        <f t="shared" si="4"/>
        <v>2472</v>
      </c>
      <c r="L25" s="329">
        <f t="shared" si="5"/>
        <v>247.19999999999982</v>
      </c>
    </row>
    <row r="26" spans="1:12" ht="45" x14ac:dyDescent="0.3">
      <c r="A26" s="105" t="s">
        <v>1314</v>
      </c>
      <c r="B26" s="120" t="s">
        <v>1315</v>
      </c>
      <c r="C26" s="105" t="s">
        <v>1194</v>
      </c>
      <c r="D26" s="107">
        <f>'RA-3 EXT MEAS'!G111</f>
        <v>45.903999999999996</v>
      </c>
      <c r="E26" s="388">
        <v>550</v>
      </c>
      <c r="F26" s="317">
        <f t="shared" si="1"/>
        <v>25247.199999999997</v>
      </c>
      <c r="G26" s="330">
        <v>1</v>
      </c>
      <c r="H26" s="317">
        <f t="shared" si="2"/>
        <v>25247.199999999997</v>
      </c>
      <c r="I26" s="381">
        <f t="shared" si="3"/>
        <v>45.903999999999996</v>
      </c>
      <c r="J26" s="328">
        <v>1</v>
      </c>
      <c r="K26" s="213">
        <f t="shared" si="4"/>
        <v>25247.199999999997</v>
      </c>
      <c r="L26" s="329">
        <f t="shared" si="5"/>
        <v>0</v>
      </c>
    </row>
    <row r="27" spans="1:12" ht="45" x14ac:dyDescent="0.3">
      <c r="A27" s="105" t="s">
        <v>1316</v>
      </c>
      <c r="B27" s="120" t="s">
        <v>1317</v>
      </c>
      <c r="C27" s="105" t="s">
        <v>1194</v>
      </c>
      <c r="D27" s="107">
        <f>'RA-3 EXT MEAS'!G114</f>
        <v>22</v>
      </c>
      <c r="E27" s="388">
        <v>960</v>
      </c>
      <c r="F27" s="317">
        <f t="shared" si="1"/>
        <v>21120</v>
      </c>
      <c r="G27" s="330">
        <v>1</v>
      </c>
      <c r="H27" s="317">
        <f t="shared" si="2"/>
        <v>21120</v>
      </c>
      <c r="I27" s="381">
        <f t="shared" si="3"/>
        <v>22</v>
      </c>
      <c r="J27" s="328">
        <v>1</v>
      </c>
      <c r="K27" s="213">
        <f t="shared" si="4"/>
        <v>21120</v>
      </c>
      <c r="L27" s="329">
        <f t="shared" si="5"/>
        <v>0</v>
      </c>
    </row>
    <row r="28" spans="1:12" ht="45" x14ac:dyDescent="0.3">
      <c r="A28" s="105" t="s">
        <v>1318</v>
      </c>
      <c r="B28" s="120" t="s">
        <v>1594</v>
      </c>
      <c r="C28" s="105" t="s">
        <v>1194</v>
      </c>
      <c r="D28" s="107">
        <f>'RA-3 EXT MEAS'!G119</f>
        <v>46.585400000000007</v>
      </c>
      <c r="E28" s="388">
        <v>550</v>
      </c>
      <c r="F28" s="317">
        <f t="shared" si="1"/>
        <v>25621.970000000005</v>
      </c>
      <c r="G28" s="330">
        <v>1</v>
      </c>
      <c r="H28" s="317">
        <f t="shared" si="2"/>
        <v>25621.970000000005</v>
      </c>
      <c r="I28" s="381">
        <f t="shared" si="3"/>
        <v>46.585400000000007</v>
      </c>
      <c r="J28" s="328">
        <v>1</v>
      </c>
      <c r="K28" s="213">
        <f t="shared" si="4"/>
        <v>25621.970000000005</v>
      </c>
      <c r="L28" s="329">
        <f t="shared" si="5"/>
        <v>0</v>
      </c>
    </row>
    <row r="29" spans="1:12" ht="22.5" x14ac:dyDescent="0.3">
      <c r="A29" s="105" t="s">
        <v>1319</v>
      </c>
      <c r="B29" s="121" t="s">
        <v>1320</v>
      </c>
      <c r="C29" s="105" t="s">
        <v>1194</v>
      </c>
      <c r="D29" s="107">
        <f>'RA-3 EXT MEAS'!G121</f>
        <v>1</v>
      </c>
      <c r="E29" s="388"/>
      <c r="F29" s="317">
        <f t="shared" si="1"/>
        <v>0</v>
      </c>
      <c r="G29" s="330">
        <v>0</v>
      </c>
      <c r="H29" s="317">
        <f t="shared" si="2"/>
        <v>0</v>
      </c>
      <c r="I29" s="381">
        <f t="shared" si="3"/>
        <v>1</v>
      </c>
      <c r="J29" s="328">
        <v>0</v>
      </c>
      <c r="K29" s="213">
        <f t="shared" si="4"/>
        <v>0</v>
      </c>
      <c r="L29" s="329">
        <f t="shared" si="5"/>
        <v>0</v>
      </c>
    </row>
    <row r="30" spans="1:12" x14ac:dyDescent="0.3">
      <c r="A30" s="105" t="s">
        <v>1321</v>
      </c>
      <c r="B30" s="120" t="s">
        <v>1595</v>
      </c>
      <c r="C30" s="105" t="s">
        <v>1301</v>
      </c>
      <c r="D30" s="107">
        <f>'RA-3 EXT MEAS'!G123</f>
        <v>1</v>
      </c>
      <c r="E30" s="388">
        <v>3950</v>
      </c>
      <c r="F30" s="317">
        <f t="shared" si="1"/>
        <v>3950</v>
      </c>
      <c r="G30" s="330">
        <v>1</v>
      </c>
      <c r="H30" s="317">
        <f t="shared" si="2"/>
        <v>3950</v>
      </c>
      <c r="I30" s="381">
        <f t="shared" si="3"/>
        <v>1</v>
      </c>
      <c r="J30" s="328">
        <v>1</v>
      </c>
      <c r="K30" s="213">
        <f t="shared" si="4"/>
        <v>3950</v>
      </c>
      <c r="L30" s="329">
        <f t="shared" si="5"/>
        <v>0</v>
      </c>
    </row>
    <row r="31" spans="1:12" x14ac:dyDescent="0.3">
      <c r="A31" s="105" t="s">
        <v>1322</v>
      </c>
      <c r="B31" s="120" t="s">
        <v>1323</v>
      </c>
      <c r="C31" s="105" t="s">
        <v>126</v>
      </c>
      <c r="D31" s="107">
        <f>'RA-3 EXT MEAS'!G125</f>
        <v>3</v>
      </c>
      <c r="E31" s="388">
        <v>4950</v>
      </c>
      <c r="F31" s="317">
        <f t="shared" si="1"/>
        <v>14850</v>
      </c>
      <c r="G31" s="330">
        <v>1</v>
      </c>
      <c r="H31" s="317">
        <f t="shared" si="2"/>
        <v>14850</v>
      </c>
      <c r="I31" s="381">
        <f t="shared" si="3"/>
        <v>3</v>
      </c>
      <c r="J31" s="328">
        <v>1</v>
      </c>
      <c r="K31" s="213">
        <f t="shared" si="4"/>
        <v>14850</v>
      </c>
      <c r="L31" s="329">
        <f t="shared" si="5"/>
        <v>0</v>
      </c>
    </row>
    <row r="32" spans="1:12" x14ac:dyDescent="0.3">
      <c r="A32" s="105"/>
      <c r="B32" s="2" t="s">
        <v>1406</v>
      </c>
      <c r="C32" s="105"/>
      <c r="D32" s="107"/>
      <c r="E32" s="388"/>
      <c r="F32" s="317">
        <f t="shared" si="1"/>
        <v>0</v>
      </c>
      <c r="G32" s="330"/>
      <c r="H32" s="317">
        <f t="shared" si="2"/>
        <v>0</v>
      </c>
      <c r="I32" s="381">
        <f t="shared" si="3"/>
        <v>0</v>
      </c>
      <c r="J32" s="328"/>
      <c r="K32" s="213">
        <f t="shared" si="4"/>
        <v>0</v>
      </c>
      <c r="L32" s="329">
        <f t="shared" si="5"/>
        <v>0</v>
      </c>
    </row>
    <row r="33" spans="1:12" ht="56.25" x14ac:dyDescent="0.3">
      <c r="A33" s="105">
        <v>1</v>
      </c>
      <c r="B33" s="25" t="s">
        <v>1324</v>
      </c>
      <c r="C33" s="105" t="s">
        <v>1194</v>
      </c>
      <c r="D33" s="107">
        <f>'RA-3 EXT MEAS'!G130</f>
        <v>14.2</v>
      </c>
      <c r="E33" s="388">
        <v>2650</v>
      </c>
      <c r="F33" s="317">
        <f t="shared" si="1"/>
        <v>37630</v>
      </c>
      <c r="G33" s="330">
        <v>1</v>
      </c>
      <c r="H33" s="317">
        <f t="shared" si="2"/>
        <v>37630</v>
      </c>
      <c r="I33" s="381">
        <f t="shared" si="3"/>
        <v>14.2</v>
      </c>
      <c r="J33" s="328">
        <v>1</v>
      </c>
      <c r="K33" s="213">
        <f t="shared" si="4"/>
        <v>37630</v>
      </c>
      <c r="L33" s="329">
        <f t="shared" si="5"/>
        <v>0</v>
      </c>
    </row>
    <row r="34" spans="1:12" ht="78.75" x14ac:dyDescent="0.3">
      <c r="A34" s="105">
        <v>2</v>
      </c>
      <c r="B34" s="25" t="s">
        <v>344</v>
      </c>
      <c r="C34" s="105" t="s">
        <v>1194</v>
      </c>
      <c r="D34" s="107">
        <f>'RA-3 EXT MEAS'!G132</f>
        <v>9.3000000000000007</v>
      </c>
      <c r="E34" s="388">
        <v>4250</v>
      </c>
      <c r="F34" s="317">
        <f t="shared" si="1"/>
        <v>39525</v>
      </c>
      <c r="G34" s="330">
        <v>1</v>
      </c>
      <c r="H34" s="317">
        <f t="shared" si="2"/>
        <v>39525</v>
      </c>
      <c r="I34" s="381">
        <f t="shared" si="3"/>
        <v>9.3000000000000007</v>
      </c>
      <c r="J34" s="328">
        <v>1</v>
      </c>
      <c r="K34" s="213">
        <f t="shared" si="4"/>
        <v>39525</v>
      </c>
      <c r="L34" s="329">
        <f t="shared" si="5"/>
        <v>0</v>
      </c>
    </row>
    <row r="35" spans="1:12" ht="56.25" x14ac:dyDescent="0.3">
      <c r="A35" s="105">
        <v>3</v>
      </c>
      <c r="B35" s="25" t="s">
        <v>1325</v>
      </c>
      <c r="C35" s="105" t="s">
        <v>1194</v>
      </c>
      <c r="D35" s="107">
        <f>'RA-3 EXT MEAS'!G137</f>
        <v>15.819999999999999</v>
      </c>
      <c r="E35" s="388">
        <v>1850</v>
      </c>
      <c r="F35" s="317">
        <f t="shared" si="1"/>
        <v>29266.999999999996</v>
      </c>
      <c r="G35" s="330">
        <v>1</v>
      </c>
      <c r="H35" s="317">
        <f t="shared" si="2"/>
        <v>29266.999999999996</v>
      </c>
      <c r="I35" s="381">
        <f t="shared" si="3"/>
        <v>15.819999999999999</v>
      </c>
      <c r="J35" s="328">
        <v>1</v>
      </c>
      <c r="K35" s="213">
        <f t="shared" si="4"/>
        <v>29266.999999999996</v>
      </c>
      <c r="L35" s="329">
        <f t="shared" si="5"/>
        <v>0</v>
      </c>
    </row>
    <row r="36" spans="1:12" ht="22.5" x14ac:dyDescent="0.3">
      <c r="A36" s="105">
        <v>4</v>
      </c>
      <c r="B36" s="120" t="s">
        <v>1596</v>
      </c>
      <c r="C36" s="105" t="s">
        <v>48</v>
      </c>
      <c r="D36" s="107">
        <f>'RA-3 EXT MEAS'!G139</f>
        <v>20.399999999999999</v>
      </c>
      <c r="E36" s="388">
        <v>4500</v>
      </c>
      <c r="F36" s="317">
        <f t="shared" si="1"/>
        <v>91800</v>
      </c>
      <c r="G36" s="330">
        <v>1</v>
      </c>
      <c r="H36" s="317">
        <f t="shared" si="2"/>
        <v>91800</v>
      </c>
      <c r="I36" s="381">
        <f t="shared" si="3"/>
        <v>20.399999999999999</v>
      </c>
      <c r="J36" s="328">
        <v>1</v>
      </c>
      <c r="K36" s="213">
        <f t="shared" si="4"/>
        <v>91800</v>
      </c>
      <c r="L36" s="329">
        <f t="shared" si="5"/>
        <v>0</v>
      </c>
    </row>
    <row r="37" spans="1:12" x14ac:dyDescent="0.3">
      <c r="A37" s="105">
        <v>5</v>
      </c>
      <c r="B37" s="120" t="s">
        <v>1597</v>
      </c>
      <c r="C37" s="105" t="s">
        <v>48</v>
      </c>
      <c r="D37" s="107">
        <f>'RA-3 EXT MEAS'!G141</f>
        <v>20.399999999999999</v>
      </c>
      <c r="E37" s="388">
        <v>1500</v>
      </c>
      <c r="F37" s="317">
        <f t="shared" si="1"/>
        <v>30599.999999999996</v>
      </c>
      <c r="G37" s="330">
        <v>1</v>
      </c>
      <c r="H37" s="317">
        <f t="shared" si="2"/>
        <v>30599.999999999996</v>
      </c>
      <c r="I37" s="381">
        <f t="shared" si="3"/>
        <v>20.399999999999999</v>
      </c>
      <c r="J37" s="328">
        <v>1</v>
      </c>
      <c r="K37" s="213">
        <f t="shared" si="4"/>
        <v>30599.999999999996</v>
      </c>
      <c r="L37" s="329">
        <f t="shared" si="5"/>
        <v>0</v>
      </c>
    </row>
    <row r="38" spans="1:12" x14ac:dyDescent="0.3">
      <c r="A38" s="105">
        <v>6</v>
      </c>
      <c r="B38" s="120" t="s">
        <v>1326</v>
      </c>
      <c r="C38" s="105" t="s">
        <v>1194</v>
      </c>
      <c r="D38" s="107">
        <f>'RA-3 EXT MEAS'!G143</f>
        <v>0.36</v>
      </c>
      <c r="E38" s="388">
        <v>16750</v>
      </c>
      <c r="F38" s="317">
        <f t="shared" si="1"/>
        <v>6030</v>
      </c>
      <c r="G38" s="330">
        <v>1</v>
      </c>
      <c r="H38" s="317">
        <f t="shared" si="2"/>
        <v>6030</v>
      </c>
      <c r="I38" s="381">
        <f t="shared" si="3"/>
        <v>0.36</v>
      </c>
      <c r="J38" s="328">
        <v>1</v>
      </c>
      <c r="K38" s="213">
        <f t="shared" si="4"/>
        <v>6030</v>
      </c>
      <c r="L38" s="329">
        <f t="shared" si="5"/>
        <v>0</v>
      </c>
    </row>
    <row r="39" spans="1:12" x14ac:dyDescent="0.3">
      <c r="A39" s="105">
        <v>7</v>
      </c>
      <c r="B39" s="120" t="s">
        <v>1838</v>
      </c>
      <c r="C39" s="105" t="s">
        <v>1194</v>
      </c>
      <c r="D39" s="107">
        <f>'RA-3 EXT MEAS'!G145</f>
        <v>77.2</v>
      </c>
      <c r="E39" s="388">
        <v>1975</v>
      </c>
      <c r="F39" s="317">
        <f t="shared" si="1"/>
        <v>152470</v>
      </c>
      <c r="G39" s="330">
        <v>0.7</v>
      </c>
      <c r="H39" s="317">
        <f t="shared" si="2"/>
        <v>106729</v>
      </c>
      <c r="I39" s="381">
        <f t="shared" si="3"/>
        <v>77.2</v>
      </c>
      <c r="J39" s="328">
        <v>1</v>
      </c>
      <c r="K39" s="213">
        <f t="shared" si="4"/>
        <v>152470</v>
      </c>
      <c r="L39" s="329">
        <f t="shared" si="5"/>
        <v>45741</v>
      </c>
    </row>
    <row r="40" spans="1:12" x14ac:dyDescent="0.3">
      <c r="A40" s="105">
        <v>8</v>
      </c>
      <c r="B40" s="215" t="s">
        <v>1327</v>
      </c>
      <c r="C40" s="115" t="s">
        <v>1194</v>
      </c>
      <c r="D40" s="116">
        <f>'RA-3 EXT MEAS'!G163</f>
        <v>80.084000000000003</v>
      </c>
      <c r="E40" s="387">
        <v>1975</v>
      </c>
      <c r="F40" s="317">
        <f t="shared" si="1"/>
        <v>158165.9</v>
      </c>
      <c r="G40" s="328">
        <v>0.91105999999999998</v>
      </c>
      <c r="H40" s="317">
        <v>144094</v>
      </c>
      <c r="I40" s="381">
        <f t="shared" si="3"/>
        <v>80.084000000000003</v>
      </c>
      <c r="J40" s="328">
        <v>1</v>
      </c>
      <c r="K40" s="213">
        <f t="shared" si="4"/>
        <v>158165.9</v>
      </c>
      <c r="L40" s="329">
        <f t="shared" si="5"/>
        <v>14071.899999999994</v>
      </c>
    </row>
    <row r="41" spans="1:12" x14ac:dyDescent="0.3">
      <c r="A41" s="105">
        <v>9</v>
      </c>
      <c r="B41" s="215" t="s">
        <v>1328</v>
      </c>
      <c r="C41" s="115" t="s">
        <v>1194</v>
      </c>
      <c r="D41" s="116">
        <f>'RA-3 EXT MEAS'!G165</f>
        <v>77.2</v>
      </c>
      <c r="E41" s="387">
        <v>14750</v>
      </c>
      <c r="F41" s="317">
        <f t="shared" si="1"/>
        <v>1138700</v>
      </c>
      <c r="G41" s="328">
        <v>0.75</v>
      </c>
      <c r="H41" s="317">
        <f t="shared" si="2"/>
        <v>854025.00000000012</v>
      </c>
      <c r="I41" s="381">
        <f t="shared" si="3"/>
        <v>77.2</v>
      </c>
      <c r="J41" s="328">
        <v>0.8</v>
      </c>
      <c r="K41" s="213">
        <f t="shared" si="4"/>
        <v>910960</v>
      </c>
      <c r="L41" s="329">
        <f t="shared" si="5"/>
        <v>56934.999999999884</v>
      </c>
    </row>
    <row r="42" spans="1:12" x14ac:dyDescent="0.3">
      <c r="A42" s="105">
        <v>10</v>
      </c>
      <c r="B42" s="120" t="s">
        <v>1802</v>
      </c>
      <c r="C42" s="105" t="s">
        <v>126</v>
      </c>
      <c r="D42" s="107">
        <f>'RA-3 EXT MEAS'!G167</f>
        <v>1</v>
      </c>
      <c r="E42" s="387">
        <v>70000</v>
      </c>
      <c r="F42" s="317">
        <f t="shared" si="1"/>
        <v>70000</v>
      </c>
      <c r="G42" s="328">
        <v>1</v>
      </c>
      <c r="H42" s="317">
        <f t="shared" si="2"/>
        <v>70000</v>
      </c>
      <c r="I42" s="381">
        <f t="shared" si="3"/>
        <v>1</v>
      </c>
      <c r="J42" s="328">
        <v>1</v>
      </c>
      <c r="K42" s="213">
        <f t="shared" si="4"/>
        <v>70000</v>
      </c>
      <c r="L42" s="329">
        <f t="shared" si="5"/>
        <v>0</v>
      </c>
    </row>
    <row r="43" spans="1:12" x14ac:dyDescent="0.3">
      <c r="A43" s="105">
        <v>11</v>
      </c>
      <c r="B43" s="120" t="s">
        <v>1660</v>
      </c>
      <c r="C43" s="105" t="s">
        <v>126</v>
      </c>
      <c r="D43" s="107">
        <f>'RA-3 EXT MEAS'!G169</f>
        <v>2</v>
      </c>
      <c r="E43" s="388">
        <v>185000</v>
      </c>
      <c r="F43" s="317">
        <f t="shared" si="1"/>
        <v>370000</v>
      </c>
      <c r="G43" s="330">
        <v>0.9</v>
      </c>
      <c r="H43" s="317">
        <f t="shared" si="2"/>
        <v>333000</v>
      </c>
      <c r="I43" s="381">
        <f t="shared" si="3"/>
        <v>2</v>
      </c>
      <c r="J43" s="328">
        <v>1</v>
      </c>
      <c r="K43" s="213">
        <f t="shared" si="4"/>
        <v>370000</v>
      </c>
      <c r="L43" s="329">
        <f t="shared" si="5"/>
        <v>37000</v>
      </c>
    </row>
    <row r="44" spans="1:12" x14ac:dyDescent="0.3">
      <c r="A44" s="105">
        <v>12</v>
      </c>
      <c r="B44" s="120" t="s">
        <v>1599</v>
      </c>
      <c r="C44" s="105" t="s">
        <v>126</v>
      </c>
      <c r="D44" s="107">
        <f>'RA-3 EXT MEAS'!G171</f>
        <v>2</v>
      </c>
      <c r="E44" s="388">
        <v>22750</v>
      </c>
      <c r="F44" s="317">
        <f t="shared" si="1"/>
        <v>45500</v>
      </c>
      <c r="G44" s="330">
        <v>1</v>
      </c>
      <c r="H44" s="317">
        <f t="shared" si="2"/>
        <v>45500</v>
      </c>
      <c r="I44" s="381">
        <f t="shared" si="3"/>
        <v>2</v>
      </c>
      <c r="J44" s="328">
        <v>0.95</v>
      </c>
      <c r="K44" s="213">
        <f t="shared" si="4"/>
        <v>43225</v>
      </c>
      <c r="L44" s="329">
        <f t="shared" si="5"/>
        <v>-2275</v>
      </c>
    </row>
    <row r="45" spans="1:12" x14ac:dyDescent="0.3">
      <c r="A45" s="105">
        <v>13</v>
      </c>
      <c r="B45" s="120" t="s">
        <v>1760</v>
      </c>
      <c r="C45" s="105" t="s">
        <v>126</v>
      </c>
      <c r="D45" s="107">
        <f>'RA-3 EXT MEAS'!G173</f>
        <v>7</v>
      </c>
      <c r="E45" s="388">
        <v>1150</v>
      </c>
      <c r="F45" s="317">
        <f t="shared" si="1"/>
        <v>8050</v>
      </c>
      <c r="G45" s="330"/>
      <c r="H45" s="317">
        <f t="shared" si="2"/>
        <v>0</v>
      </c>
      <c r="I45" s="381">
        <f t="shared" si="3"/>
        <v>7</v>
      </c>
      <c r="J45" s="328">
        <v>0.8</v>
      </c>
      <c r="K45" s="213">
        <f t="shared" si="4"/>
        <v>6440</v>
      </c>
      <c r="L45" s="329">
        <f t="shared" si="5"/>
        <v>6440</v>
      </c>
    </row>
    <row r="46" spans="1:12" ht="22.5" x14ac:dyDescent="0.3">
      <c r="A46" s="105">
        <v>14</v>
      </c>
      <c r="B46" s="120" t="s">
        <v>1803</v>
      </c>
      <c r="C46" s="105" t="s">
        <v>126</v>
      </c>
      <c r="D46" s="107">
        <f>'RA-3 EXT MEAS'!G175</f>
        <v>2</v>
      </c>
      <c r="E46" s="388">
        <v>125000</v>
      </c>
      <c r="F46" s="317">
        <f t="shared" si="1"/>
        <v>250000</v>
      </c>
      <c r="G46" s="330"/>
      <c r="H46" s="317">
        <f t="shared" si="2"/>
        <v>0</v>
      </c>
      <c r="I46" s="381">
        <f t="shared" si="3"/>
        <v>2</v>
      </c>
      <c r="J46" s="328">
        <v>0.7</v>
      </c>
      <c r="K46" s="213">
        <f t="shared" si="4"/>
        <v>175000</v>
      </c>
      <c r="L46" s="329">
        <f t="shared" si="5"/>
        <v>175000</v>
      </c>
    </row>
    <row r="47" spans="1:12" x14ac:dyDescent="0.3">
      <c r="A47" s="105">
        <v>15</v>
      </c>
      <c r="B47" s="120" t="s">
        <v>1600</v>
      </c>
      <c r="C47" s="105"/>
      <c r="D47" s="107"/>
      <c r="E47" s="388"/>
      <c r="F47" s="317">
        <f t="shared" si="1"/>
        <v>0</v>
      </c>
      <c r="G47" s="330"/>
      <c r="H47" s="317">
        <f t="shared" si="2"/>
        <v>0</v>
      </c>
      <c r="I47" s="381">
        <f t="shared" si="3"/>
        <v>0</v>
      </c>
      <c r="J47" s="328"/>
      <c r="K47" s="213">
        <f t="shared" si="4"/>
        <v>0</v>
      </c>
      <c r="L47" s="329">
        <f t="shared" si="5"/>
        <v>0</v>
      </c>
    </row>
    <row r="48" spans="1:12" ht="22.5" x14ac:dyDescent="0.3">
      <c r="A48" s="105">
        <v>16</v>
      </c>
      <c r="B48" s="120" t="s">
        <v>1761</v>
      </c>
      <c r="C48" s="105" t="s">
        <v>126</v>
      </c>
      <c r="D48" s="107">
        <f>'RA-3 EXT MEAS'!G179</f>
        <v>3</v>
      </c>
      <c r="E48" s="388">
        <v>42000</v>
      </c>
      <c r="F48" s="317">
        <f t="shared" si="1"/>
        <v>126000</v>
      </c>
      <c r="G48" s="330"/>
      <c r="H48" s="317">
        <f t="shared" si="2"/>
        <v>0</v>
      </c>
      <c r="I48" s="381">
        <f t="shared" si="3"/>
        <v>3</v>
      </c>
      <c r="J48" s="328">
        <v>0.7</v>
      </c>
      <c r="K48" s="213">
        <f t="shared" si="4"/>
        <v>88200</v>
      </c>
      <c r="L48" s="329">
        <f t="shared" si="5"/>
        <v>88200</v>
      </c>
    </row>
    <row r="49" spans="1:12" x14ac:dyDescent="0.3">
      <c r="A49" s="105">
        <v>17</v>
      </c>
      <c r="B49" s="120" t="s">
        <v>1704</v>
      </c>
      <c r="C49" s="105" t="s">
        <v>1301</v>
      </c>
      <c r="D49" s="107">
        <f>'RA-3 EXT MEAS'!G181</f>
        <v>1</v>
      </c>
      <c r="E49" s="388">
        <v>27500</v>
      </c>
      <c r="F49" s="317">
        <f t="shared" si="1"/>
        <v>27500</v>
      </c>
      <c r="G49" s="330"/>
      <c r="H49" s="317">
        <f t="shared" si="2"/>
        <v>0</v>
      </c>
      <c r="I49" s="381">
        <f t="shared" si="3"/>
        <v>1</v>
      </c>
      <c r="J49" s="328">
        <v>0.7</v>
      </c>
      <c r="K49" s="213">
        <f t="shared" si="4"/>
        <v>19250</v>
      </c>
      <c r="L49" s="329">
        <f t="shared" ref="L49:L80" si="6">K49-H49</f>
        <v>19250</v>
      </c>
    </row>
    <row r="50" spans="1:12" ht="22.5" x14ac:dyDescent="0.3">
      <c r="A50" s="105">
        <v>18</v>
      </c>
      <c r="B50" s="120" t="s">
        <v>1710</v>
      </c>
      <c r="C50" s="105" t="s">
        <v>1194</v>
      </c>
      <c r="D50" s="107">
        <f>'RA-3 EXT MEAS'!G183</f>
        <v>10.8</v>
      </c>
      <c r="E50" s="388">
        <f>2850*10.764</f>
        <v>30677.399999999998</v>
      </c>
      <c r="F50" s="317">
        <f t="shared" si="1"/>
        <v>331315.92</v>
      </c>
      <c r="G50" s="330"/>
      <c r="H50" s="317">
        <f t="shared" si="2"/>
        <v>0</v>
      </c>
      <c r="I50" s="381">
        <f t="shared" si="3"/>
        <v>10.8</v>
      </c>
      <c r="J50" s="328">
        <v>1</v>
      </c>
      <c r="K50" s="213">
        <f t="shared" si="4"/>
        <v>331315.92</v>
      </c>
      <c r="L50" s="329">
        <f t="shared" si="6"/>
        <v>331315.92</v>
      </c>
    </row>
    <row r="51" spans="1:12" x14ac:dyDescent="0.3">
      <c r="A51" s="105">
        <v>19</v>
      </c>
      <c r="B51" s="120" t="s">
        <v>1751</v>
      </c>
      <c r="C51" s="105" t="s">
        <v>126</v>
      </c>
      <c r="D51" s="107">
        <f>'RA-3 EXT MEAS'!G185</f>
        <v>1</v>
      </c>
      <c r="E51" s="388">
        <v>65000</v>
      </c>
      <c r="F51" s="317">
        <f t="shared" si="1"/>
        <v>65000</v>
      </c>
      <c r="G51" s="330"/>
      <c r="H51" s="317">
        <f t="shared" si="2"/>
        <v>0</v>
      </c>
      <c r="I51" s="381">
        <f t="shared" si="3"/>
        <v>1</v>
      </c>
      <c r="J51" s="328">
        <v>0.7</v>
      </c>
      <c r="K51" s="213">
        <f t="shared" si="4"/>
        <v>45500</v>
      </c>
      <c r="L51" s="329">
        <f t="shared" si="6"/>
        <v>45500</v>
      </c>
    </row>
    <row r="52" spans="1:12" x14ac:dyDescent="0.3">
      <c r="A52" s="105">
        <v>20</v>
      </c>
      <c r="B52" s="120" t="s">
        <v>1752</v>
      </c>
      <c r="C52" s="105" t="s">
        <v>126</v>
      </c>
      <c r="D52" s="107">
        <f>'RA-3 EXT MEAS'!G187</f>
        <v>1</v>
      </c>
      <c r="E52" s="388">
        <v>75000</v>
      </c>
      <c r="F52" s="317">
        <f t="shared" si="1"/>
        <v>75000</v>
      </c>
      <c r="G52" s="330"/>
      <c r="H52" s="317">
        <f t="shared" si="2"/>
        <v>0</v>
      </c>
      <c r="I52" s="381">
        <f t="shared" si="3"/>
        <v>1</v>
      </c>
      <c r="J52" s="328">
        <v>0.7</v>
      </c>
      <c r="K52" s="213">
        <f t="shared" si="4"/>
        <v>52500</v>
      </c>
      <c r="L52" s="329">
        <f t="shared" si="6"/>
        <v>52500</v>
      </c>
    </row>
    <row r="53" spans="1:12" ht="22.5" x14ac:dyDescent="0.3">
      <c r="A53" s="105">
        <v>21</v>
      </c>
      <c r="B53" s="120" t="s">
        <v>1804</v>
      </c>
      <c r="C53" s="105" t="s">
        <v>1194</v>
      </c>
      <c r="D53" s="107">
        <f>'RA-3 EXT MEAS'!G189</f>
        <v>19.155000000000001</v>
      </c>
      <c r="E53" s="388">
        <f>1500*10.764</f>
        <v>16145.999999999998</v>
      </c>
      <c r="F53" s="317">
        <f t="shared" si="1"/>
        <v>309276.63</v>
      </c>
      <c r="G53" s="330"/>
      <c r="H53" s="317">
        <f t="shared" si="2"/>
        <v>0</v>
      </c>
      <c r="I53" s="381">
        <f t="shared" si="3"/>
        <v>19.155000000000001</v>
      </c>
      <c r="J53" s="328">
        <v>1</v>
      </c>
      <c r="K53" s="213">
        <f t="shared" si="4"/>
        <v>309276.63</v>
      </c>
      <c r="L53" s="329">
        <f t="shared" si="6"/>
        <v>309276.63</v>
      </c>
    </row>
    <row r="54" spans="1:12" x14ac:dyDescent="0.3">
      <c r="A54" s="105">
        <v>22</v>
      </c>
      <c r="B54" s="120" t="s">
        <v>1753</v>
      </c>
      <c r="C54" s="105" t="s">
        <v>126</v>
      </c>
      <c r="D54" s="107">
        <f>'RA-3 EXT MEAS'!G190</f>
        <v>3</v>
      </c>
      <c r="E54" s="388">
        <v>7960</v>
      </c>
      <c r="F54" s="317">
        <f t="shared" si="1"/>
        <v>23880</v>
      </c>
      <c r="G54" s="330"/>
      <c r="H54" s="317">
        <f t="shared" si="2"/>
        <v>0</v>
      </c>
      <c r="I54" s="381">
        <f t="shared" si="3"/>
        <v>3</v>
      </c>
      <c r="J54" s="328">
        <v>1</v>
      </c>
      <c r="K54" s="213">
        <f t="shared" si="4"/>
        <v>23880</v>
      </c>
      <c r="L54" s="329">
        <f t="shared" si="6"/>
        <v>23880</v>
      </c>
    </row>
    <row r="55" spans="1:12" x14ac:dyDescent="0.3">
      <c r="A55" s="105">
        <v>23</v>
      </c>
      <c r="B55" s="120" t="s">
        <v>1754</v>
      </c>
      <c r="C55" s="105" t="s">
        <v>126</v>
      </c>
      <c r="D55" s="116">
        <f>'RA-3 EXT MEAS'!G191</f>
        <v>3</v>
      </c>
      <c r="E55" s="388">
        <v>7960</v>
      </c>
      <c r="F55" s="317">
        <f t="shared" si="1"/>
        <v>23880</v>
      </c>
      <c r="G55" s="330"/>
      <c r="H55" s="317">
        <f t="shared" si="2"/>
        <v>0</v>
      </c>
      <c r="I55" s="381">
        <f t="shared" si="3"/>
        <v>3</v>
      </c>
      <c r="J55" s="328">
        <v>0.7</v>
      </c>
      <c r="K55" s="213">
        <f t="shared" si="4"/>
        <v>16716</v>
      </c>
      <c r="L55" s="329">
        <f t="shared" si="6"/>
        <v>16716</v>
      </c>
    </row>
    <row r="56" spans="1:12" x14ac:dyDescent="0.3">
      <c r="A56" s="105">
        <v>24</v>
      </c>
      <c r="B56" s="120" t="s">
        <v>1702</v>
      </c>
      <c r="C56" s="105" t="s">
        <v>126</v>
      </c>
      <c r="D56" s="116">
        <f>'RA-3 EXT MEAS'!G192</f>
        <v>14</v>
      </c>
      <c r="E56" s="388">
        <v>2450</v>
      </c>
      <c r="F56" s="317">
        <f t="shared" si="1"/>
        <v>34300</v>
      </c>
      <c r="G56" s="330"/>
      <c r="H56" s="317">
        <f t="shared" si="2"/>
        <v>0</v>
      </c>
      <c r="I56" s="381">
        <f t="shared" si="3"/>
        <v>14</v>
      </c>
      <c r="J56" s="328">
        <v>1</v>
      </c>
      <c r="K56" s="213">
        <f t="shared" si="4"/>
        <v>34300</v>
      </c>
      <c r="L56" s="329">
        <f t="shared" si="6"/>
        <v>34300</v>
      </c>
    </row>
    <row r="57" spans="1:12" x14ac:dyDescent="0.3">
      <c r="A57" s="105">
        <v>25</v>
      </c>
      <c r="B57" s="120" t="s">
        <v>1703</v>
      </c>
      <c r="C57" s="105" t="s">
        <v>126</v>
      </c>
      <c r="D57" s="116">
        <f>'RA-3 EXT MEAS'!G193</f>
        <v>18</v>
      </c>
      <c r="E57" s="388">
        <v>450</v>
      </c>
      <c r="F57" s="317">
        <f t="shared" si="1"/>
        <v>8100</v>
      </c>
      <c r="G57" s="330"/>
      <c r="H57" s="317">
        <f t="shared" si="2"/>
        <v>0</v>
      </c>
      <c r="I57" s="381">
        <f t="shared" si="3"/>
        <v>18</v>
      </c>
      <c r="J57" s="328">
        <v>1</v>
      </c>
      <c r="K57" s="213">
        <f t="shared" si="4"/>
        <v>8100</v>
      </c>
      <c r="L57" s="329">
        <f t="shared" si="6"/>
        <v>8100</v>
      </c>
    </row>
    <row r="58" spans="1:12" x14ac:dyDescent="0.3">
      <c r="A58" s="105">
        <v>26</v>
      </c>
      <c r="B58" s="120" t="s">
        <v>1805</v>
      </c>
      <c r="C58" s="105" t="s">
        <v>126</v>
      </c>
      <c r="D58" s="116">
        <f>'RA-3 EXT MEAS'!G194</f>
        <v>8</v>
      </c>
      <c r="E58" s="388">
        <v>13750</v>
      </c>
      <c r="F58" s="317">
        <f t="shared" si="1"/>
        <v>110000</v>
      </c>
      <c r="G58" s="330"/>
      <c r="H58" s="317">
        <f t="shared" si="2"/>
        <v>0</v>
      </c>
      <c r="I58" s="381">
        <f t="shared" si="3"/>
        <v>8</v>
      </c>
      <c r="J58" s="328">
        <v>0.7</v>
      </c>
      <c r="K58" s="213">
        <f t="shared" si="4"/>
        <v>77000</v>
      </c>
      <c r="L58" s="329">
        <f t="shared" si="6"/>
        <v>77000</v>
      </c>
    </row>
    <row r="59" spans="1:12" ht="33.75" x14ac:dyDescent="0.3">
      <c r="A59" s="105">
        <v>27</v>
      </c>
      <c r="B59" s="120" t="s">
        <v>1723</v>
      </c>
      <c r="C59" s="105" t="s">
        <v>1194</v>
      </c>
      <c r="D59" s="116">
        <f>'RA-3 EXT MEAS'!G195</f>
        <v>53.91</v>
      </c>
      <c r="E59" s="388">
        <f>350*10.764</f>
        <v>3767.3999999999996</v>
      </c>
      <c r="F59" s="317">
        <f t="shared" si="1"/>
        <v>203100.53399999996</v>
      </c>
      <c r="G59" s="330"/>
      <c r="H59" s="317">
        <f t="shared" si="2"/>
        <v>0</v>
      </c>
      <c r="I59" s="381">
        <f t="shared" si="3"/>
        <v>53.91</v>
      </c>
      <c r="J59" s="328">
        <v>0.95</v>
      </c>
      <c r="K59" s="213">
        <f t="shared" si="4"/>
        <v>192945.50729999994</v>
      </c>
      <c r="L59" s="329">
        <f t="shared" si="6"/>
        <v>192945.50729999994</v>
      </c>
    </row>
    <row r="60" spans="1:12" x14ac:dyDescent="0.3">
      <c r="A60" s="105">
        <v>28</v>
      </c>
      <c r="B60" s="120" t="s">
        <v>1724</v>
      </c>
      <c r="C60" s="105" t="s">
        <v>1194</v>
      </c>
      <c r="D60" s="116">
        <f>'RA-3 EXT MEAS'!G196</f>
        <v>159.26</v>
      </c>
      <c r="E60" s="388">
        <f>30*10.764</f>
        <v>322.91999999999996</v>
      </c>
      <c r="F60" s="317">
        <f t="shared" si="1"/>
        <v>51428.239199999989</v>
      </c>
      <c r="G60" s="330"/>
      <c r="H60" s="317">
        <f t="shared" si="2"/>
        <v>0</v>
      </c>
      <c r="I60" s="381">
        <f t="shared" si="3"/>
        <v>159.26</v>
      </c>
      <c r="J60" s="328">
        <v>1</v>
      </c>
      <c r="K60" s="213">
        <f t="shared" si="4"/>
        <v>51428.239199999989</v>
      </c>
      <c r="L60" s="329">
        <f t="shared" si="6"/>
        <v>51428.239199999989</v>
      </c>
    </row>
    <row r="61" spans="1:12" x14ac:dyDescent="0.3">
      <c r="A61" s="105">
        <v>29</v>
      </c>
      <c r="B61" s="120" t="s">
        <v>1725</v>
      </c>
      <c r="C61" s="105" t="s">
        <v>1194</v>
      </c>
      <c r="D61" s="116">
        <f>'RA-3 EXT MEAS'!G197</f>
        <v>15</v>
      </c>
      <c r="E61" s="388">
        <f>450*10.764</f>
        <v>4843.7999999999993</v>
      </c>
      <c r="F61" s="317">
        <f t="shared" si="1"/>
        <v>72656.999999999985</v>
      </c>
      <c r="G61" s="330"/>
      <c r="H61" s="317">
        <f t="shared" si="2"/>
        <v>0</v>
      </c>
      <c r="I61" s="381">
        <f t="shared" si="3"/>
        <v>15</v>
      </c>
      <c r="J61" s="328">
        <v>1</v>
      </c>
      <c r="K61" s="213">
        <f t="shared" si="4"/>
        <v>72656.999999999985</v>
      </c>
      <c r="L61" s="329">
        <f t="shared" si="6"/>
        <v>72656.999999999985</v>
      </c>
    </row>
    <row r="62" spans="1:12" x14ac:dyDescent="0.3">
      <c r="A62" s="105">
        <v>30</v>
      </c>
      <c r="B62" s="120" t="s">
        <v>1722</v>
      </c>
      <c r="C62" s="105" t="s">
        <v>1301</v>
      </c>
      <c r="D62" s="116">
        <v>1</v>
      </c>
      <c r="E62" s="388">
        <v>8000</v>
      </c>
      <c r="F62" s="317">
        <f t="shared" si="1"/>
        <v>8000</v>
      </c>
      <c r="G62" s="330"/>
      <c r="H62" s="317">
        <f t="shared" si="2"/>
        <v>0</v>
      </c>
      <c r="I62" s="381">
        <f t="shared" si="3"/>
        <v>1</v>
      </c>
      <c r="J62" s="328">
        <v>1</v>
      </c>
      <c r="K62" s="213">
        <f t="shared" si="4"/>
        <v>8000</v>
      </c>
      <c r="L62" s="329">
        <f t="shared" si="6"/>
        <v>8000</v>
      </c>
    </row>
    <row r="63" spans="1:12" x14ac:dyDescent="0.3">
      <c r="A63" s="105">
        <v>31</v>
      </c>
      <c r="B63" s="120" t="s">
        <v>1726</v>
      </c>
      <c r="C63" s="105" t="s">
        <v>126</v>
      </c>
      <c r="D63" s="116">
        <v>6</v>
      </c>
      <c r="E63" s="388">
        <v>12500</v>
      </c>
      <c r="F63" s="317">
        <f t="shared" si="1"/>
        <v>75000</v>
      </c>
      <c r="G63" s="330"/>
      <c r="H63" s="317">
        <f t="shared" si="2"/>
        <v>0</v>
      </c>
      <c r="I63" s="381">
        <f t="shared" si="3"/>
        <v>6</v>
      </c>
      <c r="J63" s="328">
        <v>1</v>
      </c>
      <c r="K63" s="213">
        <f t="shared" si="4"/>
        <v>75000</v>
      </c>
      <c r="L63" s="329">
        <f t="shared" si="6"/>
        <v>75000</v>
      </c>
    </row>
    <row r="64" spans="1:12" x14ac:dyDescent="0.3">
      <c r="A64" s="105">
        <v>32</v>
      </c>
      <c r="B64" s="120" t="s">
        <v>1806</v>
      </c>
      <c r="C64" s="105" t="s">
        <v>1194</v>
      </c>
      <c r="D64" s="116">
        <f>'RA-3 EXT MEAS'!G200</f>
        <v>68.239999999999995</v>
      </c>
      <c r="E64" s="388">
        <f>38*10.764</f>
        <v>409.03199999999998</v>
      </c>
      <c r="F64" s="317">
        <f t="shared" si="1"/>
        <v>27912.343679999998</v>
      </c>
      <c r="G64" s="330"/>
      <c r="H64" s="317">
        <f t="shared" si="2"/>
        <v>0</v>
      </c>
      <c r="I64" s="381">
        <f t="shared" si="3"/>
        <v>68.239999999999995</v>
      </c>
      <c r="J64" s="328">
        <v>1</v>
      </c>
      <c r="K64" s="213">
        <f t="shared" si="4"/>
        <v>27912.343679999998</v>
      </c>
      <c r="L64" s="329">
        <f t="shared" si="6"/>
        <v>27912.343679999998</v>
      </c>
    </row>
    <row r="65" spans="1:12" x14ac:dyDescent="0.3">
      <c r="A65" s="105">
        <v>33</v>
      </c>
      <c r="B65" s="120" t="s">
        <v>1727</v>
      </c>
      <c r="C65" s="105" t="s">
        <v>126</v>
      </c>
      <c r="D65" s="116">
        <v>3</v>
      </c>
      <c r="E65" s="388">
        <v>6500</v>
      </c>
      <c r="F65" s="317">
        <f t="shared" si="1"/>
        <v>19500</v>
      </c>
      <c r="G65" s="330"/>
      <c r="H65" s="317">
        <f t="shared" si="2"/>
        <v>0</v>
      </c>
      <c r="I65" s="381">
        <f t="shared" si="3"/>
        <v>3</v>
      </c>
      <c r="J65" s="328">
        <v>0.95</v>
      </c>
      <c r="K65" s="213">
        <f t="shared" si="4"/>
        <v>18525</v>
      </c>
      <c r="L65" s="329">
        <f t="shared" si="6"/>
        <v>18525</v>
      </c>
    </row>
    <row r="66" spans="1:12" x14ac:dyDescent="0.3">
      <c r="A66" s="105">
        <v>34</v>
      </c>
      <c r="B66" s="120" t="s">
        <v>1712</v>
      </c>
      <c r="C66" s="105" t="s">
        <v>126</v>
      </c>
      <c r="D66" s="107">
        <v>1</v>
      </c>
      <c r="E66" s="388">
        <v>12000</v>
      </c>
      <c r="F66" s="317">
        <f t="shared" si="1"/>
        <v>12000</v>
      </c>
      <c r="G66" s="330"/>
      <c r="H66" s="317">
        <f t="shared" si="2"/>
        <v>0</v>
      </c>
      <c r="I66" s="381">
        <f t="shared" si="3"/>
        <v>1</v>
      </c>
      <c r="J66" s="328">
        <v>1</v>
      </c>
      <c r="K66" s="213">
        <f t="shared" si="4"/>
        <v>12000</v>
      </c>
      <c r="L66" s="329">
        <f t="shared" si="6"/>
        <v>12000</v>
      </c>
    </row>
    <row r="67" spans="1:12" x14ac:dyDescent="0.3">
      <c r="A67" s="105">
        <v>35</v>
      </c>
      <c r="B67" s="120" t="s">
        <v>1713</v>
      </c>
      <c r="C67" s="105" t="s">
        <v>126</v>
      </c>
      <c r="D67" s="107">
        <v>1</v>
      </c>
      <c r="E67" s="388">
        <v>14000</v>
      </c>
      <c r="F67" s="317">
        <f t="shared" si="1"/>
        <v>14000</v>
      </c>
      <c r="G67" s="330"/>
      <c r="H67" s="317">
        <f t="shared" si="2"/>
        <v>0</v>
      </c>
      <c r="I67" s="381">
        <f t="shared" si="3"/>
        <v>1</v>
      </c>
      <c r="J67" s="328">
        <v>1</v>
      </c>
      <c r="K67" s="213">
        <f t="shared" si="4"/>
        <v>14000</v>
      </c>
      <c r="L67" s="329">
        <f t="shared" si="6"/>
        <v>14000</v>
      </c>
    </row>
    <row r="68" spans="1:12" x14ac:dyDescent="0.3">
      <c r="A68" s="105">
        <v>36</v>
      </c>
      <c r="B68" s="120" t="s">
        <v>1705</v>
      </c>
      <c r="C68" s="105" t="s">
        <v>1301</v>
      </c>
      <c r="D68" s="107">
        <v>1</v>
      </c>
      <c r="E68" s="388">
        <v>25000</v>
      </c>
      <c r="F68" s="317">
        <f t="shared" si="1"/>
        <v>25000</v>
      </c>
      <c r="G68" s="330"/>
      <c r="H68" s="317">
        <f t="shared" si="2"/>
        <v>0</v>
      </c>
      <c r="I68" s="381">
        <f t="shared" si="3"/>
        <v>1</v>
      </c>
      <c r="J68" s="328">
        <v>0.8</v>
      </c>
      <c r="K68" s="213">
        <f t="shared" si="4"/>
        <v>20000</v>
      </c>
      <c r="L68" s="329">
        <f t="shared" si="6"/>
        <v>20000</v>
      </c>
    </row>
    <row r="69" spans="1:12" x14ac:dyDescent="0.3">
      <c r="A69" s="105">
        <v>37</v>
      </c>
      <c r="B69" s="120" t="s">
        <v>1807</v>
      </c>
      <c r="C69" s="105" t="s">
        <v>1194</v>
      </c>
      <c r="D69" s="107">
        <f>'RA-3 EXT MEAS'!G211</f>
        <v>34.261500000000005</v>
      </c>
      <c r="E69" s="388">
        <v>2280</v>
      </c>
      <c r="F69" s="317">
        <f t="shared" si="1"/>
        <v>78116.220000000016</v>
      </c>
      <c r="G69" s="330"/>
      <c r="H69" s="317">
        <f t="shared" si="2"/>
        <v>0</v>
      </c>
      <c r="I69" s="381">
        <f t="shared" si="3"/>
        <v>34.261500000000005</v>
      </c>
      <c r="J69" s="328">
        <v>1</v>
      </c>
      <c r="K69" s="213">
        <f t="shared" si="4"/>
        <v>78116.220000000016</v>
      </c>
      <c r="L69" s="329">
        <f t="shared" si="6"/>
        <v>78116.220000000016</v>
      </c>
    </row>
    <row r="70" spans="1:12" x14ac:dyDescent="0.3">
      <c r="A70" s="105">
        <v>38</v>
      </c>
      <c r="B70" s="120" t="s">
        <v>1808</v>
      </c>
      <c r="C70" s="105" t="s">
        <v>1301</v>
      </c>
      <c r="D70" s="107">
        <v>1</v>
      </c>
      <c r="E70" s="388">
        <v>82750</v>
      </c>
      <c r="F70" s="317">
        <f t="shared" si="1"/>
        <v>82750</v>
      </c>
      <c r="G70" s="330"/>
      <c r="H70" s="317">
        <f t="shared" si="2"/>
        <v>0</v>
      </c>
      <c r="I70" s="381">
        <f t="shared" si="3"/>
        <v>1</v>
      </c>
      <c r="J70" s="328">
        <v>0.95</v>
      </c>
      <c r="K70" s="213">
        <f t="shared" si="4"/>
        <v>78612.5</v>
      </c>
      <c r="L70" s="329">
        <f t="shared" si="6"/>
        <v>78612.5</v>
      </c>
    </row>
    <row r="71" spans="1:12" x14ac:dyDescent="0.3">
      <c r="A71" s="105">
        <v>39</v>
      </c>
      <c r="B71" s="120" t="s">
        <v>1763</v>
      </c>
      <c r="C71" s="105" t="s">
        <v>126</v>
      </c>
      <c r="D71" s="107">
        <v>2</v>
      </c>
      <c r="E71" s="388">
        <v>75750</v>
      </c>
      <c r="F71" s="317">
        <f t="shared" si="1"/>
        <v>151500</v>
      </c>
      <c r="G71" s="330"/>
      <c r="H71" s="317">
        <f t="shared" si="2"/>
        <v>0</v>
      </c>
      <c r="I71" s="381">
        <f t="shared" si="3"/>
        <v>2</v>
      </c>
      <c r="J71" s="328">
        <v>0.95</v>
      </c>
      <c r="K71" s="213">
        <f t="shared" si="4"/>
        <v>143925</v>
      </c>
      <c r="L71" s="329">
        <f t="shared" si="6"/>
        <v>143925</v>
      </c>
    </row>
    <row r="72" spans="1:12" x14ac:dyDescent="0.3">
      <c r="A72" s="105">
        <v>40</v>
      </c>
      <c r="B72" s="120" t="s">
        <v>1721</v>
      </c>
      <c r="C72" s="105" t="s">
        <v>126</v>
      </c>
      <c r="D72" s="107">
        <v>16</v>
      </c>
      <c r="E72" s="388">
        <v>1175</v>
      </c>
      <c r="F72" s="317">
        <f t="shared" si="1"/>
        <v>18800</v>
      </c>
      <c r="G72" s="330"/>
      <c r="H72" s="317">
        <f t="shared" si="2"/>
        <v>0</v>
      </c>
      <c r="I72" s="381">
        <f t="shared" si="3"/>
        <v>16</v>
      </c>
      <c r="J72" s="328">
        <v>1</v>
      </c>
      <c r="K72" s="213">
        <f t="shared" si="4"/>
        <v>18800</v>
      </c>
      <c r="L72" s="329">
        <f t="shared" si="6"/>
        <v>18800</v>
      </c>
    </row>
    <row r="73" spans="1:12" x14ac:dyDescent="0.3">
      <c r="A73" s="105">
        <v>41</v>
      </c>
      <c r="B73" s="120" t="s">
        <v>1709</v>
      </c>
      <c r="C73" s="105" t="s">
        <v>126</v>
      </c>
      <c r="D73" s="107">
        <f>'RA-3 EXT MEAS'!G217</f>
        <v>2</v>
      </c>
      <c r="E73" s="388">
        <v>18750</v>
      </c>
      <c r="F73" s="317">
        <f t="shared" si="1"/>
        <v>37500</v>
      </c>
      <c r="G73" s="330"/>
      <c r="H73" s="317">
        <f t="shared" si="2"/>
        <v>0</v>
      </c>
      <c r="I73" s="381">
        <f t="shared" si="3"/>
        <v>2</v>
      </c>
      <c r="J73" s="328">
        <v>1</v>
      </c>
      <c r="K73" s="213">
        <f t="shared" si="4"/>
        <v>37500</v>
      </c>
      <c r="L73" s="329">
        <f t="shared" si="6"/>
        <v>37500</v>
      </c>
    </row>
    <row r="74" spans="1:12" ht="22.5" x14ac:dyDescent="0.3">
      <c r="A74" s="105">
        <v>42</v>
      </c>
      <c r="B74" s="120" t="s">
        <v>1809</v>
      </c>
      <c r="C74" s="105" t="s">
        <v>126</v>
      </c>
      <c r="D74" s="107">
        <v>1</v>
      </c>
      <c r="E74" s="388">
        <v>218691</v>
      </c>
      <c r="F74" s="317">
        <f t="shared" si="1"/>
        <v>218691</v>
      </c>
      <c r="G74" s="330"/>
      <c r="H74" s="317">
        <f t="shared" si="2"/>
        <v>0</v>
      </c>
      <c r="I74" s="381">
        <v>0</v>
      </c>
      <c r="J74" s="328">
        <v>1</v>
      </c>
      <c r="K74" s="213">
        <f t="shared" si="4"/>
        <v>0</v>
      </c>
      <c r="L74" s="329">
        <f t="shared" si="6"/>
        <v>0</v>
      </c>
    </row>
    <row r="75" spans="1:12" ht="22.5" x14ac:dyDescent="0.3">
      <c r="A75" s="105">
        <v>43</v>
      </c>
      <c r="B75" s="120" t="s">
        <v>1810</v>
      </c>
      <c r="C75" s="105" t="s">
        <v>126</v>
      </c>
      <c r="D75" s="107">
        <v>1</v>
      </c>
      <c r="E75" s="388">
        <v>116903</v>
      </c>
      <c r="F75" s="317">
        <f t="shared" ref="F75:F92" si="7">E75*D75</f>
        <v>116903</v>
      </c>
      <c r="G75" s="330"/>
      <c r="H75" s="317">
        <f t="shared" ref="H75:H92" si="8">G75*D75*E75</f>
        <v>0</v>
      </c>
      <c r="I75" s="381">
        <v>0</v>
      </c>
      <c r="J75" s="328">
        <v>1</v>
      </c>
      <c r="K75" s="213">
        <f t="shared" ref="K75:K93" si="9">I75*E75*J75</f>
        <v>0</v>
      </c>
      <c r="L75" s="329">
        <f t="shared" si="6"/>
        <v>0</v>
      </c>
    </row>
    <row r="76" spans="1:12" ht="22.5" x14ac:dyDescent="0.3">
      <c r="A76" s="105">
        <v>44</v>
      </c>
      <c r="B76" s="120" t="s">
        <v>1736</v>
      </c>
      <c r="C76" s="105" t="s">
        <v>126</v>
      </c>
      <c r="D76" s="116">
        <v>7</v>
      </c>
      <c r="E76" s="388">
        <v>8750</v>
      </c>
      <c r="F76" s="317">
        <f t="shared" si="7"/>
        <v>61250</v>
      </c>
      <c r="G76" s="330"/>
      <c r="H76" s="317">
        <f t="shared" si="8"/>
        <v>0</v>
      </c>
      <c r="I76" s="381">
        <f t="shared" ref="I76:I93" si="10">D76</f>
        <v>7</v>
      </c>
      <c r="J76" s="328">
        <v>1</v>
      </c>
      <c r="K76" s="213">
        <f t="shared" si="9"/>
        <v>61250</v>
      </c>
      <c r="L76" s="329">
        <f t="shared" si="6"/>
        <v>61250</v>
      </c>
    </row>
    <row r="77" spans="1:12" x14ac:dyDescent="0.3">
      <c r="A77" s="105">
        <v>45</v>
      </c>
      <c r="B77" s="120" t="s">
        <v>1711</v>
      </c>
      <c r="C77" s="105" t="s">
        <v>126</v>
      </c>
      <c r="D77" s="107">
        <v>3</v>
      </c>
      <c r="E77" s="388">
        <v>12000</v>
      </c>
      <c r="F77" s="317">
        <f t="shared" si="7"/>
        <v>36000</v>
      </c>
      <c r="G77" s="330"/>
      <c r="H77" s="317">
        <f t="shared" si="8"/>
        <v>0</v>
      </c>
      <c r="I77" s="381">
        <f t="shared" si="10"/>
        <v>3</v>
      </c>
      <c r="J77" s="328">
        <v>1</v>
      </c>
      <c r="K77" s="213">
        <f t="shared" si="9"/>
        <v>36000</v>
      </c>
      <c r="L77" s="329">
        <f t="shared" si="6"/>
        <v>36000</v>
      </c>
    </row>
    <row r="78" spans="1:12" x14ac:dyDescent="0.3">
      <c r="A78" s="105">
        <v>46</v>
      </c>
      <c r="B78" s="120" t="s">
        <v>1643</v>
      </c>
      <c r="C78" s="105" t="s">
        <v>1194</v>
      </c>
      <c r="D78" s="107">
        <f>'RA-3 EXT MEAS'!G239</f>
        <v>87.653649999999999</v>
      </c>
      <c r="E78" s="388">
        <v>3250</v>
      </c>
      <c r="F78" s="317">
        <f t="shared" si="7"/>
        <v>284874.36249999999</v>
      </c>
      <c r="G78" s="330">
        <v>0.8</v>
      </c>
      <c r="H78" s="317">
        <f t="shared" si="8"/>
        <v>227899.49000000002</v>
      </c>
      <c r="I78" s="381">
        <f t="shared" si="10"/>
        <v>87.653649999999999</v>
      </c>
      <c r="J78" s="328">
        <v>0.8</v>
      </c>
      <c r="K78" s="213">
        <f t="shared" si="9"/>
        <v>227899.49</v>
      </c>
      <c r="L78" s="329">
        <f t="shared" si="6"/>
        <v>0</v>
      </c>
    </row>
    <row r="79" spans="1:12" ht="56.25" x14ac:dyDescent="0.3">
      <c r="A79" s="105">
        <v>47</v>
      </c>
      <c r="B79" s="38" t="s">
        <v>1735</v>
      </c>
      <c r="C79" s="105" t="s">
        <v>1194</v>
      </c>
      <c r="D79" s="107">
        <f>'RA-3 EXT MEAS'!G253</f>
        <v>29.700600000000001</v>
      </c>
      <c r="E79" s="388">
        <v>560</v>
      </c>
      <c r="F79" s="317">
        <f t="shared" si="7"/>
        <v>16632.335999999999</v>
      </c>
      <c r="G79" s="330"/>
      <c r="H79" s="317">
        <f t="shared" si="8"/>
        <v>0</v>
      </c>
      <c r="I79" s="381">
        <f t="shared" si="10"/>
        <v>29.700600000000001</v>
      </c>
      <c r="J79" s="328">
        <v>1</v>
      </c>
      <c r="K79" s="213">
        <f t="shared" si="9"/>
        <v>16632.335999999999</v>
      </c>
      <c r="L79" s="329">
        <f t="shared" si="6"/>
        <v>16632.335999999999</v>
      </c>
    </row>
    <row r="80" spans="1:12" ht="101.25" x14ac:dyDescent="0.3">
      <c r="A80" s="105">
        <v>48</v>
      </c>
      <c r="B80" s="1" t="s">
        <v>1811</v>
      </c>
      <c r="C80" s="105" t="s">
        <v>1194</v>
      </c>
      <c r="D80" s="107">
        <f>'RA-3 EXT MEAS'!G259</f>
        <v>6.289200000000001</v>
      </c>
      <c r="E80" s="388">
        <v>11500</v>
      </c>
      <c r="F80" s="317">
        <f t="shared" si="7"/>
        <v>72325.800000000017</v>
      </c>
      <c r="G80" s="330"/>
      <c r="H80" s="317">
        <f t="shared" si="8"/>
        <v>0</v>
      </c>
      <c r="I80" s="381">
        <f t="shared" si="10"/>
        <v>6.289200000000001</v>
      </c>
      <c r="J80" s="328">
        <v>1</v>
      </c>
      <c r="K80" s="213">
        <f t="shared" si="9"/>
        <v>72325.800000000017</v>
      </c>
      <c r="L80" s="329">
        <f t="shared" si="6"/>
        <v>72325.800000000017</v>
      </c>
    </row>
    <row r="81" spans="1:12" ht="69.400000000000006" customHeight="1" x14ac:dyDescent="0.3">
      <c r="A81" s="105">
        <v>49</v>
      </c>
      <c r="B81" s="1" t="s">
        <v>1764</v>
      </c>
      <c r="C81" s="105" t="s">
        <v>1194</v>
      </c>
      <c r="D81" s="107">
        <f>'RA-3 EXT MEAS'!G269</f>
        <v>23.4114</v>
      </c>
      <c r="E81" s="388">
        <v>12500</v>
      </c>
      <c r="F81" s="317">
        <f t="shared" si="7"/>
        <v>292642.5</v>
      </c>
      <c r="G81" s="330"/>
      <c r="H81" s="317">
        <f t="shared" si="8"/>
        <v>0</v>
      </c>
      <c r="I81" s="381">
        <f t="shared" si="10"/>
        <v>23.4114</v>
      </c>
      <c r="J81" s="328">
        <v>0.8</v>
      </c>
      <c r="K81" s="213">
        <f t="shared" si="9"/>
        <v>234114</v>
      </c>
      <c r="L81" s="329">
        <f t="shared" ref="L81:L92" si="11">K81-H81</f>
        <v>234114</v>
      </c>
    </row>
    <row r="82" spans="1:12" x14ac:dyDescent="0.3">
      <c r="A82" s="105">
        <v>50</v>
      </c>
      <c r="B82" s="1" t="s">
        <v>1812</v>
      </c>
      <c r="C82" s="105" t="s">
        <v>1301</v>
      </c>
      <c r="D82" s="107">
        <v>1</v>
      </c>
      <c r="E82" s="388">
        <v>16500</v>
      </c>
      <c r="F82" s="317">
        <f t="shared" si="7"/>
        <v>16500</v>
      </c>
      <c r="G82" s="330"/>
      <c r="H82" s="317">
        <f t="shared" si="8"/>
        <v>0</v>
      </c>
      <c r="I82" s="381">
        <f t="shared" si="10"/>
        <v>1</v>
      </c>
      <c r="J82" s="328">
        <v>1</v>
      </c>
      <c r="K82" s="213">
        <f t="shared" si="9"/>
        <v>16500</v>
      </c>
      <c r="L82" s="329">
        <f t="shared" si="11"/>
        <v>16500</v>
      </c>
    </row>
    <row r="83" spans="1:12" x14ac:dyDescent="0.3">
      <c r="A83" s="105">
        <v>51</v>
      </c>
      <c r="B83" s="1" t="s">
        <v>1813</v>
      </c>
      <c r="C83" s="105" t="s">
        <v>126</v>
      </c>
      <c r="D83" s="107">
        <v>2</v>
      </c>
      <c r="E83" s="388">
        <v>13500</v>
      </c>
      <c r="F83" s="317">
        <f t="shared" si="7"/>
        <v>27000</v>
      </c>
      <c r="G83" s="330"/>
      <c r="H83" s="317">
        <f t="shared" si="8"/>
        <v>0</v>
      </c>
      <c r="I83" s="381">
        <f t="shared" si="10"/>
        <v>2</v>
      </c>
      <c r="J83" s="328">
        <v>1</v>
      </c>
      <c r="K83" s="213">
        <f t="shared" si="9"/>
        <v>27000</v>
      </c>
      <c r="L83" s="329">
        <f t="shared" si="11"/>
        <v>27000</v>
      </c>
    </row>
    <row r="84" spans="1:12" ht="22.5" x14ac:dyDescent="0.3">
      <c r="A84" s="105">
        <v>52</v>
      </c>
      <c r="B84" s="1" t="s">
        <v>1814</v>
      </c>
      <c r="C84" s="105" t="s">
        <v>1739</v>
      </c>
      <c r="D84" s="107">
        <v>1</v>
      </c>
      <c r="E84" s="388">
        <v>15750</v>
      </c>
      <c r="F84" s="317">
        <f t="shared" si="7"/>
        <v>15750</v>
      </c>
      <c r="G84" s="330"/>
      <c r="H84" s="317">
        <f t="shared" si="8"/>
        <v>0</v>
      </c>
      <c r="I84" s="381">
        <f t="shared" si="10"/>
        <v>1</v>
      </c>
      <c r="J84" s="328">
        <v>1</v>
      </c>
      <c r="K84" s="213">
        <f t="shared" si="9"/>
        <v>15750</v>
      </c>
      <c r="L84" s="329">
        <f t="shared" si="11"/>
        <v>15750</v>
      </c>
    </row>
    <row r="85" spans="1:12" x14ac:dyDescent="0.3">
      <c r="A85" s="105">
        <v>53</v>
      </c>
      <c r="B85" s="1" t="s">
        <v>1815</v>
      </c>
      <c r="C85" s="105" t="s">
        <v>1301</v>
      </c>
      <c r="D85" s="107">
        <v>1</v>
      </c>
      <c r="E85" s="388">
        <v>13750</v>
      </c>
      <c r="F85" s="317">
        <f t="shared" si="7"/>
        <v>13750</v>
      </c>
      <c r="G85" s="330"/>
      <c r="H85" s="317">
        <f t="shared" si="8"/>
        <v>0</v>
      </c>
      <c r="I85" s="381">
        <f t="shared" si="10"/>
        <v>1</v>
      </c>
      <c r="J85" s="328">
        <v>1</v>
      </c>
      <c r="K85" s="213">
        <f t="shared" si="9"/>
        <v>13750</v>
      </c>
      <c r="L85" s="329">
        <f t="shared" si="11"/>
        <v>13750</v>
      </c>
    </row>
    <row r="86" spans="1:12" x14ac:dyDescent="0.3">
      <c r="A86" s="105">
        <v>54</v>
      </c>
      <c r="B86" s="120" t="s">
        <v>1737</v>
      </c>
      <c r="C86" s="105" t="s">
        <v>1301</v>
      </c>
      <c r="D86" s="107">
        <v>1</v>
      </c>
      <c r="E86" s="388">
        <v>30000</v>
      </c>
      <c r="F86" s="317">
        <f t="shared" si="7"/>
        <v>30000</v>
      </c>
      <c r="G86" s="330"/>
      <c r="H86" s="317">
        <f t="shared" si="8"/>
        <v>0</v>
      </c>
      <c r="I86" s="381">
        <f t="shared" si="10"/>
        <v>1</v>
      </c>
      <c r="J86" s="328">
        <v>1</v>
      </c>
      <c r="K86" s="213">
        <f t="shared" si="9"/>
        <v>30000</v>
      </c>
      <c r="L86" s="329">
        <f t="shared" si="11"/>
        <v>30000</v>
      </c>
    </row>
    <row r="87" spans="1:12" x14ac:dyDescent="0.3">
      <c r="A87" s="105">
        <v>55</v>
      </c>
      <c r="B87" s="120" t="s">
        <v>1738</v>
      </c>
      <c r="C87" s="105" t="s">
        <v>1301</v>
      </c>
      <c r="D87" s="107">
        <v>1</v>
      </c>
      <c r="E87" s="388">
        <v>10000</v>
      </c>
      <c r="F87" s="317">
        <f t="shared" si="7"/>
        <v>10000</v>
      </c>
      <c r="G87" s="330"/>
      <c r="H87" s="317">
        <f t="shared" si="8"/>
        <v>0</v>
      </c>
      <c r="I87" s="381">
        <f t="shared" si="10"/>
        <v>1</v>
      </c>
      <c r="J87" s="328">
        <v>1</v>
      </c>
      <c r="K87" s="213">
        <f t="shared" si="9"/>
        <v>10000</v>
      </c>
      <c r="L87" s="329">
        <f t="shared" si="11"/>
        <v>10000</v>
      </c>
    </row>
    <row r="88" spans="1:12" x14ac:dyDescent="0.3">
      <c r="A88" s="105">
        <v>56</v>
      </c>
      <c r="B88" s="120" t="s">
        <v>1758</v>
      </c>
      <c r="C88" s="105" t="s">
        <v>1194</v>
      </c>
      <c r="D88" s="107">
        <v>5</v>
      </c>
      <c r="E88" s="388">
        <v>10750</v>
      </c>
      <c r="F88" s="317">
        <f t="shared" si="7"/>
        <v>53750</v>
      </c>
      <c r="G88" s="330"/>
      <c r="H88" s="317">
        <f t="shared" si="8"/>
        <v>0</v>
      </c>
      <c r="I88" s="381">
        <f t="shared" si="10"/>
        <v>5</v>
      </c>
      <c r="J88" s="328">
        <v>1</v>
      </c>
      <c r="K88" s="213">
        <f t="shared" si="9"/>
        <v>53750</v>
      </c>
      <c r="L88" s="329">
        <f t="shared" si="11"/>
        <v>53750</v>
      </c>
    </row>
    <row r="89" spans="1:12" x14ac:dyDescent="0.3">
      <c r="A89" s="105">
        <v>57</v>
      </c>
      <c r="B89" s="120" t="s">
        <v>1816</v>
      </c>
      <c r="C89" s="105" t="s">
        <v>1301</v>
      </c>
      <c r="D89" s="107">
        <v>1</v>
      </c>
      <c r="E89" s="388">
        <v>9750</v>
      </c>
      <c r="F89" s="317">
        <f t="shared" si="7"/>
        <v>9750</v>
      </c>
      <c r="G89" s="330"/>
      <c r="H89" s="317">
        <f t="shared" si="8"/>
        <v>0</v>
      </c>
      <c r="I89" s="381">
        <f t="shared" si="10"/>
        <v>1</v>
      </c>
      <c r="J89" s="328">
        <v>1</v>
      </c>
      <c r="K89" s="213">
        <f t="shared" si="9"/>
        <v>9750</v>
      </c>
      <c r="L89" s="329">
        <f t="shared" si="11"/>
        <v>9750</v>
      </c>
    </row>
    <row r="90" spans="1:12" x14ac:dyDescent="0.3">
      <c r="A90" s="105">
        <v>58</v>
      </c>
      <c r="B90" s="120" t="s">
        <v>1748</v>
      </c>
      <c r="C90" s="105" t="s">
        <v>1301</v>
      </c>
      <c r="D90" s="107">
        <v>1</v>
      </c>
      <c r="E90" s="388">
        <v>5750</v>
      </c>
      <c r="F90" s="317">
        <f t="shared" si="7"/>
        <v>5750</v>
      </c>
      <c r="G90" s="330"/>
      <c r="H90" s="317">
        <f t="shared" si="8"/>
        <v>0</v>
      </c>
      <c r="I90" s="381">
        <f t="shared" si="10"/>
        <v>1</v>
      </c>
      <c r="J90" s="328">
        <v>1</v>
      </c>
      <c r="K90" s="213">
        <f t="shared" si="9"/>
        <v>5750</v>
      </c>
      <c r="L90" s="329">
        <f t="shared" si="11"/>
        <v>5750</v>
      </c>
    </row>
    <row r="91" spans="1:12" x14ac:dyDescent="0.3">
      <c r="A91" s="105">
        <v>59</v>
      </c>
      <c r="B91" s="120" t="s">
        <v>1755</v>
      </c>
      <c r="C91" s="105" t="s">
        <v>1301</v>
      </c>
      <c r="D91" s="107">
        <v>1</v>
      </c>
      <c r="E91" s="388">
        <v>35750</v>
      </c>
      <c r="F91" s="317">
        <f t="shared" si="7"/>
        <v>35750</v>
      </c>
      <c r="G91" s="330"/>
      <c r="H91" s="317">
        <f t="shared" si="8"/>
        <v>0</v>
      </c>
      <c r="I91" s="381">
        <f t="shared" si="10"/>
        <v>1</v>
      </c>
      <c r="J91" s="328">
        <v>0.7</v>
      </c>
      <c r="K91" s="213">
        <f t="shared" si="9"/>
        <v>25025</v>
      </c>
      <c r="L91" s="329">
        <f t="shared" si="11"/>
        <v>25025</v>
      </c>
    </row>
    <row r="92" spans="1:12" x14ac:dyDescent="0.3">
      <c r="A92" s="105">
        <v>60</v>
      </c>
      <c r="B92" s="120" t="s">
        <v>1756</v>
      </c>
      <c r="C92" s="105" t="s">
        <v>126</v>
      </c>
      <c r="D92" s="107">
        <v>2</v>
      </c>
      <c r="E92" s="388">
        <v>12750</v>
      </c>
      <c r="F92" s="317">
        <f t="shared" si="7"/>
        <v>25500</v>
      </c>
      <c r="G92" s="339"/>
      <c r="H92" s="317">
        <f t="shared" si="8"/>
        <v>0</v>
      </c>
      <c r="I92" s="381">
        <f t="shared" si="10"/>
        <v>2</v>
      </c>
      <c r="J92" s="333">
        <v>1</v>
      </c>
      <c r="K92" s="213">
        <f t="shared" si="9"/>
        <v>25500</v>
      </c>
      <c r="L92" s="329">
        <f t="shared" si="11"/>
        <v>25500</v>
      </c>
    </row>
    <row r="93" spans="1:12" ht="11.65" thickBot="1" x14ac:dyDescent="0.35">
      <c r="F93" s="317"/>
      <c r="H93" s="319"/>
      <c r="I93" s="381">
        <f t="shared" si="10"/>
        <v>0</v>
      </c>
      <c r="K93" s="213">
        <f t="shared" si="9"/>
        <v>0</v>
      </c>
    </row>
    <row r="94" spans="1:12" ht="11.65" thickBot="1" x14ac:dyDescent="0.35">
      <c r="A94" s="122"/>
      <c r="B94" s="123" t="s">
        <v>1271</v>
      </c>
      <c r="C94" s="122"/>
      <c r="D94" s="124"/>
      <c r="E94" s="390"/>
      <c r="F94" s="335">
        <f>SUM(F10:F92)</f>
        <v>6892456.9401848763</v>
      </c>
      <c r="G94" s="334"/>
      <c r="H94" s="343">
        <f>SUM(H10:H92)</f>
        <v>2684679.3620000002</v>
      </c>
      <c r="I94" s="382"/>
      <c r="J94" s="334"/>
      <c r="K94" s="335">
        <f>SUM(K10:K92)</f>
        <v>5967953.0409848765</v>
      </c>
      <c r="L94" s="344">
        <f>SUM(L10:L92)</f>
        <v>3283273.6789848777</v>
      </c>
    </row>
  </sheetData>
  <mergeCells count="2">
    <mergeCell ref="G7:H7"/>
    <mergeCell ref="I7:K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2"/>
  <sheetViews>
    <sheetView zoomScale="83" workbookViewId="0">
      <pane xSplit="1" ySplit="2" topLeftCell="B222" activePane="bottomRight" state="frozen"/>
      <selection pane="topRight" activeCell="B1" sqref="B1"/>
      <selection pane="bottomLeft" activeCell="A3" sqref="A3"/>
      <selection pane="bottomRight" activeCell="L279" sqref="L279"/>
    </sheetView>
  </sheetViews>
  <sheetFormatPr defaultColWidth="9" defaultRowHeight="11.25" x14ac:dyDescent="0.3"/>
  <cols>
    <col min="1" max="1" width="9.1328125" style="106" bestFit="1" customWidth="1"/>
    <col min="2" max="2" width="53" style="103" customWidth="1"/>
    <col min="3" max="3" width="5.265625" style="106" bestFit="1" customWidth="1"/>
    <col min="4" max="4" width="5.86328125" style="106" bestFit="1" customWidth="1"/>
    <col min="5" max="5" width="9.1328125" style="137" bestFit="1" customWidth="1"/>
    <col min="6" max="6" width="12.73046875" style="137" bestFit="1" customWidth="1"/>
    <col min="7" max="7" width="10.59765625" style="125" bestFit="1" customWidth="1"/>
    <col min="8" max="16384" width="9" style="103"/>
  </cols>
  <sheetData>
    <row r="1" spans="1:7" x14ac:dyDescent="0.3">
      <c r="A1" s="255"/>
      <c r="B1" s="256"/>
      <c r="C1" s="255"/>
      <c r="D1" s="255"/>
      <c r="E1" s="257"/>
      <c r="F1" s="257"/>
      <c r="G1" s="257"/>
    </row>
    <row r="2" spans="1:7" x14ac:dyDescent="0.3">
      <c r="A2" s="110" t="s">
        <v>696</v>
      </c>
      <c r="B2" s="127" t="s">
        <v>682</v>
      </c>
      <c r="C2" s="110" t="s">
        <v>1289</v>
      </c>
      <c r="D2" s="97" t="s">
        <v>10</v>
      </c>
      <c r="E2" s="98" t="s">
        <v>698</v>
      </c>
      <c r="F2" s="98" t="s">
        <v>699</v>
      </c>
      <c r="G2" s="128" t="s">
        <v>1193</v>
      </c>
    </row>
    <row r="3" spans="1:7" x14ac:dyDescent="0.3">
      <c r="A3" s="129"/>
      <c r="B3" s="112" t="s">
        <v>1288</v>
      </c>
      <c r="C3" s="129"/>
      <c r="D3" s="99"/>
      <c r="E3" s="100"/>
      <c r="F3" s="100"/>
      <c r="G3" s="130"/>
    </row>
    <row r="4" spans="1:7" ht="22.5" x14ac:dyDescent="0.3">
      <c r="A4" s="105"/>
      <c r="B4" s="101" t="s">
        <v>1273</v>
      </c>
      <c r="C4" s="105"/>
      <c r="D4" s="102" t="s">
        <v>1274</v>
      </c>
      <c r="E4" s="136" t="s">
        <v>1275</v>
      </c>
      <c r="F4" s="136" t="s">
        <v>1276</v>
      </c>
      <c r="G4" s="136" t="s">
        <v>1277</v>
      </c>
    </row>
    <row r="5" spans="1:7" x14ac:dyDescent="0.3">
      <c r="A5" s="105">
        <v>1</v>
      </c>
      <c r="B5" s="53" t="s">
        <v>1278</v>
      </c>
      <c r="C5" s="105"/>
      <c r="D5" s="105">
        <v>26.4</v>
      </c>
      <c r="E5" s="107">
        <f>4745+325+3725+4175*2</f>
        <v>17145</v>
      </c>
      <c r="F5" s="107">
        <f>E5/1000</f>
        <v>17.145</v>
      </c>
      <c r="G5" s="107">
        <f>F5*D5</f>
        <v>452.62799999999999</v>
      </c>
    </row>
    <row r="6" spans="1:7" x14ac:dyDescent="0.3">
      <c r="A6" s="105"/>
      <c r="B6" s="53" t="s">
        <v>1279</v>
      </c>
      <c r="C6" s="105"/>
      <c r="D6" s="105">
        <v>6.71</v>
      </c>
      <c r="E6" s="107">
        <f>4940*3</f>
        <v>14820</v>
      </c>
      <c r="F6" s="107">
        <f>E6/1000</f>
        <v>14.82</v>
      </c>
      <c r="G6" s="107">
        <f>F6*D6</f>
        <v>99.4422</v>
      </c>
    </row>
    <row r="7" spans="1:7" x14ac:dyDescent="0.3">
      <c r="A7" s="105"/>
      <c r="B7" s="53" t="s">
        <v>1280</v>
      </c>
      <c r="C7" s="105"/>
      <c r="D7" s="105">
        <f>16.8*2</f>
        <v>33.6</v>
      </c>
      <c r="E7" s="107">
        <v>4320</v>
      </c>
      <c r="F7" s="107">
        <f>E7/1000</f>
        <v>4.32</v>
      </c>
      <c r="G7" s="107">
        <f>F7*D7</f>
        <v>145.15200000000002</v>
      </c>
    </row>
    <row r="8" spans="1:7" x14ac:dyDescent="0.3">
      <c r="A8" s="105"/>
      <c r="B8" s="53" t="s">
        <v>1281</v>
      </c>
      <c r="C8" s="105"/>
      <c r="D8" s="105">
        <v>4.9800000000000004</v>
      </c>
      <c r="E8" s="107">
        <f>1850*11</f>
        <v>20350</v>
      </c>
      <c r="F8" s="107">
        <f>E8/1000</f>
        <v>20.350000000000001</v>
      </c>
      <c r="G8" s="107">
        <f>F8*D8</f>
        <v>101.34300000000002</v>
      </c>
    </row>
    <row r="9" spans="1:7" x14ac:dyDescent="0.3">
      <c r="A9" s="105"/>
      <c r="B9" s="53"/>
      <c r="C9" s="105"/>
      <c r="D9" s="105"/>
      <c r="E9" s="107"/>
      <c r="F9" s="107"/>
      <c r="G9" s="107"/>
    </row>
    <row r="10" spans="1:7" ht="22.5" x14ac:dyDescent="0.3">
      <c r="A10" s="105"/>
      <c r="B10" s="53" t="s">
        <v>1282</v>
      </c>
      <c r="C10" s="105"/>
      <c r="D10" s="102" t="s">
        <v>1274</v>
      </c>
      <c r="E10" s="136" t="s">
        <v>1283</v>
      </c>
      <c r="F10" s="136"/>
      <c r="G10" s="136" t="s">
        <v>1277</v>
      </c>
    </row>
    <row r="11" spans="1:7" x14ac:dyDescent="0.3">
      <c r="A11" s="105"/>
      <c r="B11" s="53" t="s">
        <v>1284</v>
      </c>
      <c r="C11" s="105"/>
      <c r="D11" s="105">
        <f>7850*0.01</f>
        <v>78.5</v>
      </c>
      <c r="E11" s="107">
        <f>0.016*4*11</f>
        <v>0.70399999999999996</v>
      </c>
      <c r="F11" s="107"/>
      <c r="G11" s="107">
        <f>E11*D11</f>
        <v>55.263999999999996</v>
      </c>
    </row>
    <row r="12" spans="1:7" x14ac:dyDescent="0.3">
      <c r="A12" s="105"/>
      <c r="B12" s="53" t="s">
        <v>1285</v>
      </c>
      <c r="C12" s="105"/>
      <c r="D12" s="105">
        <f>7850*0.01</f>
        <v>78.5</v>
      </c>
      <c r="E12" s="107">
        <f>0.0486</f>
        <v>4.8599999999999997E-2</v>
      </c>
      <c r="F12" s="107"/>
      <c r="G12" s="107">
        <f>E12*D12</f>
        <v>3.8150999999999997</v>
      </c>
    </row>
    <row r="13" spans="1:7" x14ac:dyDescent="0.3">
      <c r="A13" s="105"/>
      <c r="B13" s="53" t="s">
        <v>1286</v>
      </c>
      <c r="C13" s="105"/>
      <c r="D13" s="105">
        <f>7850*0.012</f>
        <v>94.2</v>
      </c>
      <c r="E13" s="107">
        <f>0.25*0.25</f>
        <v>6.25E-2</v>
      </c>
      <c r="F13" s="107"/>
      <c r="G13" s="107">
        <f>E13*D13</f>
        <v>5.8875000000000002</v>
      </c>
    </row>
    <row r="14" spans="1:7" x14ac:dyDescent="0.3">
      <c r="A14" s="105"/>
      <c r="B14" s="53"/>
      <c r="C14" s="105" t="s">
        <v>1290</v>
      </c>
      <c r="D14" s="105"/>
      <c r="E14" s="107"/>
      <c r="F14" s="107" t="s">
        <v>1287</v>
      </c>
      <c r="G14" s="108">
        <f>SUM(G5:G13)</f>
        <v>863.53180000000009</v>
      </c>
    </row>
    <row r="15" spans="1:7" x14ac:dyDescent="0.3">
      <c r="A15" s="105"/>
      <c r="B15" s="53"/>
      <c r="C15" s="105"/>
      <c r="D15" s="105"/>
      <c r="E15" s="107"/>
      <c r="F15" s="107"/>
      <c r="G15" s="124"/>
    </row>
    <row r="16" spans="1:7" ht="45" x14ac:dyDescent="0.3">
      <c r="A16" s="105">
        <v>2</v>
      </c>
      <c r="B16" s="104" t="s">
        <v>1593</v>
      </c>
      <c r="C16" s="258" t="s">
        <v>1194</v>
      </c>
      <c r="D16" s="105">
        <v>1</v>
      </c>
      <c r="E16" s="107">
        <f>16/3.28</f>
        <v>4.8780487804878048</v>
      </c>
      <c r="F16" s="107">
        <v>5</v>
      </c>
      <c r="G16" s="108">
        <f>F16*E16*D16</f>
        <v>24.390243902439025</v>
      </c>
    </row>
    <row r="17" spans="1:7" x14ac:dyDescent="0.3">
      <c r="A17" s="105"/>
      <c r="B17" s="53"/>
      <c r="C17" s="105"/>
      <c r="D17" s="105"/>
      <c r="E17" s="107"/>
      <c r="F17" s="107"/>
      <c r="G17" s="107"/>
    </row>
    <row r="18" spans="1:7" ht="33.75" x14ac:dyDescent="0.3">
      <c r="A18" s="105">
        <v>3</v>
      </c>
      <c r="B18" s="104" t="s">
        <v>1269</v>
      </c>
      <c r="C18" s="105" t="s">
        <v>126</v>
      </c>
      <c r="D18" s="105">
        <v>4</v>
      </c>
      <c r="E18" s="107"/>
      <c r="F18" s="107"/>
      <c r="G18" s="108">
        <v>4</v>
      </c>
    </row>
    <row r="19" spans="1:7" x14ac:dyDescent="0.3">
      <c r="A19" s="105"/>
      <c r="B19" s="53"/>
      <c r="C19" s="105"/>
      <c r="D19" s="105"/>
      <c r="E19" s="107"/>
      <c r="F19" s="107"/>
      <c r="G19" s="107"/>
    </row>
    <row r="20" spans="1:7" x14ac:dyDescent="0.3">
      <c r="A20" s="111"/>
      <c r="B20" s="112" t="s">
        <v>1291</v>
      </c>
      <c r="C20" s="111"/>
      <c r="D20" s="111"/>
      <c r="E20" s="126"/>
      <c r="F20" s="126"/>
      <c r="G20" s="126"/>
    </row>
    <row r="21" spans="1:7" x14ac:dyDescent="0.3">
      <c r="A21" s="105">
        <v>1</v>
      </c>
      <c r="B21" s="117" t="s">
        <v>1329</v>
      </c>
      <c r="C21" s="117"/>
      <c r="D21" s="105">
        <v>6</v>
      </c>
      <c r="E21" s="107" t="s">
        <v>1293</v>
      </c>
      <c r="F21" s="107"/>
      <c r="G21" s="135">
        <v>6</v>
      </c>
    </row>
    <row r="22" spans="1:7" x14ac:dyDescent="0.3">
      <c r="A22" s="109">
        <v>2</v>
      </c>
      <c r="B22" s="118" t="s">
        <v>1294</v>
      </c>
      <c r="C22" s="118"/>
      <c r="D22" s="109"/>
      <c r="E22" s="119"/>
      <c r="F22" s="119"/>
      <c r="G22" s="119"/>
    </row>
    <row r="23" spans="1:7" x14ac:dyDescent="0.3">
      <c r="A23" s="105" t="s">
        <v>1295</v>
      </c>
      <c r="B23" s="117" t="s">
        <v>1296</v>
      </c>
      <c r="C23" s="117"/>
      <c r="D23" s="105"/>
      <c r="E23" s="107"/>
      <c r="F23" s="116"/>
      <c r="G23" s="107"/>
    </row>
    <row r="24" spans="1:7" x14ac:dyDescent="0.3">
      <c r="A24" s="105"/>
      <c r="B24" s="117" t="s">
        <v>1330</v>
      </c>
      <c r="C24" s="117"/>
      <c r="D24" s="105">
        <v>1</v>
      </c>
      <c r="E24" s="107">
        <v>4.4260000000000002</v>
      </c>
      <c r="F24" s="116">
        <v>0.6</v>
      </c>
      <c r="G24" s="107">
        <f>F24*E24*D24</f>
        <v>2.6556000000000002</v>
      </c>
    </row>
    <row r="25" spans="1:7" x14ac:dyDescent="0.3">
      <c r="A25" s="105"/>
      <c r="B25" s="117" t="s">
        <v>1331</v>
      </c>
      <c r="C25" s="117"/>
      <c r="D25" s="105">
        <v>1</v>
      </c>
      <c r="E25" s="107">
        <v>2.4</v>
      </c>
      <c r="F25" s="116">
        <v>0.6</v>
      </c>
      <c r="G25" s="107">
        <f t="shared" ref="G25:G35" si="0">F25*E25*D25</f>
        <v>1.44</v>
      </c>
    </row>
    <row r="26" spans="1:7" x14ac:dyDescent="0.3">
      <c r="A26" s="105"/>
      <c r="B26" s="117" t="s">
        <v>1332</v>
      </c>
      <c r="C26" s="117"/>
      <c r="D26" s="105">
        <v>1</v>
      </c>
      <c r="E26" s="107">
        <v>4.3259999999999996</v>
      </c>
      <c r="F26" s="116">
        <v>3</v>
      </c>
      <c r="G26" s="107">
        <f t="shared" si="0"/>
        <v>12.977999999999998</v>
      </c>
    </row>
    <row r="27" spans="1:7" x14ac:dyDescent="0.3">
      <c r="A27" s="105"/>
      <c r="B27" s="117" t="s">
        <v>1333</v>
      </c>
      <c r="C27" s="117"/>
      <c r="D27" s="105">
        <v>1</v>
      </c>
      <c r="E27" s="107">
        <v>4.8</v>
      </c>
      <c r="F27" s="116">
        <v>4.8</v>
      </c>
      <c r="G27" s="107">
        <f t="shared" si="0"/>
        <v>23.04</v>
      </c>
    </row>
    <row r="28" spans="1:7" x14ac:dyDescent="0.3">
      <c r="A28" s="105"/>
      <c r="B28" s="117" t="s">
        <v>1334</v>
      </c>
      <c r="C28" s="117"/>
      <c r="D28" s="105">
        <v>1</v>
      </c>
      <c r="E28" s="107">
        <v>2.4</v>
      </c>
      <c r="F28" s="116">
        <v>2.2000000000000002</v>
      </c>
      <c r="G28" s="107">
        <f t="shared" si="0"/>
        <v>5.28</v>
      </c>
    </row>
    <row r="29" spans="1:7" x14ac:dyDescent="0.3">
      <c r="A29" s="105"/>
      <c r="B29" s="117" t="s">
        <v>1335</v>
      </c>
      <c r="C29" s="117"/>
      <c r="D29" s="105">
        <v>1</v>
      </c>
      <c r="E29" s="107">
        <v>19.5</v>
      </c>
      <c r="F29" s="116">
        <v>2.1</v>
      </c>
      <c r="G29" s="107">
        <f t="shared" si="0"/>
        <v>40.950000000000003</v>
      </c>
    </row>
    <row r="30" spans="1:7" x14ac:dyDescent="0.3">
      <c r="A30" s="105"/>
      <c r="B30" s="117" t="s">
        <v>1603</v>
      </c>
      <c r="C30" s="117"/>
      <c r="D30" s="105">
        <v>1</v>
      </c>
      <c r="E30" s="107">
        <v>4.08</v>
      </c>
      <c r="F30" s="116">
        <v>10.25</v>
      </c>
      <c r="G30" s="107">
        <f t="shared" si="0"/>
        <v>41.82</v>
      </c>
    </row>
    <row r="31" spans="1:7" x14ac:dyDescent="0.3">
      <c r="A31" s="105"/>
      <c r="B31" s="117" t="s">
        <v>1604</v>
      </c>
      <c r="C31" s="117"/>
      <c r="D31" s="105">
        <v>1</v>
      </c>
      <c r="E31" s="107">
        <v>3.16</v>
      </c>
      <c r="F31" s="116">
        <v>4.1449999999999996</v>
      </c>
      <c r="G31" s="107">
        <f t="shared" si="0"/>
        <v>13.098199999999999</v>
      </c>
    </row>
    <row r="32" spans="1:7" x14ac:dyDescent="0.3">
      <c r="A32" s="105"/>
      <c r="B32" s="117" t="s">
        <v>1605</v>
      </c>
      <c r="C32" s="117"/>
      <c r="D32" s="105">
        <v>1</v>
      </c>
      <c r="E32" s="107">
        <v>1.77</v>
      </c>
      <c r="F32" s="116">
        <v>2.42</v>
      </c>
      <c r="G32" s="107">
        <f t="shared" si="0"/>
        <v>4.2834000000000003</v>
      </c>
    </row>
    <row r="33" spans="1:7" x14ac:dyDescent="0.3">
      <c r="A33" s="105"/>
      <c r="B33" s="117" t="s">
        <v>1336</v>
      </c>
      <c r="C33" s="117"/>
      <c r="D33" s="105">
        <v>1</v>
      </c>
      <c r="E33" s="107">
        <v>3.73</v>
      </c>
      <c r="F33" s="116">
        <v>1.23</v>
      </c>
      <c r="G33" s="107">
        <f t="shared" si="0"/>
        <v>4.5879000000000003</v>
      </c>
    </row>
    <row r="34" spans="1:7" x14ac:dyDescent="0.3">
      <c r="A34" s="105"/>
      <c r="B34" s="117" t="s">
        <v>1337</v>
      </c>
      <c r="C34" s="117"/>
      <c r="D34" s="105">
        <v>1</v>
      </c>
      <c r="E34" s="107">
        <v>4.32</v>
      </c>
      <c r="F34" s="116">
        <v>2.17</v>
      </c>
      <c r="G34" s="107">
        <f t="shared" si="0"/>
        <v>9.3743999999999996</v>
      </c>
    </row>
    <row r="35" spans="1:7" x14ac:dyDescent="0.3">
      <c r="A35" s="105"/>
      <c r="B35" s="117" t="s">
        <v>1338</v>
      </c>
      <c r="C35" s="117"/>
      <c r="D35" s="105">
        <v>1</v>
      </c>
      <c r="E35" s="107">
        <v>2.04</v>
      </c>
      <c r="F35" s="116">
        <v>2.2000000000000002</v>
      </c>
      <c r="G35" s="107">
        <f t="shared" si="0"/>
        <v>4.4880000000000004</v>
      </c>
    </row>
    <row r="36" spans="1:7" x14ac:dyDescent="0.3">
      <c r="A36" s="109"/>
      <c r="B36" s="118"/>
      <c r="C36" s="118"/>
      <c r="D36" s="109"/>
      <c r="E36" s="119"/>
      <c r="F36" s="119"/>
      <c r="G36" s="108">
        <f>SUM(G24:G35)</f>
        <v>163.99549999999999</v>
      </c>
    </row>
    <row r="37" spans="1:7" ht="33.75" x14ac:dyDescent="0.3">
      <c r="A37" s="105" t="s">
        <v>1297</v>
      </c>
      <c r="B37" s="38" t="s">
        <v>1298</v>
      </c>
      <c r="C37" s="38"/>
      <c r="D37" s="105"/>
      <c r="E37" s="107"/>
      <c r="F37" s="116"/>
      <c r="G37" s="107"/>
    </row>
    <row r="38" spans="1:7" x14ac:dyDescent="0.3">
      <c r="A38" s="105"/>
      <c r="B38" s="38" t="s">
        <v>1339</v>
      </c>
      <c r="C38" s="38"/>
      <c r="D38" s="105">
        <v>1</v>
      </c>
      <c r="E38" s="107">
        <v>3.9</v>
      </c>
      <c r="F38" s="116">
        <v>3.3</v>
      </c>
      <c r="G38" s="107">
        <f t="shared" ref="G38:G53" si="1">F38*E38*D38</f>
        <v>12.87</v>
      </c>
    </row>
    <row r="39" spans="1:7" x14ac:dyDescent="0.3">
      <c r="A39" s="105"/>
      <c r="B39" s="38" t="s">
        <v>1340</v>
      </c>
      <c r="C39" s="38"/>
      <c r="D39" s="105">
        <v>1</v>
      </c>
      <c r="E39" s="107">
        <v>2.9</v>
      </c>
      <c r="F39" s="116">
        <v>3.3</v>
      </c>
      <c r="G39" s="107">
        <f t="shared" si="1"/>
        <v>9.5699999999999985</v>
      </c>
    </row>
    <row r="40" spans="1:7" x14ac:dyDescent="0.3">
      <c r="A40" s="105"/>
      <c r="B40" s="38" t="s">
        <v>1341</v>
      </c>
      <c r="C40" s="38"/>
      <c r="D40" s="105">
        <v>1</v>
      </c>
      <c r="E40" s="107">
        <v>6.71</v>
      </c>
      <c r="F40" s="116">
        <v>1.88</v>
      </c>
      <c r="G40" s="107">
        <f t="shared" si="1"/>
        <v>12.614799999999999</v>
      </c>
    </row>
    <row r="41" spans="1:7" x14ac:dyDescent="0.3">
      <c r="A41" s="105"/>
      <c r="B41" s="38"/>
      <c r="C41" s="38"/>
      <c r="D41" s="105">
        <v>1</v>
      </c>
      <c r="E41" s="107">
        <v>1.45</v>
      </c>
      <c r="F41" s="116">
        <v>2.7</v>
      </c>
      <c r="G41" s="107">
        <f t="shared" si="1"/>
        <v>3.915</v>
      </c>
    </row>
    <row r="42" spans="1:7" x14ac:dyDescent="0.3">
      <c r="A42" s="105"/>
      <c r="B42" s="38" t="s">
        <v>1342</v>
      </c>
      <c r="C42" s="38"/>
      <c r="D42" s="105">
        <v>1</v>
      </c>
      <c r="E42" s="107">
        <v>1.4</v>
      </c>
      <c r="F42" s="116">
        <v>1.88</v>
      </c>
      <c r="G42" s="107">
        <f t="shared" si="1"/>
        <v>2.6319999999999997</v>
      </c>
    </row>
    <row r="43" spans="1:7" x14ac:dyDescent="0.3">
      <c r="A43" s="105"/>
      <c r="B43" s="38" t="s">
        <v>1343</v>
      </c>
      <c r="C43" s="38"/>
      <c r="D43" s="105">
        <v>1</v>
      </c>
      <c r="E43" s="107">
        <v>2.6</v>
      </c>
      <c r="F43" s="116">
        <v>3</v>
      </c>
      <c r="G43" s="107">
        <f t="shared" si="1"/>
        <v>7.8000000000000007</v>
      </c>
    </row>
    <row r="44" spans="1:7" x14ac:dyDescent="0.3">
      <c r="A44" s="105"/>
      <c r="B44" s="38" t="s">
        <v>1344</v>
      </c>
      <c r="C44" s="38"/>
      <c r="D44" s="105">
        <v>2</v>
      </c>
      <c r="E44" s="107">
        <v>0.67</v>
      </c>
      <c r="F44" s="116">
        <v>2.4500000000000002</v>
      </c>
      <c r="G44" s="107">
        <f t="shared" si="1"/>
        <v>3.2830000000000004</v>
      </c>
    </row>
    <row r="45" spans="1:7" x14ac:dyDescent="0.3">
      <c r="A45" s="105"/>
      <c r="B45" s="38"/>
      <c r="C45" s="38"/>
      <c r="D45" s="105">
        <v>1</v>
      </c>
      <c r="E45" s="107">
        <v>1.5</v>
      </c>
      <c r="F45" s="116">
        <v>0.67</v>
      </c>
      <c r="G45" s="107">
        <f t="shared" si="1"/>
        <v>1.0050000000000001</v>
      </c>
    </row>
    <row r="46" spans="1:7" x14ac:dyDescent="0.3">
      <c r="A46" s="105"/>
      <c r="B46" s="38" t="s">
        <v>1345</v>
      </c>
      <c r="C46" s="38"/>
      <c r="D46" s="105">
        <v>2</v>
      </c>
      <c r="E46" s="107">
        <v>1.6</v>
      </c>
      <c r="F46" s="116">
        <v>3.15</v>
      </c>
      <c r="G46" s="107">
        <f t="shared" si="1"/>
        <v>10.08</v>
      </c>
    </row>
    <row r="47" spans="1:7" x14ac:dyDescent="0.3">
      <c r="A47" s="105"/>
      <c r="B47" s="38" t="s">
        <v>1346</v>
      </c>
      <c r="C47" s="38"/>
      <c r="D47" s="105">
        <v>1</v>
      </c>
      <c r="E47" s="107">
        <v>2.1</v>
      </c>
      <c r="F47" s="116">
        <v>1.25</v>
      </c>
      <c r="G47" s="107">
        <f t="shared" si="1"/>
        <v>2.625</v>
      </c>
    </row>
    <row r="48" spans="1:7" x14ac:dyDescent="0.3">
      <c r="A48" s="105"/>
      <c r="B48" s="38" t="s">
        <v>1347</v>
      </c>
      <c r="C48" s="38"/>
      <c r="D48" s="105">
        <v>1</v>
      </c>
      <c r="E48" s="107">
        <v>1.45</v>
      </c>
      <c r="F48" s="116">
        <v>2.2000000000000002</v>
      </c>
      <c r="G48" s="107">
        <f t="shared" si="1"/>
        <v>3.19</v>
      </c>
    </row>
    <row r="49" spans="1:7" x14ac:dyDescent="0.3">
      <c r="A49" s="131"/>
      <c r="B49" s="40" t="s">
        <v>1348</v>
      </c>
      <c r="C49" s="40"/>
      <c r="D49" s="131">
        <v>1</v>
      </c>
      <c r="E49" s="63">
        <f>-1.5</f>
        <v>-1.5</v>
      </c>
      <c r="F49" s="132">
        <v>1.1000000000000001</v>
      </c>
      <c r="G49" s="63">
        <f t="shared" si="1"/>
        <v>-1.6500000000000001</v>
      </c>
    </row>
    <row r="50" spans="1:7" x14ac:dyDescent="0.3">
      <c r="A50" s="105"/>
      <c r="B50" s="38" t="s">
        <v>1606</v>
      </c>
      <c r="C50" s="38"/>
      <c r="D50" s="105">
        <v>1</v>
      </c>
      <c r="E50" s="107">
        <v>1.65</v>
      </c>
      <c r="F50" s="116">
        <v>2.2000000000000002</v>
      </c>
      <c r="G50" s="107">
        <f t="shared" si="1"/>
        <v>3.63</v>
      </c>
    </row>
    <row r="51" spans="1:7" x14ac:dyDescent="0.3">
      <c r="A51" s="105"/>
      <c r="B51" s="38" t="s">
        <v>1349</v>
      </c>
      <c r="C51" s="38"/>
      <c r="D51" s="105">
        <v>1</v>
      </c>
      <c r="E51" s="107">
        <v>3.5</v>
      </c>
      <c r="F51" s="116">
        <v>0.84</v>
      </c>
      <c r="G51" s="107">
        <f t="shared" si="1"/>
        <v>2.94</v>
      </c>
    </row>
    <row r="52" spans="1:7" x14ac:dyDescent="0.3">
      <c r="A52" s="105"/>
      <c r="B52" s="38" t="s">
        <v>1350</v>
      </c>
      <c r="C52" s="38"/>
      <c r="D52" s="105">
        <v>1</v>
      </c>
      <c r="E52" s="107">
        <v>2</v>
      </c>
      <c r="F52" s="116">
        <v>2.44</v>
      </c>
      <c r="G52" s="107">
        <f t="shared" si="1"/>
        <v>4.88</v>
      </c>
    </row>
    <row r="53" spans="1:7" x14ac:dyDescent="0.3">
      <c r="A53" s="105"/>
      <c r="B53" s="38" t="s">
        <v>1607</v>
      </c>
      <c r="C53" s="38"/>
      <c r="D53" s="105">
        <v>1</v>
      </c>
      <c r="E53" s="107">
        <v>2</v>
      </c>
      <c r="F53" s="116">
        <v>2.44</v>
      </c>
      <c r="G53" s="107">
        <f t="shared" si="1"/>
        <v>4.88</v>
      </c>
    </row>
    <row r="54" spans="1:7" x14ac:dyDescent="0.3">
      <c r="A54" s="110"/>
      <c r="B54" s="139"/>
      <c r="C54" s="139"/>
      <c r="D54" s="110"/>
      <c r="E54" s="108"/>
      <c r="F54" s="108"/>
      <c r="G54" s="108">
        <f>SUM(G38:G53)</f>
        <v>84.26479999999998</v>
      </c>
    </row>
    <row r="55" spans="1:7" x14ac:dyDescent="0.3">
      <c r="A55" s="105"/>
      <c r="B55" s="38"/>
      <c r="C55" s="38"/>
      <c r="D55" s="105"/>
      <c r="E55" s="107"/>
      <c r="F55" s="116"/>
      <c r="G55" s="107"/>
    </row>
    <row r="56" spans="1:7" ht="45" x14ac:dyDescent="0.3">
      <c r="A56" s="105" t="s">
        <v>1299</v>
      </c>
      <c r="B56" s="38" t="s">
        <v>1351</v>
      </c>
      <c r="C56" s="38"/>
      <c r="D56" s="105">
        <v>1</v>
      </c>
      <c r="E56" s="107" t="s">
        <v>1301</v>
      </c>
      <c r="F56" s="116"/>
      <c r="G56" s="108">
        <v>1</v>
      </c>
    </row>
    <row r="57" spans="1:7" x14ac:dyDescent="0.3">
      <c r="A57" s="105"/>
      <c r="B57" s="38"/>
      <c r="C57" s="38"/>
      <c r="D57" s="105"/>
      <c r="E57" s="107"/>
      <c r="F57" s="116"/>
      <c r="G57" s="107"/>
    </row>
    <row r="58" spans="1:7" x14ac:dyDescent="0.3">
      <c r="A58" s="105"/>
      <c r="B58" s="38"/>
      <c r="C58" s="38"/>
      <c r="D58" s="105"/>
      <c r="E58" s="107"/>
      <c r="F58" s="116"/>
      <c r="G58" s="107"/>
    </row>
    <row r="59" spans="1:7" ht="56.25" x14ac:dyDescent="0.3">
      <c r="A59" s="105" t="s">
        <v>1302</v>
      </c>
      <c r="B59" s="38" t="s">
        <v>1352</v>
      </c>
      <c r="C59" s="38"/>
      <c r="D59" s="105"/>
      <c r="E59" s="107"/>
      <c r="F59" s="107"/>
      <c r="G59" s="107"/>
    </row>
    <row r="60" spans="1:7" x14ac:dyDescent="0.3">
      <c r="A60" s="105"/>
      <c r="B60" s="38" t="s">
        <v>1353</v>
      </c>
      <c r="C60" s="38"/>
      <c r="D60" s="105">
        <v>1</v>
      </c>
      <c r="E60" s="107">
        <v>1.3</v>
      </c>
      <c r="F60" s="116">
        <v>3.2</v>
      </c>
      <c r="G60" s="107">
        <f t="shared" ref="G60:G77" si="2">F60*E60*D60</f>
        <v>4.16</v>
      </c>
    </row>
    <row r="61" spans="1:7" x14ac:dyDescent="0.3">
      <c r="A61" s="105"/>
      <c r="B61" s="38"/>
      <c r="C61" s="38"/>
      <c r="D61" s="105">
        <v>1</v>
      </c>
      <c r="E61" s="107">
        <v>3.05</v>
      </c>
      <c r="F61" s="116">
        <v>0.9</v>
      </c>
      <c r="G61" s="107">
        <f t="shared" si="2"/>
        <v>2.7450000000000001</v>
      </c>
    </row>
    <row r="62" spans="1:7" x14ac:dyDescent="0.3">
      <c r="A62" s="105"/>
      <c r="B62" s="38" t="s">
        <v>1354</v>
      </c>
      <c r="C62" s="38"/>
      <c r="D62" s="105">
        <v>1</v>
      </c>
      <c r="E62" s="107">
        <v>3.4</v>
      </c>
      <c r="F62" s="116">
        <v>0.4</v>
      </c>
      <c r="G62" s="107">
        <f t="shared" si="2"/>
        <v>1.36</v>
      </c>
    </row>
    <row r="63" spans="1:7" x14ac:dyDescent="0.3">
      <c r="A63" s="105"/>
      <c r="B63" s="38" t="s">
        <v>1355</v>
      </c>
      <c r="C63" s="38"/>
      <c r="D63" s="105">
        <v>1</v>
      </c>
      <c r="E63" s="107">
        <v>4.9000000000000004</v>
      </c>
      <c r="F63" s="116">
        <v>4.5999999999999996</v>
      </c>
      <c r="G63" s="107">
        <f t="shared" si="2"/>
        <v>22.54</v>
      </c>
    </row>
    <row r="64" spans="1:7" x14ac:dyDescent="0.3">
      <c r="A64" s="105"/>
      <c r="B64" s="38" t="s">
        <v>1356</v>
      </c>
      <c r="C64" s="38"/>
      <c r="D64" s="105">
        <v>1</v>
      </c>
      <c r="E64" s="107">
        <v>1.6</v>
      </c>
      <c r="F64" s="116">
        <v>2.75</v>
      </c>
      <c r="G64" s="107">
        <f t="shared" si="2"/>
        <v>4.4000000000000004</v>
      </c>
    </row>
    <row r="65" spans="1:7" x14ac:dyDescent="0.3">
      <c r="A65" s="105"/>
      <c r="B65" s="38" t="s">
        <v>1357</v>
      </c>
      <c r="C65" s="38"/>
      <c r="D65" s="105">
        <v>1</v>
      </c>
      <c r="E65" s="107">
        <v>6.2</v>
      </c>
      <c r="F65" s="116">
        <v>0.75</v>
      </c>
      <c r="G65" s="107">
        <f t="shared" si="2"/>
        <v>4.6500000000000004</v>
      </c>
    </row>
    <row r="66" spans="1:7" x14ac:dyDescent="0.3">
      <c r="A66" s="105"/>
      <c r="B66" s="38" t="s">
        <v>1358</v>
      </c>
      <c r="C66" s="38"/>
      <c r="D66" s="105">
        <v>1</v>
      </c>
      <c r="E66" s="107">
        <v>4.32</v>
      </c>
      <c r="F66" s="116">
        <v>3.05</v>
      </c>
      <c r="G66" s="107">
        <f t="shared" si="2"/>
        <v>13.176</v>
      </c>
    </row>
    <row r="67" spans="1:7" x14ac:dyDescent="0.3">
      <c r="A67" s="105"/>
      <c r="B67" s="40" t="s">
        <v>740</v>
      </c>
      <c r="C67" s="40"/>
      <c r="D67" s="131">
        <v>1</v>
      </c>
      <c r="E67" s="63">
        <f>-1.5</f>
        <v>-1.5</v>
      </c>
      <c r="F67" s="132">
        <v>2.4</v>
      </c>
      <c r="G67" s="63">
        <f t="shared" si="2"/>
        <v>-3.5999999999999996</v>
      </c>
    </row>
    <row r="68" spans="1:7" x14ac:dyDescent="0.3">
      <c r="A68" s="105"/>
      <c r="B68" s="38" t="s">
        <v>1359</v>
      </c>
      <c r="C68" s="38"/>
      <c r="D68" s="105">
        <v>1</v>
      </c>
      <c r="E68" s="107">
        <v>5.58</v>
      </c>
      <c r="F68" s="116">
        <v>3.05</v>
      </c>
      <c r="G68" s="107">
        <f t="shared" si="2"/>
        <v>17.018999999999998</v>
      </c>
    </row>
    <row r="69" spans="1:7" x14ac:dyDescent="0.3">
      <c r="A69" s="105"/>
      <c r="B69" s="38"/>
      <c r="C69" s="38"/>
      <c r="D69" s="105">
        <v>1</v>
      </c>
      <c r="E69" s="107">
        <v>1.53</v>
      </c>
      <c r="F69" s="116">
        <v>1.2</v>
      </c>
      <c r="G69" s="107">
        <f t="shared" si="2"/>
        <v>1.8359999999999999</v>
      </c>
    </row>
    <row r="70" spans="1:7" x14ac:dyDescent="0.3">
      <c r="A70" s="105"/>
      <c r="B70" s="38" t="s">
        <v>1360</v>
      </c>
      <c r="C70" s="38"/>
      <c r="D70" s="105">
        <v>1</v>
      </c>
      <c r="E70" s="107">
        <v>5</v>
      </c>
      <c r="F70" s="116">
        <v>3.3</v>
      </c>
      <c r="G70" s="107">
        <f t="shared" si="2"/>
        <v>16.5</v>
      </c>
    </row>
    <row r="71" spans="1:7" x14ac:dyDescent="0.3">
      <c r="A71" s="105"/>
      <c r="B71" s="38" t="s">
        <v>1608</v>
      </c>
      <c r="C71" s="38"/>
      <c r="D71" s="105">
        <v>1</v>
      </c>
      <c r="E71" s="107">
        <v>4.43</v>
      </c>
      <c r="F71" s="116">
        <v>3.3</v>
      </c>
      <c r="G71" s="107">
        <f t="shared" si="2"/>
        <v>14.618999999999998</v>
      </c>
    </row>
    <row r="72" spans="1:7" x14ac:dyDescent="0.3">
      <c r="A72" s="105"/>
      <c r="B72" s="38" t="s">
        <v>983</v>
      </c>
      <c r="C72" s="38"/>
      <c r="D72" s="105">
        <v>1</v>
      </c>
      <c r="E72" s="107">
        <v>1.63</v>
      </c>
      <c r="F72" s="116">
        <v>3.3</v>
      </c>
      <c r="G72" s="107">
        <f t="shared" si="2"/>
        <v>5.3789999999999996</v>
      </c>
    </row>
    <row r="73" spans="1:7" x14ac:dyDescent="0.3">
      <c r="A73" s="105"/>
      <c r="B73" s="38"/>
      <c r="C73" s="38"/>
      <c r="D73" s="105">
        <v>1</v>
      </c>
      <c r="E73" s="107">
        <v>2.68</v>
      </c>
      <c r="F73" s="116">
        <v>3.3</v>
      </c>
      <c r="G73" s="107">
        <f t="shared" si="2"/>
        <v>8.8439999999999994</v>
      </c>
    </row>
    <row r="74" spans="1:7" x14ac:dyDescent="0.3">
      <c r="A74" s="105"/>
      <c r="B74" s="38" t="s">
        <v>1361</v>
      </c>
      <c r="C74" s="38"/>
      <c r="D74" s="105">
        <v>1</v>
      </c>
      <c r="E74" s="107">
        <v>1.47</v>
      </c>
      <c r="F74" s="116">
        <v>3.3</v>
      </c>
      <c r="G74" s="107">
        <f t="shared" si="2"/>
        <v>4.851</v>
      </c>
    </row>
    <row r="75" spans="1:7" x14ac:dyDescent="0.3">
      <c r="A75" s="105"/>
      <c r="B75" s="38"/>
      <c r="C75" s="38"/>
      <c r="D75" s="105">
        <v>1</v>
      </c>
      <c r="E75" s="107">
        <v>6.62</v>
      </c>
      <c r="F75" s="116">
        <v>3.3</v>
      </c>
      <c r="G75" s="107">
        <f t="shared" si="2"/>
        <v>21.846</v>
      </c>
    </row>
    <row r="76" spans="1:7" x14ac:dyDescent="0.3">
      <c r="A76" s="105"/>
      <c r="B76" s="38" t="s">
        <v>1609</v>
      </c>
      <c r="C76" s="38"/>
      <c r="D76" s="105">
        <v>1</v>
      </c>
      <c r="E76" s="107">
        <v>3.4</v>
      </c>
      <c r="F76" s="116">
        <v>3.3</v>
      </c>
      <c r="G76" s="107">
        <f t="shared" si="2"/>
        <v>11.219999999999999</v>
      </c>
    </row>
    <row r="77" spans="1:7" x14ac:dyDescent="0.3">
      <c r="A77" s="105"/>
      <c r="B77" s="38" t="s">
        <v>1362</v>
      </c>
      <c r="C77" s="38"/>
      <c r="D77" s="105">
        <v>1</v>
      </c>
      <c r="E77" s="107">
        <v>4.3230000000000004</v>
      </c>
      <c r="F77" s="116">
        <v>4</v>
      </c>
      <c r="G77" s="107">
        <f t="shared" si="2"/>
        <v>17.292000000000002</v>
      </c>
    </row>
    <row r="78" spans="1:7" x14ac:dyDescent="0.3">
      <c r="A78" s="109"/>
      <c r="B78" s="54"/>
      <c r="C78" s="54"/>
      <c r="D78" s="109"/>
      <c r="E78" s="119"/>
      <c r="F78" s="119"/>
      <c r="G78" s="108">
        <f>SUM(G60:G77)</f>
        <v>168.83699999999999</v>
      </c>
    </row>
    <row r="79" spans="1:7" x14ac:dyDescent="0.3">
      <c r="A79" s="105"/>
      <c r="B79" s="38"/>
      <c r="C79" s="38"/>
      <c r="D79" s="105"/>
      <c r="E79" s="107"/>
      <c r="F79" s="107"/>
      <c r="G79" s="107"/>
    </row>
    <row r="80" spans="1:7" ht="56.25" x14ac:dyDescent="0.3">
      <c r="A80" s="105" t="s">
        <v>1304</v>
      </c>
      <c r="B80" s="38" t="s">
        <v>1305</v>
      </c>
      <c r="C80" s="38"/>
      <c r="D80" s="105"/>
      <c r="E80" s="107"/>
      <c r="F80" s="116"/>
      <c r="G80" s="107"/>
    </row>
    <row r="81" spans="1:7" x14ac:dyDescent="0.3">
      <c r="A81" s="105"/>
      <c r="B81" s="38" t="s">
        <v>1363</v>
      </c>
      <c r="C81" s="38"/>
      <c r="D81" s="105">
        <v>1</v>
      </c>
      <c r="E81" s="107">
        <v>4.78</v>
      </c>
      <c r="F81" s="116">
        <v>3.35</v>
      </c>
      <c r="G81" s="107">
        <f t="shared" ref="G81:G83" si="3">F81*E81*D81</f>
        <v>16.013000000000002</v>
      </c>
    </row>
    <row r="82" spans="1:7" x14ac:dyDescent="0.3">
      <c r="A82" s="105"/>
      <c r="B82" s="38" t="s">
        <v>1226</v>
      </c>
      <c r="C82" s="38"/>
      <c r="D82" s="105">
        <v>1</v>
      </c>
      <c r="E82" s="107">
        <v>0.6</v>
      </c>
      <c r="F82" s="116">
        <v>3.35</v>
      </c>
      <c r="G82" s="107">
        <f t="shared" si="3"/>
        <v>2.0099999999999998</v>
      </c>
    </row>
    <row r="83" spans="1:7" x14ac:dyDescent="0.3">
      <c r="A83" s="105"/>
      <c r="B83" s="38" t="s">
        <v>1364</v>
      </c>
      <c r="C83" s="38"/>
      <c r="D83" s="105">
        <v>1</v>
      </c>
      <c r="E83" s="107">
        <v>4.17</v>
      </c>
      <c r="F83" s="116">
        <v>2.17</v>
      </c>
      <c r="G83" s="107">
        <f t="shared" si="3"/>
        <v>9.0488999999999997</v>
      </c>
    </row>
    <row r="84" spans="1:7" x14ac:dyDescent="0.3">
      <c r="A84" s="109"/>
      <c r="B84" s="54"/>
      <c r="C84" s="54"/>
      <c r="D84" s="109"/>
      <c r="E84" s="119"/>
      <c r="F84" s="119"/>
      <c r="G84" s="108">
        <f>SUM(G81:G83)</f>
        <v>27.071900000000003</v>
      </c>
    </row>
    <row r="85" spans="1:7" x14ac:dyDescent="0.3">
      <c r="A85" s="105"/>
      <c r="B85" s="38"/>
      <c r="C85" s="38"/>
      <c r="D85" s="105"/>
      <c r="E85" s="107"/>
      <c r="F85" s="116"/>
      <c r="G85" s="107"/>
    </row>
    <row r="86" spans="1:7" x14ac:dyDescent="0.3">
      <c r="A86" s="105" t="s">
        <v>1306</v>
      </c>
      <c r="B86" s="117" t="s">
        <v>1365</v>
      </c>
      <c r="C86" s="117"/>
      <c r="D86" s="105">
        <v>20</v>
      </c>
      <c r="E86" s="107" t="s">
        <v>1293</v>
      </c>
      <c r="F86" s="107"/>
      <c r="G86" s="98">
        <v>10</v>
      </c>
    </row>
    <row r="87" spans="1:7" ht="56.25" x14ac:dyDescent="0.3">
      <c r="A87" s="105" t="s">
        <v>1308</v>
      </c>
      <c r="B87" s="117" t="s">
        <v>1309</v>
      </c>
      <c r="C87" s="117"/>
      <c r="D87" s="105"/>
      <c r="E87" s="107"/>
      <c r="F87" s="107"/>
      <c r="G87" s="107"/>
    </row>
    <row r="88" spans="1:7" x14ac:dyDescent="0.3">
      <c r="A88" s="105"/>
      <c r="B88" s="117" t="s">
        <v>1366</v>
      </c>
      <c r="C88" s="117"/>
      <c r="D88" s="105">
        <v>1</v>
      </c>
      <c r="E88" s="107">
        <v>5.0999999999999996</v>
      </c>
      <c r="F88" s="107">
        <v>4.55</v>
      </c>
      <c r="G88" s="107">
        <f t="shared" ref="G88:G94" si="4">F88*E88*D88</f>
        <v>23.204999999999998</v>
      </c>
    </row>
    <row r="89" spans="1:7" x14ac:dyDescent="0.3">
      <c r="A89" s="105"/>
      <c r="B89" s="117"/>
      <c r="C89" s="117"/>
      <c r="D89" s="105">
        <v>1</v>
      </c>
      <c r="E89" s="107">
        <v>5.7</v>
      </c>
      <c r="F89" s="107">
        <v>0.75</v>
      </c>
      <c r="G89" s="107">
        <f t="shared" si="4"/>
        <v>4.2750000000000004</v>
      </c>
    </row>
    <row r="90" spans="1:7" x14ac:dyDescent="0.3">
      <c r="A90" s="105"/>
      <c r="B90" s="117" t="s">
        <v>1367</v>
      </c>
      <c r="C90" s="117"/>
      <c r="D90" s="105">
        <v>1</v>
      </c>
      <c r="E90" s="107">
        <v>4.4260000000000002</v>
      </c>
      <c r="F90" s="107">
        <v>0.75</v>
      </c>
      <c r="G90" s="107">
        <f t="shared" si="4"/>
        <v>3.3195000000000001</v>
      </c>
    </row>
    <row r="91" spans="1:7" x14ac:dyDescent="0.3">
      <c r="A91" s="105"/>
      <c r="B91" s="117" t="s">
        <v>1368</v>
      </c>
      <c r="C91" s="117"/>
      <c r="D91" s="105">
        <v>1</v>
      </c>
      <c r="E91" s="107">
        <v>2.4</v>
      </c>
      <c r="F91" s="107">
        <v>0.75</v>
      </c>
      <c r="G91" s="107">
        <f t="shared" si="4"/>
        <v>1.7999999999999998</v>
      </c>
    </row>
    <row r="92" spans="1:7" x14ac:dyDescent="0.3">
      <c r="A92" s="105"/>
      <c r="B92" s="117" t="s">
        <v>1610</v>
      </c>
      <c r="C92" s="117"/>
      <c r="D92" s="105">
        <v>1</v>
      </c>
      <c r="E92" s="107">
        <v>3.4</v>
      </c>
      <c r="F92" s="107">
        <v>0.75</v>
      </c>
      <c r="G92" s="107">
        <f t="shared" si="4"/>
        <v>2.5499999999999998</v>
      </c>
    </row>
    <row r="93" spans="1:7" x14ac:dyDescent="0.3">
      <c r="A93" s="105"/>
      <c r="B93" s="117"/>
      <c r="C93" s="117"/>
      <c r="D93" s="105">
        <v>1</v>
      </c>
      <c r="E93" s="107">
        <v>2.7</v>
      </c>
      <c r="F93" s="107">
        <v>6.7</v>
      </c>
      <c r="G93" s="107">
        <f t="shared" si="4"/>
        <v>18.090000000000003</v>
      </c>
    </row>
    <row r="94" spans="1:7" x14ac:dyDescent="0.3">
      <c r="A94" s="105"/>
      <c r="B94" s="117" t="s">
        <v>1369</v>
      </c>
      <c r="C94" s="117"/>
      <c r="D94" s="105">
        <v>1</v>
      </c>
      <c r="E94" s="107">
        <v>3</v>
      </c>
      <c r="F94" s="107">
        <v>5</v>
      </c>
      <c r="G94" s="107">
        <f t="shared" si="4"/>
        <v>15</v>
      </c>
    </row>
    <row r="95" spans="1:7" x14ac:dyDescent="0.3">
      <c r="A95" s="105"/>
      <c r="B95" s="117"/>
      <c r="C95" s="117"/>
      <c r="D95" s="105"/>
      <c r="E95" s="107"/>
      <c r="F95" s="107"/>
      <c r="G95" s="107"/>
    </row>
    <row r="96" spans="1:7" x14ac:dyDescent="0.3">
      <c r="A96" s="109"/>
      <c r="B96" s="118"/>
      <c r="C96" s="118"/>
      <c r="D96" s="109"/>
      <c r="E96" s="119"/>
      <c r="F96" s="119"/>
      <c r="G96" s="108">
        <f>SUM(G88:G95)</f>
        <v>68.239499999999992</v>
      </c>
    </row>
    <row r="97" spans="1:7" ht="56.25" x14ac:dyDescent="0.3">
      <c r="A97" s="105" t="s">
        <v>1310</v>
      </c>
      <c r="B97" s="38" t="s">
        <v>1370</v>
      </c>
      <c r="C97" s="38"/>
      <c r="D97" s="105"/>
      <c r="E97" s="107"/>
      <c r="F97" s="107"/>
      <c r="G97" s="107"/>
    </row>
    <row r="98" spans="1:7" x14ac:dyDescent="0.3">
      <c r="A98" s="105"/>
      <c r="B98" s="117" t="s">
        <v>1371</v>
      </c>
      <c r="C98" s="117"/>
      <c r="D98" s="105">
        <v>1</v>
      </c>
      <c r="E98" s="107">
        <v>1</v>
      </c>
      <c r="F98" s="107">
        <v>4</v>
      </c>
      <c r="G98" s="107">
        <f t="shared" ref="G98:G103" si="5">F98*E98*D98</f>
        <v>4</v>
      </c>
    </row>
    <row r="99" spans="1:7" x14ac:dyDescent="0.3">
      <c r="A99" s="105"/>
      <c r="B99" s="117" t="s">
        <v>1372</v>
      </c>
      <c r="C99" s="117"/>
      <c r="D99" s="105">
        <v>1</v>
      </c>
      <c r="E99" s="107">
        <v>2.2000000000000002</v>
      </c>
      <c r="F99" s="107">
        <v>4</v>
      </c>
      <c r="G99" s="107">
        <f t="shared" si="5"/>
        <v>8.8000000000000007</v>
      </c>
    </row>
    <row r="100" spans="1:7" x14ac:dyDescent="0.3">
      <c r="A100" s="105"/>
      <c r="B100" s="117" t="s">
        <v>1373</v>
      </c>
      <c r="C100" s="117"/>
      <c r="D100" s="105">
        <v>1</v>
      </c>
      <c r="E100" s="107">
        <v>4.9000000000000004</v>
      </c>
      <c r="F100" s="107">
        <v>1.4</v>
      </c>
      <c r="G100" s="107">
        <f t="shared" si="5"/>
        <v>6.86</v>
      </c>
    </row>
    <row r="101" spans="1:7" x14ac:dyDescent="0.3">
      <c r="A101" s="105"/>
      <c r="B101" s="117" t="s">
        <v>1374</v>
      </c>
      <c r="C101" s="117"/>
      <c r="D101" s="105">
        <v>1</v>
      </c>
      <c r="E101" s="107">
        <v>1</v>
      </c>
      <c r="F101" s="107">
        <v>2.4</v>
      </c>
      <c r="G101" s="107">
        <f t="shared" si="5"/>
        <v>2.4</v>
      </c>
    </row>
    <row r="102" spans="1:7" x14ac:dyDescent="0.3">
      <c r="A102" s="105"/>
      <c r="B102" s="117" t="s">
        <v>1375</v>
      </c>
      <c r="C102" s="117"/>
      <c r="D102" s="105">
        <v>1</v>
      </c>
      <c r="E102" s="107">
        <v>1</v>
      </c>
      <c r="F102" s="107">
        <v>2.4</v>
      </c>
      <c r="G102" s="107">
        <f t="shared" si="5"/>
        <v>2.4</v>
      </c>
    </row>
    <row r="103" spans="1:7" x14ac:dyDescent="0.3">
      <c r="A103" s="105"/>
      <c r="B103" s="117"/>
      <c r="C103" s="117"/>
      <c r="D103" s="105">
        <v>1</v>
      </c>
      <c r="E103" s="107">
        <v>1.8</v>
      </c>
      <c r="F103" s="107">
        <v>2.15</v>
      </c>
      <c r="G103" s="107">
        <f t="shared" si="5"/>
        <v>3.87</v>
      </c>
    </row>
    <row r="104" spans="1:7" x14ac:dyDescent="0.3">
      <c r="A104" s="109"/>
      <c r="B104" s="140"/>
      <c r="C104" s="140"/>
      <c r="D104" s="109"/>
      <c r="E104" s="119"/>
      <c r="F104" s="119"/>
      <c r="G104" s="108">
        <f>SUM(G98:G103)</f>
        <v>28.33</v>
      </c>
    </row>
    <row r="105" spans="1:7" ht="56.25" x14ac:dyDescent="0.3">
      <c r="A105" s="105" t="s">
        <v>1611</v>
      </c>
      <c r="B105" s="38" t="s">
        <v>1313</v>
      </c>
      <c r="C105" s="38"/>
      <c r="D105" s="105"/>
      <c r="E105" s="107"/>
      <c r="F105" s="107"/>
      <c r="G105" s="107"/>
    </row>
    <row r="106" spans="1:7" x14ac:dyDescent="0.3">
      <c r="A106" s="105"/>
      <c r="B106" s="133" t="s">
        <v>1376</v>
      </c>
      <c r="C106" s="133"/>
      <c r="D106" s="105">
        <v>1</v>
      </c>
      <c r="E106" s="107">
        <v>1.6</v>
      </c>
      <c r="F106" s="107">
        <v>1.03</v>
      </c>
      <c r="G106" s="107">
        <f t="shared" ref="G106" si="6">F106*E106*D106</f>
        <v>1.6480000000000001</v>
      </c>
    </row>
    <row r="107" spans="1:7" x14ac:dyDescent="0.3">
      <c r="A107" s="109"/>
      <c r="B107" s="140"/>
      <c r="C107" s="140"/>
      <c r="D107" s="109"/>
      <c r="E107" s="119"/>
      <c r="F107" s="119"/>
      <c r="G107" s="108">
        <f>SUM(G105:G106)</f>
        <v>1.6480000000000001</v>
      </c>
    </row>
    <row r="108" spans="1:7" ht="56.25" x14ac:dyDescent="0.3">
      <c r="A108" s="105" t="s">
        <v>1314</v>
      </c>
      <c r="B108" s="120" t="s">
        <v>1315</v>
      </c>
      <c r="C108" s="120"/>
      <c r="D108" s="105"/>
      <c r="E108" s="107"/>
      <c r="F108" s="107"/>
      <c r="G108" s="107"/>
    </row>
    <row r="109" spans="1:7" x14ac:dyDescent="0.3">
      <c r="A109" s="105"/>
      <c r="B109" s="133" t="s">
        <v>1377</v>
      </c>
      <c r="C109" s="133"/>
      <c r="D109" s="105">
        <v>4</v>
      </c>
      <c r="E109" s="107">
        <v>1.5</v>
      </c>
      <c r="F109" s="107">
        <v>3.02</v>
      </c>
      <c r="G109" s="107">
        <f t="shared" ref="G109:G110" si="7">F109*E109*D109</f>
        <v>18.12</v>
      </c>
    </row>
    <row r="110" spans="1:7" x14ac:dyDescent="0.3">
      <c r="A110" s="105"/>
      <c r="B110" s="133"/>
      <c r="C110" s="133"/>
      <c r="D110" s="105">
        <v>4</v>
      </c>
      <c r="E110" s="107">
        <v>2.2999999999999998</v>
      </c>
      <c r="F110" s="107">
        <v>3.02</v>
      </c>
      <c r="G110" s="107">
        <f t="shared" si="7"/>
        <v>27.783999999999999</v>
      </c>
    </row>
    <row r="111" spans="1:7" x14ac:dyDescent="0.3">
      <c r="A111" s="109"/>
      <c r="B111" s="140"/>
      <c r="C111" s="140"/>
      <c r="D111" s="109"/>
      <c r="E111" s="119"/>
      <c r="F111" s="119"/>
      <c r="G111" s="108">
        <f>SUM(G109:G110)</f>
        <v>45.903999999999996</v>
      </c>
    </row>
    <row r="112" spans="1:7" ht="45" x14ac:dyDescent="0.3">
      <c r="A112" s="105" t="s">
        <v>1316</v>
      </c>
      <c r="B112" s="120" t="s">
        <v>1317</v>
      </c>
      <c r="C112" s="120"/>
      <c r="D112" s="105"/>
      <c r="E112" s="107"/>
      <c r="F112" s="107"/>
      <c r="G112" s="107"/>
    </row>
    <row r="113" spans="1:7" x14ac:dyDescent="0.3">
      <c r="A113" s="105"/>
      <c r="B113" s="133" t="s">
        <v>1378</v>
      </c>
      <c r="C113" s="133"/>
      <c r="D113" s="105">
        <v>4</v>
      </c>
      <c r="E113" s="107">
        <v>1.1000000000000001</v>
      </c>
      <c r="F113" s="107">
        <v>5</v>
      </c>
      <c r="G113" s="107">
        <f t="shared" ref="G113" si="8">F113*E113*D113</f>
        <v>22</v>
      </c>
    </row>
    <row r="114" spans="1:7" x14ac:dyDescent="0.3">
      <c r="A114" s="109"/>
      <c r="B114" s="140"/>
      <c r="C114" s="140"/>
      <c r="D114" s="109"/>
      <c r="E114" s="119"/>
      <c r="F114" s="119"/>
      <c r="G114" s="108">
        <f>SUM(G112:G113)</f>
        <v>22</v>
      </c>
    </row>
    <row r="115" spans="1:7" ht="45" x14ac:dyDescent="0.3">
      <c r="A115" s="105" t="s">
        <v>1318</v>
      </c>
      <c r="B115" s="120" t="s">
        <v>1594</v>
      </c>
      <c r="C115" s="120"/>
      <c r="D115" s="105"/>
      <c r="E115" s="107"/>
      <c r="F115" s="107"/>
      <c r="G115" s="107"/>
    </row>
    <row r="116" spans="1:7" x14ac:dyDescent="0.3">
      <c r="A116" s="105"/>
      <c r="B116" s="133" t="s">
        <v>1379</v>
      </c>
      <c r="C116" s="133"/>
      <c r="D116" s="105">
        <v>2</v>
      </c>
      <c r="E116" s="107">
        <v>5.65</v>
      </c>
      <c r="F116" s="107">
        <v>3</v>
      </c>
      <c r="G116" s="107">
        <f t="shared" ref="G116:G118" si="9">F116*E116*D116</f>
        <v>33.900000000000006</v>
      </c>
    </row>
    <row r="117" spans="1:7" x14ac:dyDescent="0.3">
      <c r="A117" s="105"/>
      <c r="B117" s="134" t="s">
        <v>1380</v>
      </c>
      <c r="C117" s="134"/>
      <c r="D117" s="131">
        <v>-1</v>
      </c>
      <c r="E117" s="63">
        <v>1.39</v>
      </c>
      <c r="F117" s="63">
        <v>2.14</v>
      </c>
      <c r="G117" s="63">
        <f t="shared" si="9"/>
        <v>-2.9746000000000001</v>
      </c>
    </row>
    <row r="118" spans="1:7" x14ac:dyDescent="0.3">
      <c r="A118" s="105"/>
      <c r="B118" s="133" t="s">
        <v>1379</v>
      </c>
      <c r="C118" s="133"/>
      <c r="D118" s="105">
        <v>2</v>
      </c>
      <c r="E118" s="107">
        <v>2.61</v>
      </c>
      <c r="F118" s="107">
        <v>3</v>
      </c>
      <c r="G118" s="107">
        <f t="shared" si="9"/>
        <v>15.66</v>
      </c>
    </row>
    <row r="119" spans="1:7" x14ac:dyDescent="0.3">
      <c r="A119" s="109"/>
      <c r="B119" s="140"/>
      <c r="C119" s="140"/>
      <c r="D119" s="109"/>
      <c r="E119" s="119"/>
      <c r="F119" s="119"/>
      <c r="G119" s="108">
        <f>SUM(G116:G118)</f>
        <v>46.585400000000007</v>
      </c>
    </row>
    <row r="120" spans="1:7" x14ac:dyDescent="0.3">
      <c r="A120" s="115"/>
      <c r="B120" s="141"/>
      <c r="C120" s="141"/>
      <c r="D120" s="115"/>
      <c r="E120" s="116"/>
      <c r="F120" s="116"/>
      <c r="G120" s="135"/>
    </row>
    <row r="121" spans="1:7" ht="22.5" x14ac:dyDescent="0.3">
      <c r="A121" s="105" t="s">
        <v>1319</v>
      </c>
      <c r="B121" s="121" t="s">
        <v>1320</v>
      </c>
      <c r="C121" s="121" t="s">
        <v>126</v>
      </c>
      <c r="D121" s="105"/>
      <c r="E121" s="107"/>
      <c r="F121" s="107"/>
      <c r="G121" s="108">
        <v>1</v>
      </c>
    </row>
    <row r="122" spans="1:7" x14ac:dyDescent="0.3">
      <c r="A122" s="115"/>
      <c r="B122" s="142"/>
      <c r="C122" s="142"/>
      <c r="D122" s="115"/>
      <c r="E122" s="116"/>
      <c r="F122" s="116"/>
      <c r="G122" s="135"/>
    </row>
    <row r="123" spans="1:7" x14ac:dyDescent="0.3">
      <c r="A123" s="105" t="s">
        <v>1321</v>
      </c>
      <c r="B123" s="133" t="s">
        <v>1381</v>
      </c>
      <c r="C123" s="133" t="s">
        <v>126</v>
      </c>
      <c r="D123" s="105"/>
      <c r="E123" s="107"/>
      <c r="F123" s="107"/>
      <c r="G123" s="108">
        <v>1</v>
      </c>
    </row>
    <row r="124" spans="1:7" x14ac:dyDescent="0.3">
      <c r="A124" s="105"/>
      <c r="B124" s="133"/>
      <c r="C124" s="133"/>
      <c r="D124" s="105"/>
      <c r="E124" s="107"/>
      <c r="F124" s="107"/>
      <c r="G124" s="135"/>
    </row>
    <row r="125" spans="1:7" x14ac:dyDescent="0.3">
      <c r="A125" s="105" t="s">
        <v>1322</v>
      </c>
      <c r="B125" s="120" t="s">
        <v>1612</v>
      </c>
      <c r="C125" s="120" t="s">
        <v>126</v>
      </c>
      <c r="D125" s="105"/>
      <c r="E125" s="107"/>
      <c r="F125" s="107"/>
      <c r="G125" s="108">
        <v>3</v>
      </c>
    </row>
    <row r="126" spans="1:7" x14ac:dyDescent="0.3">
      <c r="A126" s="105"/>
      <c r="B126" s="2" t="s">
        <v>1406</v>
      </c>
      <c r="C126" s="120"/>
      <c r="D126" s="105"/>
      <c r="E126" s="107"/>
      <c r="F126" s="107"/>
      <c r="G126" s="108"/>
    </row>
    <row r="127" spans="1:7" x14ac:dyDescent="0.3">
      <c r="A127" s="105"/>
      <c r="B127" s="120"/>
      <c r="C127" s="120"/>
      <c r="D127" s="105"/>
      <c r="E127" s="107"/>
      <c r="F127" s="107"/>
      <c r="G127" s="108"/>
    </row>
    <row r="128" spans="1:7" ht="67.5" x14ac:dyDescent="0.3">
      <c r="A128" s="105">
        <v>1</v>
      </c>
      <c r="B128" s="120" t="s">
        <v>1383</v>
      </c>
      <c r="C128" s="133" t="s">
        <v>1194</v>
      </c>
      <c r="D128" s="105">
        <v>1</v>
      </c>
      <c r="E128" s="107">
        <v>3.1</v>
      </c>
      <c r="F128" s="107">
        <v>3</v>
      </c>
      <c r="G128" s="116">
        <f>F128*E128*D128</f>
        <v>9.3000000000000007</v>
      </c>
    </row>
    <row r="129" spans="1:7" x14ac:dyDescent="0.3">
      <c r="A129" s="105"/>
      <c r="B129" s="133" t="s">
        <v>1382</v>
      </c>
      <c r="C129" s="133" t="s">
        <v>1194</v>
      </c>
      <c r="D129" s="105">
        <v>1</v>
      </c>
      <c r="E129" s="107">
        <v>1.75</v>
      </c>
      <c r="F129" s="107">
        <v>2.8</v>
      </c>
      <c r="G129" s="116">
        <f>F129*E129*D129</f>
        <v>4.8999999999999995</v>
      </c>
    </row>
    <row r="130" spans="1:7" x14ac:dyDescent="0.3">
      <c r="A130" s="109"/>
      <c r="B130" s="140"/>
      <c r="C130" s="140"/>
      <c r="D130" s="109"/>
      <c r="E130" s="119"/>
      <c r="F130" s="119"/>
      <c r="G130" s="108">
        <f>SUM(G128:G129)</f>
        <v>14.2</v>
      </c>
    </row>
    <row r="131" spans="1:7" x14ac:dyDescent="0.3">
      <c r="A131" s="105"/>
      <c r="B131" s="133"/>
      <c r="C131" s="133"/>
      <c r="D131" s="105"/>
      <c r="E131" s="107"/>
      <c r="F131" s="107"/>
      <c r="G131" s="135"/>
    </row>
    <row r="132" spans="1:7" ht="78.75" x14ac:dyDescent="0.3">
      <c r="A132" s="105">
        <v>2</v>
      </c>
      <c r="B132" s="25" t="s">
        <v>344</v>
      </c>
      <c r="C132" s="133" t="s">
        <v>1194</v>
      </c>
      <c r="D132" s="105">
        <v>1</v>
      </c>
      <c r="E132" s="107">
        <v>3.1</v>
      </c>
      <c r="F132" s="107">
        <v>3</v>
      </c>
      <c r="G132" s="108">
        <f>F132*E132*D132</f>
        <v>9.3000000000000007</v>
      </c>
    </row>
    <row r="133" spans="1:7" x14ac:dyDescent="0.3">
      <c r="A133" s="105"/>
      <c r="B133" s="133"/>
      <c r="C133" s="133"/>
      <c r="D133" s="105"/>
      <c r="E133" s="107"/>
      <c r="F133" s="107"/>
      <c r="G133" s="107"/>
    </row>
    <row r="134" spans="1:7" ht="56.25" x14ac:dyDescent="0.3">
      <c r="A134" s="105">
        <v>3</v>
      </c>
      <c r="B134" s="25" t="s">
        <v>1325</v>
      </c>
      <c r="C134" s="133" t="s">
        <v>1194</v>
      </c>
      <c r="D134" s="105">
        <v>1</v>
      </c>
      <c r="E134" s="107">
        <v>1.75</v>
      </c>
      <c r="F134" s="107">
        <v>2.8</v>
      </c>
      <c r="G134" s="116">
        <f>F134*E134*D134</f>
        <v>4.8999999999999995</v>
      </c>
    </row>
    <row r="135" spans="1:7" x14ac:dyDescent="0.3">
      <c r="A135" s="105"/>
      <c r="B135" s="133" t="s">
        <v>1384</v>
      </c>
      <c r="C135" s="133" t="s">
        <v>1194</v>
      </c>
      <c r="D135" s="105">
        <v>1</v>
      </c>
      <c r="E135" s="107">
        <v>3.1</v>
      </c>
      <c r="F135" s="107">
        <v>1.2</v>
      </c>
      <c r="G135" s="116">
        <f t="shared" ref="G135:G136" si="10">F135*E135*D135</f>
        <v>3.7199999999999998</v>
      </c>
    </row>
    <row r="136" spans="1:7" x14ac:dyDescent="0.3">
      <c r="A136" s="105"/>
      <c r="B136" s="133"/>
      <c r="C136" s="133" t="s">
        <v>1194</v>
      </c>
      <c r="D136" s="105">
        <v>2</v>
      </c>
      <c r="E136" s="107">
        <v>3</v>
      </c>
      <c r="F136" s="107">
        <v>1.2</v>
      </c>
      <c r="G136" s="116">
        <f t="shared" si="10"/>
        <v>7.1999999999999993</v>
      </c>
    </row>
    <row r="137" spans="1:7" x14ac:dyDescent="0.3">
      <c r="A137" s="109"/>
      <c r="B137" s="140"/>
      <c r="C137" s="140"/>
      <c r="D137" s="109"/>
      <c r="E137" s="119"/>
      <c r="F137" s="119"/>
      <c r="G137" s="108">
        <f>SUM(G134:G136)</f>
        <v>15.819999999999999</v>
      </c>
    </row>
    <row r="138" spans="1:7" x14ac:dyDescent="0.3">
      <c r="A138" s="115"/>
      <c r="B138" s="141"/>
      <c r="C138" s="141"/>
      <c r="D138" s="115"/>
      <c r="E138" s="116"/>
      <c r="F138" s="116"/>
      <c r="G138" s="135"/>
    </row>
    <row r="139" spans="1:7" ht="22.5" x14ac:dyDescent="0.3">
      <c r="A139" s="105">
        <v>4</v>
      </c>
      <c r="B139" s="120" t="s">
        <v>1596</v>
      </c>
      <c r="C139" s="133" t="s">
        <v>1714</v>
      </c>
      <c r="D139" s="105">
        <v>4</v>
      </c>
      <c r="E139" s="107">
        <v>5.0999999999999996</v>
      </c>
      <c r="F139" s="107"/>
      <c r="G139" s="143">
        <f>E139*D139</f>
        <v>20.399999999999999</v>
      </c>
    </row>
    <row r="140" spans="1:7" x14ac:dyDescent="0.3">
      <c r="A140" s="105"/>
      <c r="B140" s="133"/>
      <c r="C140" s="133"/>
      <c r="D140" s="105"/>
      <c r="E140" s="107"/>
      <c r="F140" s="107"/>
      <c r="G140" s="135"/>
    </row>
    <row r="141" spans="1:7" x14ac:dyDescent="0.3">
      <c r="A141" s="105">
        <v>5</v>
      </c>
      <c r="B141" s="120" t="s">
        <v>1597</v>
      </c>
      <c r="C141" s="133" t="s">
        <v>1714</v>
      </c>
      <c r="D141" s="105">
        <v>4</v>
      </c>
      <c r="E141" s="107">
        <v>5.0999999999999996</v>
      </c>
      <c r="F141" s="107"/>
      <c r="G141" s="143">
        <f>E141*D141</f>
        <v>20.399999999999999</v>
      </c>
    </row>
    <row r="142" spans="1:7" x14ac:dyDescent="0.3">
      <c r="A142" s="105"/>
      <c r="B142" s="133"/>
      <c r="C142" s="133"/>
      <c r="D142" s="105"/>
      <c r="E142" s="107"/>
      <c r="F142" s="107"/>
      <c r="G142" s="107"/>
    </row>
    <row r="143" spans="1:7" x14ac:dyDescent="0.3">
      <c r="A143" s="105">
        <v>6</v>
      </c>
      <c r="B143" s="120" t="s">
        <v>1326</v>
      </c>
      <c r="C143" s="133" t="s">
        <v>1194</v>
      </c>
      <c r="D143" s="105">
        <v>1</v>
      </c>
      <c r="E143" s="107">
        <v>0.6</v>
      </c>
      <c r="F143" s="107">
        <v>0.6</v>
      </c>
      <c r="G143" s="143">
        <f>F143*E143*D143</f>
        <v>0.36</v>
      </c>
    </row>
    <row r="144" spans="1:7" x14ac:dyDescent="0.3">
      <c r="A144" s="105"/>
      <c r="B144" s="133"/>
      <c r="C144" s="133"/>
      <c r="D144" s="105"/>
      <c r="E144" s="107"/>
      <c r="F144" s="107"/>
      <c r="G144" s="107"/>
    </row>
    <row r="145" spans="1:7" x14ac:dyDescent="0.3">
      <c r="A145" s="105">
        <v>7</v>
      </c>
      <c r="B145" s="123" t="s">
        <v>1613</v>
      </c>
      <c r="C145" s="133" t="s">
        <v>1194</v>
      </c>
      <c r="D145" s="105"/>
      <c r="E145" s="107"/>
      <c r="F145" s="107"/>
      <c r="G145" s="143">
        <v>77.2</v>
      </c>
    </row>
    <row r="146" spans="1:7" x14ac:dyDescent="0.3">
      <c r="A146" s="105"/>
      <c r="B146" s="133"/>
      <c r="C146" s="133"/>
      <c r="D146" s="105"/>
      <c r="E146" s="107"/>
      <c r="F146" s="107"/>
      <c r="G146" s="107"/>
    </row>
    <row r="147" spans="1:7" x14ac:dyDescent="0.3">
      <c r="A147" s="105">
        <v>8</v>
      </c>
      <c r="B147" s="138" t="s">
        <v>1327</v>
      </c>
      <c r="C147" s="133"/>
      <c r="D147" s="105"/>
      <c r="E147" s="107"/>
      <c r="F147" s="107"/>
      <c r="G147" s="107"/>
    </row>
    <row r="148" spans="1:7" x14ac:dyDescent="0.3">
      <c r="A148" s="105"/>
      <c r="B148" s="25" t="s">
        <v>1126</v>
      </c>
      <c r="C148" s="105"/>
      <c r="D148" s="20">
        <v>1</v>
      </c>
      <c r="E148" s="77">
        <v>3.4750000000000001</v>
      </c>
      <c r="F148" s="62">
        <v>3</v>
      </c>
      <c r="G148" s="23">
        <f>(D148*E148*F148)</f>
        <v>10.425000000000001</v>
      </c>
    </row>
    <row r="149" spans="1:7" x14ac:dyDescent="0.3">
      <c r="A149" s="105"/>
      <c r="B149" s="25" t="s">
        <v>1535</v>
      </c>
      <c r="C149" s="105"/>
      <c r="D149" s="20">
        <v>1</v>
      </c>
      <c r="E149" s="77">
        <v>2.6</v>
      </c>
      <c r="F149" s="62">
        <v>3</v>
      </c>
      <c r="G149" s="23">
        <f t="shared" ref="G149:G150" si="11">(D149*E149*F149)</f>
        <v>7.8000000000000007</v>
      </c>
    </row>
    <row r="150" spans="1:7" x14ac:dyDescent="0.3">
      <c r="A150" s="105"/>
      <c r="B150" s="25" t="s">
        <v>1536</v>
      </c>
      <c r="C150" s="105"/>
      <c r="D150" s="20">
        <v>1</v>
      </c>
      <c r="E150" s="77">
        <v>2.65</v>
      </c>
      <c r="F150" s="62">
        <v>3</v>
      </c>
      <c r="G150" s="23">
        <f t="shared" si="11"/>
        <v>7.9499999999999993</v>
      </c>
    </row>
    <row r="151" spans="1:7" x14ac:dyDescent="0.3">
      <c r="A151" s="105"/>
      <c r="B151" s="25" t="s">
        <v>1620</v>
      </c>
      <c r="C151" s="105"/>
      <c r="D151" s="20">
        <v>1</v>
      </c>
      <c r="E151" s="77">
        <v>3.95</v>
      </c>
      <c r="F151" s="62">
        <v>3</v>
      </c>
      <c r="G151" s="23">
        <f>(D151*E151*F151)</f>
        <v>11.850000000000001</v>
      </c>
    </row>
    <row r="152" spans="1:7" x14ac:dyDescent="0.3">
      <c r="A152" s="105"/>
      <c r="B152" s="25" t="s">
        <v>1621</v>
      </c>
      <c r="C152" s="105"/>
      <c r="D152" s="20">
        <v>1</v>
      </c>
      <c r="E152" s="77">
        <v>1.8</v>
      </c>
      <c r="F152" s="62">
        <v>0.75</v>
      </c>
      <c r="G152" s="23">
        <f t="shared" ref="G152:G162" si="12">(D152*E152*F152)</f>
        <v>1.35</v>
      </c>
    </row>
    <row r="153" spans="1:7" x14ac:dyDescent="0.3">
      <c r="A153" s="105"/>
      <c r="B153" s="25" t="s">
        <v>1622</v>
      </c>
      <c r="C153" s="105"/>
      <c r="D153" s="20">
        <v>1</v>
      </c>
      <c r="E153" s="77">
        <v>6.15</v>
      </c>
      <c r="F153" s="62">
        <v>0.75</v>
      </c>
      <c r="G153" s="23">
        <f t="shared" si="12"/>
        <v>4.6125000000000007</v>
      </c>
    </row>
    <row r="154" spans="1:7" x14ac:dyDescent="0.3">
      <c r="A154" s="105"/>
      <c r="B154" s="25" t="s">
        <v>1623</v>
      </c>
      <c r="C154" s="105"/>
      <c r="D154" s="20">
        <v>1</v>
      </c>
      <c r="E154" s="77">
        <v>6.2</v>
      </c>
      <c r="F154" s="62">
        <v>0.75</v>
      </c>
      <c r="G154" s="23">
        <f t="shared" si="12"/>
        <v>4.6500000000000004</v>
      </c>
    </row>
    <row r="155" spans="1:7" x14ac:dyDescent="0.3">
      <c r="A155" s="105"/>
      <c r="B155" s="25" t="s">
        <v>1624</v>
      </c>
      <c r="C155" s="105"/>
      <c r="D155" s="20">
        <v>1</v>
      </c>
      <c r="E155" s="77">
        <v>6.75</v>
      </c>
      <c r="F155" s="62">
        <v>0.75</v>
      </c>
      <c r="G155" s="23">
        <f t="shared" si="12"/>
        <v>5.0625</v>
      </c>
    </row>
    <row r="156" spans="1:7" x14ac:dyDescent="0.3">
      <c r="A156" s="105"/>
      <c r="B156" s="25" t="s">
        <v>1625</v>
      </c>
      <c r="C156" s="105"/>
      <c r="D156" s="20">
        <v>1</v>
      </c>
      <c r="E156" s="77">
        <v>0.9</v>
      </c>
      <c r="F156" s="62">
        <v>2.25</v>
      </c>
      <c r="G156" s="23">
        <f t="shared" si="12"/>
        <v>2.0249999999999999</v>
      </c>
    </row>
    <row r="157" spans="1:7" x14ac:dyDescent="0.3">
      <c r="A157" s="105"/>
      <c r="B157" s="25" t="s">
        <v>1623</v>
      </c>
      <c r="C157" s="105"/>
      <c r="D157" s="20">
        <v>1</v>
      </c>
      <c r="E157" s="77">
        <v>6.5</v>
      </c>
      <c r="F157" s="62">
        <v>0.75</v>
      </c>
      <c r="G157" s="23">
        <f t="shared" si="12"/>
        <v>4.875</v>
      </c>
    </row>
    <row r="158" spans="1:7" x14ac:dyDescent="0.3">
      <c r="A158" s="105"/>
      <c r="B158" s="25" t="s">
        <v>1626</v>
      </c>
      <c r="C158" s="105"/>
      <c r="D158" s="20">
        <v>1</v>
      </c>
      <c r="E158" s="77">
        <v>2.85</v>
      </c>
      <c r="F158" s="62">
        <v>3</v>
      </c>
      <c r="G158" s="23">
        <f t="shared" si="12"/>
        <v>8.5500000000000007</v>
      </c>
    </row>
    <row r="159" spans="1:7" x14ac:dyDescent="0.3">
      <c r="A159" s="105"/>
      <c r="B159" s="25" t="s">
        <v>1817</v>
      </c>
      <c r="C159" s="105"/>
      <c r="D159" s="20">
        <v>1</v>
      </c>
      <c r="E159" s="77">
        <v>1.28</v>
      </c>
      <c r="F159" s="62">
        <v>0.75</v>
      </c>
      <c r="G159" s="23">
        <f t="shared" si="12"/>
        <v>0.96</v>
      </c>
    </row>
    <row r="160" spans="1:7" x14ac:dyDescent="0.3">
      <c r="A160" s="105"/>
      <c r="B160" s="25"/>
      <c r="C160" s="105"/>
      <c r="D160" s="20">
        <v>1</v>
      </c>
      <c r="E160" s="77">
        <v>4.07</v>
      </c>
      <c r="F160" s="62">
        <v>0.7</v>
      </c>
      <c r="G160" s="23">
        <f t="shared" si="12"/>
        <v>2.8490000000000002</v>
      </c>
    </row>
    <row r="161" spans="1:7" x14ac:dyDescent="0.3">
      <c r="A161" s="241"/>
      <c r="B161" s="242" t="s">
        <v>1708</v>
      </c>
      <c r="C161" s="259"/>
      <c r="D161" s="243">
        <v>2</v>
      </c>
      <c r="E161" s="244">
        <v>2.15</v>
      </c>
      <c r="F161" s="245">
        <v>0.75</v>
      </c>
      <c r="G161" s="220">
        <f t="shared" si="12"/>
        <v>3.2249999999999996</v>
      </c>
    </row>
    <row r="162" spans="1:7" x14ac:dyDescent="0.3">
      <c r="A162" s="241"/>
      <c r="B162" s="242"/>
      <c r="C162" s="259"/>
      <c r="D162" s="243">
        <v>2</v>
      </c>
      <c r="E162" s="244">
        <v>2.6</v>
      </c>
      <c r="F162" s="245">
        <v>0.75</v>
      </c>
      <c r="G162" s="220">
        <f t="shared" si="12"/>
        <v>3.9000000000000004</v>
      </c>
    </row>
    <row r="163" spans="1:7" x14ac:dyDescent="0.3">
      <c r="A163" s="109"/>
      <c r="B163" s="33"/>
      <c r="C163" s="33"/>
      <c r="D163" s="34"/>
      <c r="E163" s="80"/>
      <c r="F163" s="65"/>
      <c r="G163" s="59">
        <f>SUM(G148:G162)</f>
        <v>80.084000000000003</v>
      </c>
    </row>
    <row r="164" spans="1:7" x14ac:dyDescent="0.3">
      <c r="A164" s="105"/>
      <c r="B164" s="133"/>
      <c r="C164" s="133"/>
      <c r="D164" s="105"/>
      <c r="E164" s="107"/>
      <c r="F164" s="107"/>
      <c r="G164" s="107"/>
    </row>
    <row r="165" spans="1:7" x14ac:dyDescent="0.3">
      <c r="A165" s="105">
        <v>9</v>
      </c>
      <c r="B165" s="120" t="s">
        <v>1614</v>
      </c>
      <c r="C165" s="133" t="s">
        <v>1194</v>
      </c>
      <c r="D165" s="105"/>
      <c r="E165" s="107"/>
      <c r="F165" s="107"/>
      <c r="G165" s="143">
        <v>77.2</v>
      </c>
    </row>
    <row r="166" spans="1:7" x14ac:dyDescent="0.3">
      <c r="A166" s="105"/>
      <c r="B166" s="133"/>
      <c r="C166" s="133"/>
      <c r="D166" s="105"/>
      <c r="E166" s="107"/>
      <c r="F166" s="107"/>
      <c r="G166" s="107"/>
    </row>
    <row r="167" spans="1:7" ht="22.5" x14ac:dyDescent="0.3">
      <c r="A167" s="105">
        <v>10</v>
      </c>
      <c r="B167" s="120" t="s">
        <v>1615</v>
      </c>
      <c r="C167" s="120" t="s">
        <v>126</v>
      </c>
      <c r="D167" s="105"/>
      <c r="E167" s="107"/>
      <c r="F167" s="107"/>
      <c r="G167" s="143">
        <v>1</v>
      </c>
    </row>
    <row r="168" spans="1:7" x14ac:dyDescent="0.3">
      <c r="A168" s="105"/>
      <c r="B168" s="133"/>
      <c r="C168" s="133"/>
      <c r="D168" s="105"/>
      <c r="E168" s="107"/>
      <c r="F168" s="107"/>
      <c r="G168" s="116"/>
    </row>
    <row r="169" spans="1:7" x14ac:dyDescent="0.3">
      <c r="A169" s="105">
        <v>11</v>
      </c>
      <c r="B169" s="120" t="s">
        <v>1598</v>
      </c>
      <c r="C169" s="133" t="s">
        <v>126</v>
      </c>
      <c r="D169" s="105"/>
      <c r="E169" s="107"/>
      <c r="F169" s="107"/>
      <c r="G169" s="143">
        <v>2</v>
      </c>
    </row>
    <row r="170" spans="1:7" x14ac:dyDescent="0.3">
      <c r="A170" s="105"/>
      <c r="B170" s="133"/>
      <c r="C170" s="133"/>
      <c r="D170" s="105"/>
      <c r="E170" s="107"/>
      <c r="F170" s="107"/>
      <c r="G170" s="116"/>
    </row>
    <row r="171" spans="1:7" x14ac:dyDescent="0.3">
      <c r="A171" s="105">
        <v>12</v>
      </c>
      <c r="B171" s="120" t="s">
        <v>1599</v>
      </c>
      <c r="C171" s="133" t="s">
        <v>126</v>
      </c>
      <c r="D171" s="105"/>
      <c r="E171" s="107"/>
      <c r="F171" s="107"/>
      <c r="G171" s="143">
        <v>2</v>
      </c>
    </row>
    <row r="172" spans="1:7" x14ac:dyDescent="0.3">
      <c r="A172" s="105"/>
      <c r="B172" s="133"/>
      <c r="C172" s="133"/>
      <c r="D172" s="105"/>
      <c r="E172" s="107"/>
      <c r="F172" s="107"/>
      <c r="G172" s="116"/>
    </row>
    <row r="173" spans="1:7" x14ac:dyDescent="0.3">
      <c r="A173" s="105">
        <v>13</v>
      </c>
      <c r="B173" s="120" t="s">
        <v>1760</v>
      </c>
      <c r="C173" s="133" t="s">
        <v>126</v>
      </c>
      <c r="D173" s="105"/>
      <c r="E173" s="107"/>
      <c r="F173" s="107"/>
      <c r="G173" s="108">
        <v>7</v>
      </c>
    </row>
    <row r="174" spans="1:7" x14ac:dyDescent="0.3">
      <c r="A174" s="105"/>
      <c r="B174" s="120"/>
      <c r="C174" s="133"/>
      <c r="D174" s="105"/>
      <c r="E174" s="107"/>
      <c r="F174" s="107"/>
      <c r="G174" s="135"/>
    </row>
    <row r="175" spans="1:7" ht="22.5" x14ac:dyDescent="0.3">
      <c r="A175" s="105">
        <v>14</v>
      </c>
      <c r="B175" s="120" t="s">
        <v>1750</v>
      </c>
      <c r="C175" s="133" t="s">
        <v>126</v>
      </c>
      <c r="D175" s="105"/>
      <c r="E175" s="107"/>
      <c r="F175" s="107"/>
      <c r="G175" s="108">
        <v>2</v>
      </c>
    </row>
    <row r="176" spans="1:7" x14ac:dyDescent="0.3">
      <c r="A176" s="105"/>
      <c r="B176" s="120"/>
      <c r="C176" s="133"/>
      <c r="D176" s="105"/>
      <c r="E176" s="107"/>
      <c r="F176" s="107"/>
      <c r="G176" s="116"/>
    </row>
    <row r="177" spans="1:7" x14ac:dyDescent="0.3">
      <c r="A177" s="105">
        <v>15</v>
      </c>
      <c r="B177" s="120" t="s">
        <v>1600</v>
      </c>
      <c r="C177" s="133" t="s">
        <v>126</v>
      </c>
      <c r="D177" s="105"/>
      <c r="E177" s="107"/>
      <c r="F177" s="107"/>
      <c r="G177" s="116"/>
    </row>
    <row r="178" spans="1:7" x14ac:dyDescent="0.3">
      <c r="A178" s="105"/>
      <c r="B178" s="120"/>
      <c r="C178" s="133"/>
      <c r="D178" s="105"/>
      <c r="E178" s="107"/>
      <c r="F178" s="107"/>
      <c r="G178" s="116"/>
    </row>
    <row r="179" spans="1:7" ht="22.5" x14ac:dyDescent="0.3">
      <c r="A179" s="105">
        <v>16</v>
      </c>
      <c r="B179" s="120" t="s">
        <v>1761</v>
      </c>
      <c r="C179" s="133" t="s">
        <v>126</v>
      </c>
      <c r="D179" s="105"/>
      <c r="E179" s="107"/>
      <c r="F179" s="107"/>
      <c r="G179" s="108">
        <v>3</v>
      </c>
    </row>
    <row r="180" spans="1:7" x14ac:dyDescent="0.3">
      <c r="A180" s="105"/>
      <c r="B180" s="120"/>
      <c r="C180" s="133"/>
      <c r="D180" s="105"/>
      <c r="E180" s="107"/>
      <c r="F180" s="107"/>
      <c r="G180" s="107"/>
    </row>
    <row r="181" spans="1:7" x14ac:dyDescent="0.3">
      <c r="A181" s="105">
        <v>17</v>
      </c>
      <c r="B181" s="120" t="s">
        <v>1704</v>
      </c>
      <c r="C181" s="133" t="s">
        <v>126</v>
      </c>
      <c r="D181" s="105"/>
      <c r="E181" s="107"/>
      <c r="F181" s="107"/>
      <c r="G181" s="108">
        <v>1</v>
      </c>
    </row>
    <row r="182" spans="1:7" x14ac:dyDescent="0.3">
      <c r="A182" s="105"/>
      <c r="B182" s="120"/>
      <c r="C182" s="133"/>
      <c r="D182" s="105"/>
      <c r="E182" s="107"/>
      <c r="F182" s="107"/>
      <c r="G182" s="135"/>
    </row>
    <row r="183" spans="1:7" ht="22.5" x14ac:dyDescent="0.3">
      <c r="A183" s="105">
        <v>18</v>
      </c>
      <c r="B183" s="120" t="s">
        <v>1710</v>
      </c>
      <c r="C183" s="133" t="s">
        <v>1194</v>
      </c>
      <c r="D183" s="105">
        <v>1</v>
      </c>
      <c r="E183" s="107">
        <v>0.9</v>
      </c>
      <c r="F183" s="107">
        <v>12</v>
      </c>
      <c r="G183" s="108">
        <f>0.9*12</f>
        <v>10.8</v>
      </c>
    </row>
    <row r="184" spans="1:7" x14ac:dyDescent="0.3">
      <c r="A184" s="105"/>
      <c r="B184" s="120"/>
      <c r="C184" s="133"/>
      <c r="D184" s="105"/>
      <c r="E184" s="107"/>
      <c r="F184" s="107"/>
      <c r="G184" s="135"/>
    </row>
    <row r="185" spans="1:7" x14ac:dyDescent="0.3">
      <c r="A185" s="105">
        <v>19</v>
      </c>
      <c r="B185" s="120" t="s">
        <v>1601</v>
      </c>
      <c r="C185" s="133" t="s">
        <v>126</v>
      </c>
      <c r="D185" s="105"/>
      <c r="E185" s="107"/>
      <c r="F185" s="107"/>
      <c r="G185" s="108">
        <v>1</v>
      </c>
    </row>
    <row r="186" spans="1:7" x14ac:dyDescent="0.3">
      <c r="A186" s="105"/>
      <c r="B186" s="120"/>
      <c r="C186" s="133"/>
      <c r="D186" s="105"/>
      <c r="E186" s="107"/>
      <c r="F186" s="107"/>
      <c r="G186" s="107"/>
    </row>
    <row r="187" spans="1:7" x14ac:dyDescent="0.3">
      <c r="A187" s="105">
        <v>20</v>
      </c>
      <c r="B187" s="120" t="s">
        <v>1602</v>
      </c>
      <c r="C187" s="133" t="s">
        <v>126</v>
      </c>
      <c r="D187" s="105"/>
      <c r="E187" s="107"/>
      <c r="F187" s="107"/>
      <c r="G187" s="108">
        <v>1</v>
      </c>
    </row>
    <row r="188" spans="1:7" x14ac:dyDescent="0.3">
      <c r="A188" s="105"/>
      <c r="B188" s="120"/>
      <c r="C188" s="133"/>
      <c r="D188" s="105"/>
      <c r="E188" s="107"/>
      <c r="F188" s="107"/>
      <c r="G188" s="107"/>
    </row>
    <row r="189" spans="1:7" ht="22.5" x14ac:dyDescent="0.3">
      <c r="A189" s="105">
        <v>21</v>
      </c>
      <c r="B189" s="120" t="s">
        <v>1804</v>
      </c>
      <c r="C189" s="133" t="s">
        <v>1194</v>
      </c>
      <c r="D189" s="105"/>
      <c r="E189" s="107"/>
      <c r="F189" s="107"/>
      <c r="G189" s="246">
        <f>'RA3 ms'!F268</f>
        <v>19.155000000000001</v>
      </c>
    </row>
    <row r="190" spans="1:7" x14ac:dyDescent="0.3">
      <c r="A190" s="105">
        <v>22</v>
      </c>
      <c r="B190" s="120" t="s">
        <v>1762</v>
      </c>
      <c r="C190" s="133" t="s">
        <v>126</v>
      </c>
      <c r="D190" s="105"/>
      <c r="E190" s="107"/>
      <c r="F190" s="107"/>
      <c r="G190" s="108">
        <v>3</v>
      </c>
    </row>
    <row r="191" spans="1:7" x14ac:dyDescent="0.3">
      <c r="A191" s="105">
        <v>23</v>
      </c>
      <c r="B191" s="120" t="s">
        <v>1754</v>
      </c>
      <c r="C191" s="133" t="s">
        <v>126</v>
      </c>
      <c r="D191" s="105"/>
      <c r="E191" s="107"/>
      <c r="F191" s="107"/>
      <c r="G191" s="108">
        <v>3</v>
      </c>
    </row>
    <row r="192" spans="1:7" x14ac:dyDescent="0.3">
      <c r="A192" s="105">
        <v>24</v>
      </c>
      <c r="B192" s="120" t="s">
        <v>1702</v>
      </c>
      <c r="C192" s="133" t="s">
        <v>126</v>
      </c>
      <c r="D192" s="105"/>
      <c r="E192" s="107"/>
      <c r="F192" s="107"/>
      <c r="G192" s="108">
        <v>14</v>
      </c>
    </row>
    <row r="193" spans="1:7" x14ac:dyDescent="0.3">
      <c r="A193" s="105">
        <v>25</v>
      </c>
      <c r="B193" s="120" t="s">
        <v>1703</v>
      </c>
      <c r="C193" s="133" t="s">
        <v>126</v>
      </c>
      <c r="D193" s="105"/>
      <c r="E193" s="107"/>
      <c r="F193" s="107"/>
      <c r="G193" s="108">
        <v>18</v>
      </c>
    </row>
    <row r="194" spans="1:7" x14ac:dyDescent="0.3">
      <c r="A194" s="105">
        <v>26</v>
      </c>
      <c r="B194" s="120" t="s">
        <v>1805</v>
      </c>
      <c r="C194" s="133" t="s">
        <v>126</v>
      </c>
      <c r="D194" s="105"/>
      <c r="E194" s="107"/>
      <c r="F194" s="107"/>
      <c r="G194" s="108">
        <v>8</v>
      </c>
    </row>
    <row r="195" spans="1:7" ht="33.75" x14ac:dyDescent="0.3">
      <c r="A195" s="105">
        <v>27</v>
      </c>
      <c r="B195" s="120" t="s">
        <v>1723</v>
      </c>
      <c r="C195" s="133" t="s">
        <v>1194</v>
      </c>
      <c r="D195" s="105"/>
      <c r="E195" s="107"/>
      <c r="F195" s="107"/>
      <c r="G195" s="108">
        <v>53.91</v>
      </c>
    </row>
    <row r="196" spans="1:7" ht="22.5" x14ac:dyDescent="0.3">
      <c r="A196" s="105">
        <v>28</v>
      </c>
      <c r="B196" s="120" t="s">
        <v>1724</v>
      </c>
      <c r="C196" s="133" t="s">
        <v>1194</v>
      </c>
      <c r="D196" s="105"/>
      <c r="E196" s="107"/>
      <c r="F196" s="107"/>
      <c r="G196" s="108">
        <v>159.26</v>
      </c>
    </row>
    <row r="197" spans="1:7" x14ac:dyDescent="0.3">
      <c r="A197" s="105">
        <v>29</v>
      </c>
      <c r="B197" s="120" t="s">
        <v>1725</v>
      </c>
      <c r="C197" s="133" t="s">
        <v>1312</v>
      </c>
      <c r="D197" s="105"/>
      <c r="E197" s="107"/>
      <c r="F197" s="107"/>
      <c r="G197" s="108">
        <v>15</v>
      </c>
    </row>
    <row r="198" spans="1:7" x14ac:dyDescent="0.3">
      <c r="A198" s="105">
        <v>30</v>
      </c>
      <c r="B198" s="120" t="s">
        <v>1722</v>
      </c>
      <c r="C198" s="133"/>
      <c r="D198" s="105"/>
      <c r="E198" s="107"/>
      <c r="F198" s="107"/>
      <c r="G198" s="108">
        <v>1</v>
      </c>
    </row>
    <row r="199" spans="1:7" x14ac:dyDescent="0.3">
      <c r="A199" s="105">
        <v>31</v>
      </c>
      <c r="B199" s="120" t="s">
        <v>1726</v>
      </c>
      <c r="C199" s="133"/>
      <c r="D199" s="105"/>
      <c r="E199" s="107"/>
      <c r="F199" s="107"/>
      <c r="G199" s="108">
        <v>6</v>
      </c>
    </row>
    <row r="200" spans="1:7" x14ac:dyDescent="0.3">
      <c r="A200" s="105">
        <v>32</v>
      </c>
      <c r="B200" s="120" t="s">
        <v>1818</v>
      </c>
      <c r="C200" s="133"/>
      <c r="D200" s="105"/>
      <c r="E200" s="107"/>
      <c r="F200" s="107"/>
      <c r="G200" s="108">
        <f>23.87+44.37</f>
        <v>68.239999999999995</v>
      </c>
    </row>
    <row r="201" spans="1:7" x14ac:dyDescent="0.3">
      <c r="A201" s="105">
        <v>33</v>
      </c>
      <c r="B201" s="120" t="s">
        <v>1727</v>
      </c>
      <c r="C201" s="133"/>
      <c r="D201" s="105"/>
      <c r="E201" s="107"/>
      <c r="F201" s="107"/>
      <c r="G201" s="108">
        <v>3</v>
      </c>
    </row>
    <row r="202" spans="1:7" x14ac:dyDescent="0.3">
      <c r="A202" s="105">
        <v>34</v>
      </c>
      <c r="B202" s="120" t="s">
        <v>1712</v>
      </c>
      <c r="C202" s="133"/>
      <c r="D202" s="105"/>
      <c r="E202" s="107"/>
      <c r="F202" s="107"/>
      <c r="G202" s="108">
        <v>1</v>
      </c>
    </row>
    <row r="203" spans="1:7" x14ac:dyDescent="0.3">
      <c r="A203" s="105">
        <v>35</v>
      </c>
      <c r="B203" s="120" t="s">
        <v>1713</v>
      </c>
      <c r="C203" s="133"/>
      <c r="D203" s="105"/>
      <c r="E203" s="107"/>
      <c r="F203" s="107"/>
      <c r="G203" s="108">
        <v>1</v>
      </c>
    </row>
    <row r="204" spans="1:7" x14ac:dyDescent="0.3">
      <c r="A204" s="105">
        <v>36</v>
      </c>
      <c r="B204" s="120" t="s">
        <v>1705</v>
      </c>
      <c r="C204" s="133"/>
      <c r="D204" s="105"/>
      <c r="E204" s="107"/>
      <c r="F204" s="107"/>
      <c r="G204" s="108">
        <v>1</v>
      </c>
    </row>
    <row r="205" spans="1:7" x14ac:dyDescent="0.3">
      <c r="A205" s="105">
        <v>37</v>
      </c>
      <c r="B205" s="120" t="s">
        <v>1707</v>
      </c>
      <c r="C205" s="133"/>
      <c r="D205" s="105"/>
      <c r="E205" s="107"/>
      <c r="F205" s="107"/>
      <c r="G205" s="108">
        <v>1</v>
      </c>
    </row>
    <row r="206" spans="1:7" x14ac:dyDescent="0.3">
      <c r="A206" s="105"/>
      <c r="B206" s="436" t="s">
        <v>1749</v>
      </c>
      <c r="C206" s="105" t="s">
        <v>1194</v>
      </c>
      <c r="D206" s="105">
        <v>1</v>
      </c>
      <c r="E206" s="107">
        <v>1.35</v>
      </c>
      <c r="F206" s="107">
        <v>6.4</v>
      </c>
      <c r="G206" s="107">
        <f>F206*E206*D206</f>
        <v>8.64</v>
      </c>
    </row>
    <row r="207" spans="1:7" x14ac:dyDescent="0.3">
      <c r="A207" s="105"/>
      <c r="B207" s="436"/>
      <c r="C207" s="105" t="s">
        <v>1194</v>
      </c>
      <c r="D207" s="105">
        <v>1</v>
      </c>
      <c r="E207" s="107">
        <v>1.45</v>
      </c>
      <c r="F207" s="107">
        <v>4.47</v>
      </c>
      <c r="G207" s="107">
        <f t="shared" ref="G207:G210" si="13">F207*E207*D207</f>
        <v>6.4814999999999996</v>
      </c>
    </row>
    <row r="208" spans="1:7" x14ac:dyDescent="0.3">
      <c r="A208" s="105"/>
      <c r="B208" s="436"/>
      <c r="C208" s="105" t="s">
        <v>1312</v>
      </c>
      <c r="D208" s="105">
        <v>1</v>
      </c>
      <c r="E208" s="107">
        <v>1.5</v>
      </c>
      <c r="F208" s="107">
        <v>5.4</v>
      </c>
      <c r="G208" s="107">
        <f t="shared" si="13"/>
        <v>8.1000000000000014</v>
      </c>
    </row>
    <row r="209" spans="1:7" x14ac:dyDescent="0.3">
      <c r="A209" s="105"/>
      <c r="B209" s="436"/>
      <c r="C209" s="105" t="s">
        <v>1312</v>
      </c>
      <c r="D209" s="105">
        <v>1</v>
      </c>
      <c r="E209" s="107">
        <v>1.5</v>
      </c>
      <c r="F209" s="107">
        <v>3.7</v>
      </c>
      <c r="G209" s="107">
        <f t="shared" si="13"/>
        <v>5.5500000000000007</v>
      </c>
    </row>
    <row r="210" spans="1:7" x14ac:dyDescent="0.3">
      <c r="A210" s="105"/>
      <c r="B210" s="436"/>
      <c r="C210" s="105" t="s">
        <v>1312</v>
      </c>
      <c r="D210" s="105">
        <v>1</v>
      </c>
      <c r="E210" s="107">
        <v>1.83</v>
      </c>
      <c r="F210" s="107">
        <v>3</v>
      </c>
      <c r="G210" s="107">
        <f t="shared" si="13"/>
        <v>5.49</v>
      </c>
    </row>
    <row r="211" spans="1:7" x14ac:dyDescent="0.3">
      <c r="A211" s="109"/>
      <c r="B211" s="247"/>
      <c r="C211" s="109"/>
      <c r="D211" s="109"/>
      <c r="E211" s="119"/>
      <c r="F211" s="119"/>
      <c r="G211" s="108">
        <f>SUM(G206:G210)</f>
        <v>34.261500000000005</v>
      </c>
    </row>
    <row r="212" spans="1:7" x14ac:dyDescent="0.3">
      <c r="A212" s="105"/>
      <c r="B212" s="120"/>
      <c r="C212" s="133"/>
      <c r="D212" s="105"/>
      <c r="E212" s="107"/>
      <c r="F212" s="107"/>
      <c r="G212" s="107"/>
    </row>
    <row r="213" spans="1:7" x14ac:dyDescent="0.3">
      <c r="A213" s="105">
        <v>38</v>
      </c>
      <c r="B213" s="120" t="s">
        <v>1808</v>
      </c>
      <c r="C213" s="133"/>
      <c r="D213" s="105"/>
      <c r="E213" s="107"/>
      <c r="F213" s="107"/>
      <c r="G213" s="108">
        <v>1</v>
      </c>
    </row>
    <row r="214" spans="1:7" x14ac:dyDescent="0.3">
      <c r="A214" s="105">
        <v>39</v>
      </c>
      <c r="B214" s="120" t="s">
        <v>1763</v>
      </c>
      <c r="C214" s="133"/>
      <c r="D214" s="105"/>
      <c r="E214" s="107"/>
      <c r="F214" s="107"/>
      <c r="G214" s="108">
        <v>2</v>
      </c>
    </row>
    <row r="215" spans="1:7" x14ac:dyDescent="0.3">
      <c r="A215" s="105">
        <v>40</v>
      </c>
      <c r="B215" s="120" t="s">
        <v>1721</v>
      </c>
      <c r="C215" s="133"/>
      <c r="D215" s="105"/>
      <c r="E215" s="107"/>
      <c r="F215" s="107"/>
      <c r="G215" s="108">
        <v>16</v>
      </c>
    </row>
    <row r="216" spans="1:7" x14ac:dyDescent="0.3">
      <c r="A216" s="105"/>
      <c r="B216" s="120"/>
      <c r="C216" s="133"/>
      <c r="D216" s="105"/>
      <c r="E216" s="107"/>
      <c r="F216" s="107"/>
      <c r="G216" s="107"/>
    </row>
    <row r="217" spans="1:7" x14ac:dyDescent="0.3">
      <c r="A217" s="105">
        <v>41</v>
      </c>
      <c r="B217" s="120" t="s">
        <v>1709</v>
      </c>
      <c r="C217" s="133"/>
      <c r="D217" s="105"/>
      <c r="E217" s="107"/>
      <c r="F217" s="107"/>
      <c r="G217" s="108">
        <v>2</v>
      </c>
    </row>
    <row r="218" spans="1:7" x14ac:dyDescent="0.3">
      <c r="A218" s="105"/>
      <c r="B218" s="120"/>
      <c r="C218" s="133"/>
      <c r="D218" s="105"/>
      <c r="E218" s="107"/>
      <c r="F218" s="107"/>
      <c r="G218" s="107"/>
    </row>
    <row r="219" spans="1:7" ht="22.5" x14ac:dyDescent="0.3">
      <c r="A219" s="105">
        <v>42</v>
      </c>
      <c r="B219" s="120" t="s">
        <v>1809</v>
      </c>
      <c r="C219" s="133"/>
      <c r="D219" s="105"/>
      <c r="E219" s="107"/>
      <c r="F219" s="107"/>
      <c r="G219" s="108">
        <v>7</v>
      </c>
    </row>
    <row r="220" spans="1:7" x14ac:dyDescent="0.3">
      <c r="A220" s="105"/>
      <c r="B220" s="120"/>
      <c r="C220" s="133"/>
      <c r="D220" s="105"/>
      <c r="E220" s="107"/>
      <c r="F220" s="107"/>
      <c r="G220" s="107"/>
    </row>
    <row r="221" spans="1:7" ht="22.5" x14ac:dyDescent="0.3">
      <c r="A221" s="105">
        <v>43</v>
      </c>
      <c r="B221" s="120" t="s">
        <v>1810</v>
      </c>
      <c r="C221" s="133"/>
      <c r="D221" s="105"/>
      <c r="E221" s="107"/>
      <c r="F221" s="107"/>
      <c r="G221" s="108">
        <v>1</v>
      </c>
    </row>
    <row r="222" spans="1:7" ht="22.5" x14ac:dyDescent="0.3">
      <c r="A222" s="105">
        <v>44</v>
      </c>
      <c r="B222" s="120" t="s">
        <v>1736</v>
      </c>
      <c r="C222" s="133"/>
      <c r="D222" s="105"/>
      <c r="E222" s="107"/>
      <c r="F222" s="107"/>
      <c r="G222" s="108">
        <v>1</v>
      </c>
    </row>
    <row r="223" spans="1:7" x14ac:dyDescent="0.3">
      <c r="A223" s="105">
        <v>45</v>
      </c>
      <c r="B223" s="120" t="s">
        <v>1404</v>
      </c>
      <c r="C223" s="105"/>
      <c r="D223" s="105"/>
      <c r="E223" s="107"/>
      <c r="F223" s="107"/>
      <c r="G223" s="108">
        <v>3</v>
      </c>
    </row>
    <row r="224" spans="1:7" x14ac:dyDescent="0.3">
      <c r="A224" s="105"/>
      <c r="B224" s="53"/>
      <c r="C224" s="105"/>
      <c r="D224" s="105"/>
      <c r="E224" s="107"/>
      <c r="F224" s="107"/>
      <c r="G224" s="107"/>
    </row>
    <row r="225" spans="1:7" x14ac:dyDescent="0.3">
      <c r="A225" s="105">
        <v>46</v>
      </c>
      <c r="B225" s="53" t="s">
        <v>1633</v>
      </c>
      <c r="C225" s="105"/>
      <c r="D225" s="105"/>
      <c r="E225" s="107"/>
      <c r="F225" s="107"/>
      <c r="G225" s="107"/>
    </row>
    <row r="226" spans="1:7" x14ac:dyDescent="0.3">
      <c r="A226" s="105"/>
      <c r="B226" s="53" t="s">
        <v>1819</v>
      </c>
      <c r="C226" s="105"/>
      <c r="D226" s="53">
        <v>1</v>
      </c>
      <c r="E226" s="75">
        <v>11.37</v>
      </c>
      <c r="F226" s="152">
        <v>1.7150000000000001</v>
      </c>
      <c r="G226" s="75">
        <f t="shared" ref="G226:G238" si="14">F226*E226*D226</f>
        <v>19.499549999999999</v>
      </c>
    </row>
    <row r="227" spans="1:7" x14ac:dyDescent="0.3">
      <c r="A227" s="105"/>
      <c r="B227" s="153" t="s">
        <v>1634</v>
      </c>
      <c r="C227" s="131"/>
      <c r="D227" s="153">
        <v>-1</v>
      </c>
      <c r="E227" s="154">
        <v>0.89</v>
      </c>
      <c r="F227" s="155">
        <v>1.7150000000000001</v>
      </c>
      <c r="G227" s="154">
        <f t="shared" si="14"/>
        <v>-1.5263500000000001</v>
      </c>
    </row>
    <row r="228" spans="1:7" x14ac:dyDescent="0.3">
      <c r="A228" s="105"/>
      <c r="B228" s="153" t="s">
        <v>1635</v>
      </c>
      <c r="C228" s="131"/>
      <c r="D228" s="153">
        <v>-1</v>
      </c>
      <c r="E228" s="154">
        <v>1.56</v>
      </c>
      <c r="F228" s="155">
        <v>1.7150000000000001</v>
      </c>
      <c r="G228" s="154">
        <f t="shared" si="14"/>
        <v>-2.6754000000000002</v>
      </c>
    </row>
    <row r="229" spans="1:7" x14ac:dyDescent="0.3">
      <c r="A229" s="105"/>
      <c r="B229" s="153" t="s">
        <v>1820</v>
      </c>
      <c r="C229" s="131"/>
      <c r="D229" s="153">
        <v>-1</v>
      </c>
      <c r="E229" s="154">
        <v>0.91</v>
      </c>
      <c r="F229" s="155">
        <v>1.7150000000000001</v>
      </c>
      <c r="G229" s="154">
        <f t="shared" si="14"/>
        <v>-1.5606500000000001</v>
      </c>
    </row>
    <row r="230" spans="1:7" x14ac:dyDescent="0.3">
      <c r="A230" s="105"/>
      <c r="B230" s="53" t="s">
        <v>1636</v>
      </c>
      <c r="C230" s="105"/>
      <c r="D230" s="53">
        <v>1</v>
      </c>
      <c r="E230" s="75">
        <v>15.15</v>
      </c>
      <c r="F230" s="152">
        <v>1.7150000000000001</v>
      </c>
      <c r="G230" s="75">
        <f t="shared" si="14"/>
        <v>25.982250000000001</v>
      </c>
    </row>
    <row r="231" spans="1:7" x14ac:dyDescent="0.3">
      <c r="A231" s="105"/>
      <c r="B231" s="153" t="s">
        <v>1637</v>
      </c>
      <c r="C231" s="131"/>
      <c r="D231" s="153">
        <v>-1</v>
      </c>
      <c r="E231" s="154">
        <v>1.5</v>
      </c>
      <c r="F231" s="155">
        <v>1.7150000000000001</v>
      </c>
      <c r="G231" s="154">
        <f t="shared" si="14"/>
        <v>-2.5725000000000002</v>
      </c>
    </row>
    <row r="232" spans="1:7" x14ac:dyDescent="0.3">
      <c r="A232" s="105"/>
      <c r="B232" s="53" t="s">
        <v>1168</v>
      </c>
      <c r="C232" s="105"/>
      <c r="D232" s="53">
        <v>1</v>
      </c>
      <c r="E232" s="75">
        <v>3.1</v>
      </c>
      <c r="F232" s="152">
        <v>1.7150000000000001</v>
      </c>
      <c r="G232" s="75">
        <f t="shared" si="14"/>
        <v>5.3165000000000004</v>
      </c>
    </row>
    <row r="233" spans="1:7" x14ac:dyDescent="0.3">
      <c r="A233" s="105"/>
      <c r="B233" s="53" t="s">
        <v>1821</v>
      </c>
      <c r="C233" s="105"/>
      <c r="D233" s="53">
        <v>1</v>
      </c>
      <c r="E233" s="75">
        <v>6.4</v>
      </c>
      <c r="F233" s="152">
        <v>1.7150000000000001</v>
      </c>
      <c r="G233" s="75">
        <f t="shared" si="14"/>
        <v>10.976000000000001</v>
      </c>
    </row>
    <row r="234" spans="1:7" x14ac:dyDescent="0.3">
      <c r="A234" s="105"/>
      <c r="B234" s="53" t="s">
        <v>1638</v>
      </c>
      <c r="C234" s="105"/>
      <c r="D234" s="53">
        <v>1</v>
      </c>
      <c r="E234" s="75">
        <v>3.2</v>
      </c>
      <c r="F234" s="152">
        <v>1.7150000000000001</v>
      </c>
      <c r="G234" s="75">
        <f t="shared" si="14"/>
        <v>5.4880000000000004</v>
      </c>
    </row>
    <row r="235" spans="1:7" x14ac:dyDescent="0.3">
      <c r="A235" s="105"/>
      <c r="B235" s="53" t="s">
        <v>1639</v>
      </c>
      <c r="C235" s="105"/>
      <c r="D235" s="53">
        <v>1</v>
      </c>
      <c r="E235" s="75">
        <v>4.5</v>
      </c>
      <c r="F235" s="152">
        <v>1.7150000000000001</v>
      </c>
      <c r="G235" s="75">
        <f t="shared" si="14"/>
        <v>7.7175000000000002</v>
      </c>
    </row>
    <row r="236" spans="1:7" x14ac:dyDescent="0.3">
      <c r="A236" s="105"/>
      <c r="B236" s="53" t="s">
        <v>1640</v>
      </c>
      <c r="C236" s="105"/>
      <c r="D236" s="53">
        <v>1</v>
      </c>
      <c r="E236" s="75">
        <v>7.5</v>
      </c>
      <c r="F236" s="152">
        <v>1.7150000000000001</v>
      </c>
      <c r="G236" s="75">
        <f t="shared" si="14"/>
        <v>12.862500000000001</v>
      </c>
    </row>
    <row r="237" spans="1:7" x14ac:dyDescent="0.3">
      <c r="A237" s="105"/>
      <c r="B237" s="53" t="s">
        <v>1641</v>
      </c>
      <c r="C237" s="105"/>
      <c r="D237" s="53">
        <v>1</v>
      </c>
      <c r="E237" s="75">
        <v>5.5</v>
      </c>
      <c r="F237" s="152">
        <v>1.7150000000000001</v>
      </c>
      <c r="G237" s="75">
        <f t="shared" si="14"/>
        <v>9.432500000000001</v>
      </c>
    </row>
    <row r="238" spans="1:7" x14ac:dyDescent="0.3">
      <c r="A238" s="105"/>
      <c r="B238" s="153" t="s">
        <v>1642</v>
      </c>
      <c r="C238" s="131"/>
      <c r="D238" s="153">
        <v>-1</v>
      </c>
      <c r="E238" s="154">
        <v>0.75</v>
      </c>
      <c r="F238" s="155">
        <v>1.7150000000000001</v>
      </c>
      <c r="G238" s="154">
        <f t="shared" si="14"/>
        <v>-1.2862500000000001</v>
      </c>
    </row>
    <row r="239" spans="1:7" x14ac:dyDescent="0.3">
      <c r="A239" s="105"/>
      <c r="B239" s="247"/>
      <c r="C239" s="109"/>
      <c r="D239" s="109"/>
      <c r="E239" s="119"/>
      <c r="F239" s="119"/>
      <c r="G239" s="108">
        <f>SUM(G226:G238)</f>
        <v>87.653649999999999</v>
      </c>
    </row>
    <row r="240" spans="1:7" x14ac:dyDescent="0.3">
      <c r="A240" s="105"/>
      <c r="B240" s="53"/>
      <c r="C240" s="105"/>
      <c r="D240" s="105"/>
      <c r="E240" s="107"/>
      <c r="F240" s="107"/>
      <c r="G240" s="107"/>
    </row>
    <row r="241" spans="1:7" x14ac:dyDescent="0.3">
      <c r="A241" s="105">
        <v>47</v>
      </c>
      <c r="B241" s="138" t="s">
        <v>1728</v>
      </c>
      <c r="C241" s="105"/>
      <c r="D241" s="105"/>
      <c r="E241" s="107"/>
      <c r="F241" s="107"/>
      <c r="G241" s="107"/>
    </row>
    <row r="242" spans="1:7" x14ac:dyDescent="0.3">
      <c r="A242" s="105"/>
      <c r="B242" s="53" t="s">
        <v>1729</v>
      </c>
      <c r="C242" s="105" t="s">
        <v>1194</v>
      </c>
      <c r="D242" s="105">
        <v>2</v>
      </c>
      <c r="E242" s="107">
        <v>2.16</v>
      </c>
      <c r="F242" s="107">
        <v>3.05</v>
      </c>
      <c r="G242" s="75">
        <f t="shared" ref="G242:G249" si="15">F242*E242*D242</f>
        <v>13.176</v>
      </c>
    </row>
    <row r="243" spans="1:7" x14ac:dyDescent="0.3">
      <c r="A243" s="105"/>
      <c r="B243" s="53" t="s">
        <v>1730</v>
      </c>
      <c r="C243" s="105" t="s">
        <v>1194</v>
      </c>
      <c r="D243" s="105">
        <v>2</v>
      </c>
      <c r="E243" s="107">
        <v>2.4700000000000002</v>
      </c>
      <c r="F243" s="107">
        <v>3.05</v>
      </c>
      <c r="G243" s="75">
        <f t="shared" si="15"/>
        <v>15.067</v>
      </c>
    </row>
    <row r="244" spans="1:7" x14ac:dyDescent="0.3">
      <c r="A244" s="105"/>
      <c r="B244" s="153" t="s">
        <v>1731</v>
      </c>
      <c r="C244" s="131" t="s">
        <v>1194</v>
      </c>
      <c r="D244" s="131">
        <f>-1</f>
        <v>-1</v>
      </c>
      <c r="E244" s="63">
        <v>1.67</v>
      </c>
      <c r="F244" s="63">
        <v>2.33</v>
      </c>
      <c r="G244" s="154">
        <f t="shared" si="15"/>
        <v>-3.8910999999999998</v>
      </c>
    </row>
    <row r="245" spans="1:7" x14ac:dyDescent="0.3">
      <c r="A245" s="105"/>
      <c r="B245" s="153" t="s">
        <v>1732</v>
      </c>
      <c r="C245" s="131" t="s">
        <v>1194</v>
      </c>
      <c r="D245" s="131">
        <f>-1</f>
        <v>-1</v>
      </c>
      <c r="E245" s="63">
        <v>1.51</v>
      </c>
      <c r="F245" s="63">
        <v>2.1</v>
      </c>
      <c r="G245" s="154">
        <f t="shared" si="15"/>
        <v>-3.1710000000000003</v>
      </c>
    </row>
    <row r="246" spans="1:7" x14ac:dyDescent="0.3">
      <c r="A246" s="105"/>
      <c r="B246" s="53" t="s">
        <v>1822</v>
      </c>
      <c r="C246" s="105" t="s">
        <v>1194</v>
      </c>
      <c r="D246" s="105">
        <v>2</v>
      </c>
      <c r="E246" s="107">
        <v>0.19</v>
      </c>
      <c r="F246" s="107">
        <v>2.33</v>
      </c>
      <c r="G246" s="75">
        <f t="shared" si="15"/>
        <v>0.88540000000000008</v>
      </c>
    </row>
    <row r="247" spans="1:7" x14ac:dyDescent="0.3">
      <c r="A247" s="105"/>
      <c r="B247" s="53" t="s">
        <v>1823</v>
      </c>
      <c r="C247" s="105" t="s">
        <v>1194</v>
      </c>
      <c r="D247" s="105">
        <v>1</v>
      </c>
      <c r="E247" s="107">
        <v>0.19</v>
      </c>
      <c r="F247" s="107">
        <v>1.67</v>
      </c>
      <c r="G247" s="75">
        <f t="shared" si="15"/>
        <v>0.31729999999999997</v>
      </c>
    </row>
    <row r="248" spans="1:7" x14ac:dyDescent="0.3">
      <c r="A248" s="105"/>
      <c r="B248" s="53" t="s">
        <v>1824</v>
      </c>
      <c r="C248" s="105" t="s">
        <v>1194</v>
      </c>
      <c r="D248" s="105">
        <v>2</v>
      </c>
      <c r="E248" s="107">
        <v>0.18</v>
      </c>
      <c r="F248" s="107">
        <v>2.1</v>
      </c>
      <c r="G248" s="75">
        <f t="shared" si="15"/>
        <v>0.75600000000000001</v>
      </c>
    </row>
    <row r="249" spans="1:7" x14ac:dyDescent="0.3">
      <c r="A249" s="105"/>
      <c r="B249" s="53" t="s">
        <v>1823</v>
      </c>
      <c r="C249" s="105" t="s">
        <v>1194</v>
      </c>
      <c r="D249" s="105">
        <v>1</v>
      </c>
      <c r="E249" s="107">
        <v>0.18</v>
      </c>
      <c r="F249" s="107">
        <v>1.51</v>
      </c>
      <c r="G249" s="75">
        <f t="shared" si="15"/>
        <v>0.27179999999999999</v>
      </c>
    </row>
    <row r="250" spans="1:7" x14ac:dyDescent="0.3">
      <c r="A250" s="105"/>
      <c r="B250" s="53" t="s">
        <v>1733</v>
      </c>
      <c r="C250" s="105" t="s">
        <v>1194</v>
      </c>
      <c r="D250" s="105">
        <v>1</v>
      </c>
      <c r="E250" s="107">
        <v>2.16</v>
      </c>
      <c r="F250" s="107">
        <v>2.4700000000000002</v>
      </c>
      <c r="G250" s="75">
        <f>F250*E250*D250</f>
        <v>5.3352000000000004</v>
      </c>
    </row>
    <row r="251" spans="1:7" x14ac:dyDescent="0.3">
      <c r="A251" s="105"/>
      <c r="B251" s="53" t="s">
        <v>1825</v>
      </c>
      <c r="C251" s="105" t="s">
        <v>1194</v>
      </c>
      <c r="D251" s="105">
        <v>1</v>
      </c>
      <c r="E251" s="107">
        <v>0.3</v>
      </c>
      <c r="F251" s="107">
        <v>1.67</v>
      </c>
      <c r="G251" s="107">
        <f>F251*E251*D251</f>
        <v>0.501</v>
      </c>
    </row>
    <row r="252" spans="1:7" x14ac:dyDescent="0.3">
      <c r="A252" s="105"/>
      <c r="B252" s="53" t="s">
        <v>1826</v>
      </c>
      <c r="C252" s="105" t="s">
        <v>1194</v>
      </c>
      <c r="D252" s="105">
        <v>1</v>
      </c>
      <c r="E252" s="107">
        <v>0.3</v>
      </c>
      <c r="F252" s="107">
        <v>1.51</v>
      </c>
      <c r="G252" s="107">
        <f>F252*E252*D252</f>
        <v>0.45299999999999996</v>
      </c>
    </row>
    <row r="253" spans="1:7" x14ac:dyDescent="0.3">
      <c r="A253" s="105"/>
      <c r="B253" s="247"/>
      <c r="C253" s="109"/>
      <c r="D253" s="109"/>
      <c r="E253" s="119"/>
      <c r="F253" s="119"/>
      <c r="G253" s="108">
        <f>SUM(G240:G252)</f>
        <v>29.700600000000001</v>
      </c>
    </row>
    <row r="254" spans="1:7" x14ac:dyDescent="0.3">
      <c r="A254" s="105"/>
      <c r="B254" s="53"/>
      <c r="C254" s="105"/>
      <c r="D254" s="105"/>
      <c r="E254" s="107"/>
      <c r="F254" s="107"/>
      <c r="G254" s="107"/>
    </row>
    <row r="255" spans="1:7" ht="112.5" x14ac:dyDescent="0.3">
      <c r="A255" s="105">
        <v>48</v>
      </c>
      <c r="B255" s="1" t="s">
        <v>1827</v>
      </c>
      <c r="C255" s="105"/>
      <c r="D255" s="105"/>
      <c r="E255" s="107"/>
      <c r="F255" s="107"/>
      <c r="G255" s="107"/>
    </row>
    <row r="256" spans="1:7" x14ac:dyDescent="0.3">
      <c r="A256" s="105"/>
      <c r="B256" s="53" t="s">
        <v>1733</v>
      </c>
      <c r="C256" s="105" t="s">
        <v>1194</v>
      </c>
      <c r="D256" s="105">
        <v>1</v>
      </c>
      <c r="E256" s="107">
        <v>2.16</v>
      </c>
      <c r="F256" s="107">
        <v>2.4700000000000002</v>
      </c>
      <c r="G256" s="75">
        <f>F256*E256*D256</f>
        <v>5.3352000000000004</v>
      </c>
    </row>
    <row r="257" spans="1:7" x14ac:dyDescent="0.3">
      <c r="A257" s="105"/>
      <c r="B257" s="53" t="s">
        <v>1825</v>
      </c>
      <c r="C257" s="105" t="s">
        <v>1194</v>
      </c>
      <c r="D257" s="105">
        <v>1</v>
      </c>
      <c r="E257" s="107">
        <v>0.3</v>
      </c>
      <c r="F257" s="107">
        <v>1.67</v>
      </c>
      <c r="G257" s="107">
        <f>F257*E257*D257</f>
        <v>0.501</v>
      </c>
    </row>
    <row r="258" spans="1:7" x14ac:dyDescent="0.3">
      <c r="A258" s="105"/>
      <c r="B258" s="53" t="s">
        <v>1826</v>
      </c>
      <c r="C258" s="105" t="s">
        <v>1194</v>
      </c>
      <c r="D258" s="105">
        <v>1</v>
      </c>
      <c r="E258" s="107">
        <v>0.3</v>
      </c>
      <c r="F258" s="107">
        <v>1.51</v>
      </c>
      <c r="G258" s="107">
        <f>F258*E258*D258</f>
        <v>0.45299999999999996</v>
      </c>
    </row>
    <row r="259" spans="1:7" x14ac:dyDescent="0.3">
      <c r="A259" s="105"/>
      <c r="B259" s="247"/>
      <c r="C259" s="109"/>
      <c r="D259" s="109"/>
      <c r="E259" s="119"/>
      <c r="F259" s="119"/>
      <c r="G259" s="108">
        <f>SUM(G254:G258)</f>
        <v>6.289200000000001</v>
      </c>
    </row>
    <row r="260" spans="1:7" ht="78.75" x14ac:dyDescent="0.3">
      <c r="A260" s="105">
        <v>49</v>
      </c>
      <c r="B260" s="1" t="s">
        <v>1734</v>
      </c>
      <c r="C260" s="105"/>
      <c r="D260" s="105"/>
      <c r="E260" s="107"/>
      <c r="F260" s="107"/>
      <c r="G260" s="107"/>
    </row>
    <row r="261" spans="1:7" x14ac:dyDescent="0.3">
      <c r="A261" s="105"/>
      <c r="B261" s="53" t="s">
        <v>1729</v>
      </c>
      <c r="C261" s="105" t="s">
        <v>1194</v>
      </c>
      <c r="D261" s="105">
        <v>2</v>
      </c>
      <c r="E261" s="107">
        <v>2.16</v>
      </c>
      <c r="F261" s="107">
        <v>3.05</v>
      </c>
      <c r="G261" s="75">
        <f t="shared" ref="G261:G268" si="16">F261*E261*D261</f>
        <v>13.176</v>
      </c>
    </row>
    <row r="262" spans="1:7" x14ac:dyDescent="0.3">
      <c r="A262" s="105"/>
      <c r="B262" s="53" t="s">
        <v>1730</v>
      </c>
      <c r="C262" s="105" t="s">
        <v>1194</v>
      </c>
      <c r="D262" s="105">
        <v>2</v>
      </c>
      <c r="E262" s="107">
        <v>2.4700000000000002</v>
      </c>
      <c r="F262" s="107">
        <v>3.05</v>
      </c>
      <c r="G262" s="75">
        <f t="shared" si="16"/>
        <v>15.067</v>
      </c>
    </row>
    <row r="263" spans="1:7" x14ac:dyDescent="0.3">
      <c r="A263" s="105"/>
      <c r="B263" s="153" t="s">
        <v>1731</v>
      </c>
      <c r="C263" s="131" t="s">
        <v>1194</v>
      </c>
      <c r="D263" s="131">
        <f>-1</f>
        <v>-1</v>
      </c>
      <c r="E263" s="63">
        <v>1.67</v>
      </c>
      <c r="F263" s="63">
        <v>2.33</v>
      </c>
      <c r="G263" s="154">
        <f t="shared" si="16"/>
        <v>-3.8910999999999998</v>
      </c>
    </row>
    <row r="264" spans="1:7" x14ac:dyDescent="0.3">
      <c r="A264" s="105"/>
      <c r="B264" s="153" t="s">
        <v>1732</v>
      </c>
      <c r="C264" s="131" t="s">
        <v>1194</v>
      </c>
      <c r="D264" s="131">
        <f>-1</f>
        <v>-1</v>
      </c>
      <c r="E264" s="63">
        <v>1.51</v>
      </c>
      <c r="F264" s="63">
        <v>2.1</v>
      </c>
      <c r="G264" s="154">
        <f t="shared" si="16"/>
        <v>-3.1710000000000003</v>
      </c>
    </row>
    <row r="265" spans="1:7" x14ac:dyDescent="0.3">
      <c r="A265" s="105"/>
      <c r="B265" s="53" t="s">
        <v>1822</v>
      </c>
      <c r="C265" s="105" t="s">
        <v>1194</v>
      </c>
      <c r="D265" s="105">
        <v>2</v>
      </c>
      <c r="E265" s="107">
        <v>0.19</v>
      </c>
      <c r="F265" s="107">
        <v>2.33</v>
      </c>
      <c r="G265" s="75">
        <f t="shared" si="16"/>
        <v>0.88540000000000008</v>
      </c>
    </row>
    <row r="266" spans="1:7" x14ac:dyDescent="0.3">
      <c r="A266" s="105"/>
      <c r="B266" s="53" t="s">
        <v>1823</v>
      </c>
      <c r="C266" s="105" t="s">
        <v>1194</v>
      </c>
      <c r="D266" s="105">
        <v>1</v>
      </c>
      <c r="E266" s="107">
        <v>0.19</v>
      </c>
      <c r="F266" s="107">
        <v>1.67</v>
      </c>
      <c r="G266" s="75">
        <f t="shared" si="16"/>
        <v>0.31729999999999997</v>
      </c>
    </row>
    <row r="267" spans="1:7" x14ac:dyDescent="0.3">
      <c r="A267" s="105"/>
      <c r="B267" s="53" t="s">
        <v>1824</v>
      </c>
      <c r="C267" s="105" t="s">
        <v>1194</v>
      </c>
      <c r="D267" s="105">
        <v>2</v>
      </c>
      <c r="E267" s="107">
        <v>0.18</v>
      </c>
      <c r="F267" s="107">
        <v>2.1</v>
      </c>
      <c r="G267" s="75">
        <f t="shared" si="16"/>
        <v>0.75600000000000001</v>
      </c>
    </row>
    <row r="268" spans="1:7" x14ac:dyDescent="0.3">
      <c r="A268" s="105"/>
      <c r="B268" s="53" t="s">
        <v>1823</v>
      </c>
      <c r="C268" s="105" t="s">
        <v>1194</v>
      </c>
      <c r="D268" s="105">
        <v>1</v>
      </c>
      <c r="E268" s="107">
        <v>0.18</v>
      </c>
      <c r="F268" s="107">
        <v>1.51</v>
      </c>
      <c r="G268" s="75">
        <f t="shared" si="16"/>
        <v>0.27179999999999999</v>
      </c>
    </row>
    <row r="269" spans="1:7" x14ac:dyDescent="0.3">
      <c r="A269" s="105"/>
      <c r="B269" s="247"/>
      <c r="C269" s="109"/>
      <c r="D269" s="109"/>
      <c r="E269" s="119"/>
      <c r="F269" s="119"/>
      <c r="G269" s="108">
        <f>SUM(G261:G268)</f>
        <v>23.4114</v>
      </c>
    </row>
    <row r="270" spans="1:7" x14ac:dyDescent="0.3">
      <c r="A270" s="105">
        <v>50</v>
      </c>
      <c r="B270" s="1" t="s">
        <v>1812</v>
      </c>
      <c r="C270" s="105" t="s">
        <v>1757</v>
      </c>
      <c r="D270" s="105">
        <v>1</v>
      </c>
      <c r="E270" s="107"/>
      <c r="F270" s="107"/>
      <c r="G270" s="108">
        <v>1</v>
      </c>
    </row>
    <row r="271" spans="1:7" x14ac:dyDescent="0.3">
      <c r="A271" s="105">
        <v>51</v>
      </c>
      <c r="B271" s="1" t="s">
        <v>1828</v>
      </c>
      <c r="C271" s="105" t="s">
        <v>1757</v>
      </c>
      <c r="D271" s="105">
        <v>1</v>
      </c>
      <c r="E271" s="107"/>
      <c r="F271" s="107"/>
      <c r="G271" s="108">
        <v>1</v>
      </c>
    </row>
    <row r="272" spans="1:7" ht="22.5" x14ac:dyDescent="0.3">
      <c r="A272" s="105">
        <v>52</v>
      </c>
      <c r="B272" s="1" t="s">
        <v>1814</v>
      </c>
      <c r="C272" s="105" t="s">
        <v>1757</v>
      </c>
      <c r="D272" s="105">
        <v>1</v>
      </c>
      <c r="E272" s="107"/>
      <c r="F272" s="107"/>
      <c r="G272" s="108">
        <v>1</v>
      </c>
    </row>
    <row r="273" spans="1:7" x14ac:dyDescent="0.3">
      <c r="A273" s="105">
        <v>53</v>
      </c>
      <c r="B273" s="1" t="s">
        <v>1815</v>
      </c>
      <c r="C273" s="105" t="s">
        <v>1757</v>
      </c>
      <c r="D273" s="105">
        <v>1</v>
      </c>
      <c r="E273" s="107"/>
      <c r="F273" s="107"/>
      <c r="G273" s="108">
        <v>1</v>
      </c>
    </row>
    <row r="274" spans="1:7" x14ac:dyDescent="0.3">
      <c r="A274" s="105">
        <v>54</v>
      </c>
      <c r="B274" s="120" t="s">
        <v>1737</v>
      </c>
      <c r="C274" s="105" t="s">
        <v>1301</v>
      </c>
      <c r="D274" s="105">
        <v>1</v>
      </c>
      <c r="E274" s="107"/>
      <c r="F274" s="107"/>
      <c r="G274" s="108">
        <v>1</v>
      </c>
    </row>
    <row r="275" spans="1:7" x14ac:dyDescent="0.3">
      <c r="A275" s="105">
        <v>55</v>
      </c>
      <c r="B275" s="120" t="s">
        <v>1738</v>
      </c>
      <c r="C275" s="105" t="s">
        <v>1301</v>
      </c>
      <c r="D275" s="105">
        <v>1</v>
      </c>
      <c r="E275" s="107"/>
      <c r="F275" s="107"/>
      <c r="G275" s="108">
        <v>1</v>
      </c>
    </row>
    <row r="276" spans="1:7" x14ac:dyDescent="0.3">
      <c r="A276" s="105">
        <v>56</v>
      </c>
      <c r="B276" s="120" t="s">
        <v>1759</v>
      </c>
      <c r="C276" s="105" t="s">
        <v>1194</v>
      </c>
      <c r="D276" s="105">
        <v>1</v>
      </c>
      <c r="E276" s="107">
        <v>6.54</v>
      </c>
      <c r="F276" s="107">
        <v>0.65</v>
      </c>
      <c r="G276" s="260">
        <f t="shared" ref="G276" si="17">F276*E276*D276</f>
        <v>4.2510000000000003</v>
      </c>
    </row>
    <row r="277" spans="1:7" x14ac:dyDescent="0.3">
      <c r="A277" s="105">
        <v>57</v>
      </c>
      <c r="B277" s="120" t="s">
        <v>1829</v>
      </c>
      <c r="C277" s="105" t="s">
        <v>1301</v>
      </c>
      <c r="D277" s="105">
        <v>1</v>
      </c>
      <c r="E277" s="107"/>
      <c r="F277" s="107"/>
      <c r="G277" s="108">
        <v>1</v>
      </c>
    </row>
    <row r="278" spans="1:7" x14ac:dyDescent="0.3">
      <c r="A278" s="105">
        <v>58</v>
      </c>
      <c r="B278" s="120" t="s">
        <v>1748</v>
      </c>
      <c r="C278" s="105" t="s">
        <v>1757</v>
      </c>
      <c r="D278" s="105">
        <v>1</v>
      </c>
      <c r="E278" s="107"/>
      <c r="F278" s="107"/>
      <c r="G278" s="108">
        <v>1</v>
      </c>
    </row>
    <row r="279" spans="1:7" x14ac:dyDescent="0.3">
      <c r="A279" s="105">
        <v>59</v>
      </c>
      <c r="B279" s="120" t="s">
        <v>1755</v>
      </c>
      <c r="C279" s="105" t="s">
        <v>1301</v>
      </c>
      <c r="D279" s="105">
        <v>1</v>
      </c>
      <c r="E279" s="107"/>
      <c r="F279" s="107"/>
      <c r="G279" s="108">
        <v>1</v>
      </c>
    </row>
    <row r="280" spans="1:7" x14ac:dyDescent="0.3">
      <c r="A280" s="105">
        <v>60</v>
      </c>
      <c r="B280" s="120" t="s">
        <v>1756</v>
      </c>
      <c r="C280" s="105" t="s">
        <v>1757</v>
      </c>
      <c r="D280" s="105">
        <v>2</v>
      </c>
      <c r="E280" s="107"/>
      <c r="F280" s="107"/>
      <c r="G280" s="108">
        <v>2</v>
      </c>
    </row>
    <row r="282" spans="1:7" x14ac:dyDescent="0.3">
      <c r="B282" s="254"/>
    </row>
  </sheetData>
  <mergeCells count="1">
    <mergeCell ref="B206:B2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35FD0F0-A98C-4ACD-BF07-DD63124F6975}"/>
</file>

<file path=customXml/itemProps2.xml><?xml version="1.0" encoding="utf-8"?>
<ds:datastoreItem xmlns:ds="http://schemas.openxmlformats.org/officeDocument/2006/customXml" ds:itemID="{1C638180-CCC3-4941-B03E-1F6F20B8606B}"/>
</file>

<file path=customXml/itemProps3.xml><?xml version="1.0" encoding="utf-8"?>
<ds:datastoreItem xmlns:ds="http://schemas.openxmlformats.org/officeDocument/2006/customXml" ds:itemID="{843231DF-A8EA-44E4-A9CC-15CE4FE5C0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Summary</vt:lpstr>
      <vt:lpstr>RA 3</vt:lpstr>
      <vt:lpstr>RA3 ms</vt:lpstr>
      <vt:lpstr>RA-3 Extra item</vt:lpstr>
      <vt:lpstr>RA-3 EXT MEAS</vt:lpstr>
      <vt:lpstr>'RA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2024-12-04T09:15:47Z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0x010100B2607D605F803F429EC742EC90162634</vt:lpwstr>
  </property>
</Properties>
</file>