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5C82DAAA-C390-4029-9DC9-3129A8FE82E9}" xr6:coauthVersionLast="47" xr6:coauthVersionMax="47" xr10:uidLastSave="{00000000-0000-0000-0000-000000000000}"/>
  <bookViews>
    <workbookView xWindow="-98" yWindow="-98" windowWidth="21795" windowHeight="12975" xr2:uid="{00000000-000D-0000-FFFF-FFFF00000000}"/>
  </bookViews>
  <sheets>
    <sheet name="Summary" sheetId="2" r:id="rId1"/>
    <sheet name="RA 2" sheetId="1" r:id="rId2"/>
    <sheet name="RA2 ms" sheetId="3" r:id="rId3"/>
    <sheet name="Extra item" sheetId="5" r:id="rId4"/>
    <sheet name="EXT MS" sheetId="7" r:id="rId5"/>
  </sheets>
  <definedNames>
    <definedName name="_xlnm.Print_Titles" localSheetId="1">'RA 2'!$8:$8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 l="1"/>
  <c r="F1358" i="3" l="1"/>
  <c r="F1188" i="3"/>
  <c r="D1188" i="3"/>
  <c r="F903" i="3"/>
  <c r="F807" i="3"/>
  <c r="F465" i="3"/>
  <c r="F464" i="3"/>
  <c r="F36" i="3"/>
  <c r="F38" i="3"/>
  <c r="F39" i="3"/>
  <c r="F40" i="3"/>
  <c r="D1080" i="3" l="1"/>
  <c r="F1080" i="3" s="1"/>
  <c r="L296" i="1"/>
  <c r="F1336" i="3" l="1"/>
  <c r="F1334" i="3"/>
  <c r="F1332" i="3"/>
  <c r="F1331" i="3"/>
  <c r="F1339" i="3" s="1"/>
  <c r="J560" i="1" s="1"/>
  <c r="L560" i="1" s="1"/>
  <c r="F226" i="3"/>
  <c r="F225" i="3"/>
  <c r="H56" i="5"/>
  <c r="H57" i="5"/>
  <c r="H58" i="5"/>
  <c r="H60" i="5"/>
  <c r="H61" i="5"/>
  <c r="H62" i="5"/>
  <c r="H63" i="5"/>
  <c r="F57" i="5"/>
  <c r="F58" i="5"/>
  <c r="F60" i="5"/>
  <c r="F61" i="5"/>
  <c r="F62" i="5"/>
  <c r="F63" i="5"/>
  <c r="G213" i="7"/>
  <c r="G212" i="7"/>
  <c r="G211" i="7"/>
  <c r="G210" i="7"/>
  <c r="G209" i="7"/>
  <c r="G208" i="7"/>
  <c r="G207" i="7"/>
  <c r="G206" i="7"/>
  <c r="G205" i="7"/>
  <c r="G204" i="7"/>
  <c r="G203" i="7"/>
  <c r="G202" i="7"/>
  <c r="G201" i="7"/>
  <c r="G214" i="7" s="1"/>
  <c r="D59" i="5" s="1"/>
  <c r="F110" i="3"/>
  <c r="F109" i="3"/>
  <c r="F108" i="3"/>
  <c r="G161" i="7"/>
  <c r="G160" i="7"/>
  <c r="G159" i="7"/>
  <c r="G158" i="7"/>
  <c r="G157" i="7"/>
  <c r="G156" i="7"/>
  <c r="G155" i="7"/>
  <c r="G154" i="7"/>
  <c r="G153" i="7"/>
  <c r="G152" i="7"/>
  <c r="G151" i="7"/>
  <c r="G150" i="7"/>
  <c r="G149" i="7"/>
  <c r="G162" i="7" s="1"/>
  <c r="F1181" i="3"/>
  <c r="F1182" i="3"/>
  <c r="F1183" i="3"/>
  <c r="F1184" i="3"/>
  <c r="F1185" i="3"/>
  <c r="F1186" i="3"/>
  <c r="F1187" i="3"/>
  <c r="F1180" i="3"/>
  <c r="F404" i="3"/>
  <c r="F208" i="3"/>
  <c r="F207" i="3"/>
  <c r="D41" i="5"/>
  <c r="L817" i="1"/>
  <c r="L818" i="1"/>
  <c r="L819" i="1"/>
  <c r="L820" i="1"/>
  <c r="L821" i="1"/>
  <c r="L822" i="1"/>
  <c r="L823" i="1"/>
  <c r="L824" i="1"/>
  <c r="L826" i="1"/>
  <c r="L828" i="1"/>
  <c r="L829" i="1"/>
  <c r="L830" i="1"/>
  <c r="L831" i="1"/>
  <c r="L832" i="1"/>
  <c r="L833" i="1"/>
  <c r="L834" i="1"/>
  <c r="L835" i="1"/>
  <c r="L838" i="1"/>
  <c r="L839" i="1"/>
  <c r="L842" i="1"/>
  <c r="L843" i="1"/>
  <c r="L844" i="1"/>
  <c r="L845" i="1"/>
  <c r="L846" i="1"/>
  <c r="L847" i="1"/>
  <c r="L848" i="1"/>
  <c r="L849" i="1"/>
  <c r="L850" i="1"/>
  <c r="L853" i="1"/>
  <c r="L854" i="1"/>
  <c r="L855" i="1"/>
  <c r="L856" i="1"/>
  <c r="L857" i="1"/>
  <c r="L858" i="1"/>
  <c r="L859" i="1"/>
  <c r="L860" i="1"/>
  <c r="L861" i="1"/>
  <c r="L862" i="1"/>
  <c r="L863" i="1"/>
  <c r="L864" i="1"/>
  <c r="L865" i="1"/>
  <c r="L866" i="1"/>
  <c r="L867" i="1"/>
  <c r="L868" i="1"/>
  <c r="L869" i="1"/>
  <c r="L870" i="1"/>
  <c r="L871" i="1"/>
  <c r="L872" i="1"/>
  <c r="L12" i="1"/>
  <c r="L13" i="1"/>
  <c r="L14" i="1"/>
  <c r="L15" i="1"/>
  <c r="L16" i="1"/>
  <c r="L17" i="1"/>
  <c r="L18" i="1"/>
  <c r="L19" i="1"/>
  <c r="L20" i="1"/>
  <c r="L21" i="1"/>
  <c r="L22" i="1"/>
  <c r="L23" i="1"/>
  <c r="L24" i="1"/>
  <c r="L25" i="1"/>
  <c r="L26"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4" i="1"/>
  <c r="L75" i="1"/>
  <c r="L76" i="1"/>
  <c r="L77" i="1"/>
  <c r="L78" i="1"/>
  <c r="L83" i="1"/>
  <c r="L84" i="1"/>
  <c r="L85" i="1"/>
  <c r="L87" i="1"/>
  <c r="L89" i="1"/>
  <c r="L91" i="1"/>
  <c r="L93" i="1"/>
  <c r="L95" i="1"/>
  <c r="L96" i="1"/>
  <c r="L98" i="1"/>
  <c r="L100" i="1"/>
  <c r="L101" i="1"/>
  <c r="L102" i="1"/>
  <c r="L106" i="1"/>
  <c r="L107" i="1"/>
  <c r="L108" i="1"/>
  <c r="L109" i="1"/>
  <c r="L111" i="1"/>
  <c r="L112" i="1"/>
  <c r="L113" i="1"/>
  <c r="L115" i="1"/>
  <c r="L116" i="1"/>
  <c r="L117" i="1"/>
  <c r="L118" i="1"/>
  <c r="L119" i="1"/>
  <c r="L120" i="1"/>
  <c r="L121" i="1"/>
  <c r="L123" i="1"/>
  <c r="L125" i="1"/>
  <c r="L127" i="1"/>
  <c r="L128" i="1"/>
  <c r="L129" i="1"/>
  <c r="L130" i="1"/>
  <c r="L131" i="1"/>
  <c r="L133" i="1"/>
  <c r="L135" i="1"/>
  <c r="L137" i="1"/>
  <c r="L139" i="1"/>
  <c r="L140" i="1"/>
  <c r="L141" i="1"/>
  <c r="L142" i="1"/>
  <c r="L143" i="1"/>
  <c r="L144" i="1"/>
  <c r="L145" i="1"/>
  <c r="L146" i="1"/>
  <c r="L147" i="1"/>
  <c r="L148" i="1"/>
  <c r="L149" i="1"/>
  <c r="L150" i="1"/>
  <c r="L152" i="1"/>
  <c r="L153" i="1"/>
  <c r="L154" i="1"/>
  <c r="L155" i="1"/>
  <c r="L156" i="1"/>
  <c r="L157" i="1"/>
  <c r="L158" i="1"/>
  <c r="L159" i="1"/>
  <c r="L160" i="1"/>
  <c r="L161" i="1"/>
  <c r="L162" i="1"/>
  <c r="L163" i="1"/>
  <c r="L164" i="1"/>
  <c r="L165" i="1"/>
  <c r="L166" i="1"/>
  <c r="L167" i="1"/>
  <c r="L168" i="1"/>
  <c r="L169" i="1"/>
  <c r="L170" i="1"/>
  <c r="L171" i="1"/>
  <c r="L172" i="1"/>
  <c r="L174" i="1"/>
  <c r="L176" i="1"/>
  <c r="L178" i="1"/>
  <c r="L179" i="1"/>
  <c r="L180" i="1"/>
  <c r="L182" i="1"/>
  <c r="L184" i="1"/>
  <c r="L186" i="1"/>
  <c r="L188" i="1"/>
  <c r="L190" i="1"/>
  <c r="L191" i="1"/>
  <c r="L192" i="1"/>
  <c r="L193" i="1"/>
  <c r="L195" i="1"/>
  <c r="L196" i="1"/>
  <c r="L197" i="1"/>
  <c r="L198" i="1"/>
  <c r="L200" i="1"/>
  <c r="L202" i="1"/>
  <c r="L204" i="1"/>
  <c r="L206" i="1"/>
  <c r="L208" i="1"/>
  <c r="L209" i="1"/>
  <c r="L210" i="1"/>
  <c r="L212" i="1"/>
  <c r="L214" i="1"/>
  <c r="L216" i="1"/>
  <c r="L217" i="1"/>
  <c r="L218" i="1"/>
  <c r="L220" i="1"/>
  <c r="L222" i="1"/>
  <c r="L224" i="1"/>
  <c r="L225" i="1"/>
  <c r="L226" i="1"/>
  <c r="L227" i="1"/>
  <c r="L228" i="1"/>
  <c r="L229" i="1"/>
  <c r="L230" i="1"/>
  <c r="L231" i="1"/>
  <c r="L232" i="1"/>
  <c r="L234" i="1"/>
  <c r="L236" i="1"/>
  <c r="L238" i="1"/>
  <c r="L240" i="1"/>
  <c r="L242" i="1"/>
  <c r="L243" i="1"/>
  <c r="L244" i="1"/>
  <c r="L245" i="1"/>
  <c r="L246" i="1"/>
  <c r="L247" i="1"/>
  <c r="L248" i="1"/>
  <c r="L249" i="1"/>
  <c r="L253" i="1"/>
  <c r="L254" i="1"/>
  <c r="L255" i="1"/>
  <c r="L256" i="1"/>
  <c r="L257" i="1"/>
  <c r="L258" i="1"/>
  <c r="L259" i="1"/>
  <c r="L260" i="1"/>
  <c r="L261" i="1"/>
  <c r="L262" i="1"/>
  <c r="L264" i="1"/>
  <c r="L265" i="1"/>
  <c r="L267" i="1"/>
  <c r="L268" i="1"/>
  <c r="L269" i="1"/>
  <c r="L270" i="1"/>
  <c r="L271" i="1"/>
  <c r="L272" i="1"/>
  <c r="L273" i="1"/>
  <c r="L274" i="1"/>
  <c r="L276" i="1"/>
  <c r="L277" i="1"/>
  <c r="L279" i="1"/>
  <c r="L281" i="1"/>
  <c r="L282" i="1"/>
  <c r="L283" i="1"/>
  <c r="L284" i="1"/>
  <c r="L285" i="1"/>
  <c r="L287" i="1"/>
  <c r="L289" i="1"/>
  <c r="L290" i="1"/>
  <c r="L291" i="1"/>
  <c r="L292" i="1"/>
  <c r="L293" i="1"/>
  <c r="L294" i="1"/>
  <c r="L295" i="1"/>
  <c r="L298" i="1"/>
  <c r="L300" i="1"/>
  <c r="L302" i="1"/>
  <c r="L303" i="1"/>
  <c r="L304" i="1"/>
  <c r="L306" i="1"/>
  <c r="L307" i="1"/>
  <c r="L308" i="1"/>
  <c r="L309" i="1"/>
  <c r="L311" i="1"/>
  <c r="L312" i="1"/>
  <c r="L313" i="1"/>
  <c r="L314" i="1"/>
  <c r="L315" i="1"/>
  <c r="L316" i="1"/>
  <c r="L317" i="1"/>
  <c r="L318" i="1"/>
  <c r="L320" i="1"/>
  <c r="L321" i="1"/>
  <c r="L323" i="1"/>
  <c r="L324" i="1"/>
  <c r="L325" i="1"/>
  <c r="L326" i="1"/>
  <c r="L328" i="1"/>
  <c r="L329" i="1"/>
  <c r="L331" i="1"/>
  <c r="L332" i="1"/>
  <c r="L333" i="1"/>
  <c r="L334" i="1"/>
  <c r="L335" i="1"/>
  <c r="L337" i="1"/>
  <c r="L339" i="1"/>
  <c r="L341" i="1"/>
  <c r="L342" i="1"/>
  <c r="L343" i="1"/>
  <c r="L344" i="1"/>
  <c r="L345" i="1"/>
  <c r="L347" i="1"/>
  <c r="L349" i="1"/>
  <c r="L351" i="1"/>
  <c r="L353" i="1"/>
  <c r="L354" i="1"/>
  <c r="L355" i="1"/>
  <c r="L356" i="1"/>
  <c r="L357" i="1"/>
  <c r="L358" i="1"/>
  <c r="L359" i="1"/>
  <c r="L360" i="1"/>
  <c r="L361" i="1"/>
  <c r="L362" i="1"/>
  <c r="L363" i="1"/>
  <c r="L364" i="1"/>
  <c r="L365" i="1"/>
  <c r="L366" i="1"/>
  <c r="L372" i="1"/>
  <c r="L373" i="1"/>
  <c r="L374" i="1"/>
  <c r="L376" i="1"/>
  <c r="L378" i="1"/>
  <c r="L379" i="1"/>
  <c r="L381" i="1"/>
  <c r="L382" i="1"/>
  <c r="L383" i="1"/>
  <c r="L384" i="1"/>
  <c r="L385" i="1"/>
  <c r="L386" i="1"/>
  <c r="L387" i="1"/>
  <c r="L388" i="1"/>
  <c r="L390" i="1"/>
  <c r="L391" i="1"/>
  <c r="L393" i="1"/>
  <c r="L394" i="1"/>
  <c r="L395" i="1"/>
  <c r="L397" i="1"/>
  <c r="L399" i="1"/>
  <c r="L401" i="1"/>
  <c r="L402" i="1"/>
  <c r="L403" i="1"/>
  <c r="L404" i="1"/>
  <c r="L405" i="1"/>
  <c r="L407" i="1"/>
  <c r="L408" i="1"/>
  <c r="L410" i="1"/>
  <c r="L412" i="1"/>
  <c r="L413" i="1"/>
  <c r="L414" i="1"/>
  <c r="L416" i="1"/>
  <c r="L417" i="1"/>
  <c r="L418" i="1"/>
  <c r="L420" i="1"/>
  <c r="L421" i="1"/>
  <c r="L423" i="1"/>
  <c r="L425" i="1"/>
  <c r="L427" i="1"/>
  <c r="L428" i="1"/>
  <c r="L429" i="1"/>
  <c r="L431" i="1"/>
  <c r="L433" i="1"/>
  <c r="L435" i="1"/>
  <c r="L437" i="1"/>
  <c r="L439" i="1"/>
  <c r="L441" i="1"/>
  <c r="L443" i="1"/>
  <c r="L445" i="1"/>
  <c r="L447" i="1"/>
  <c r="L449" i="1"/>
  <c r="L451" i="1"/>
  <c r="L452" i="1"/>
  <c r="L453" i="1"/>
  <c r="L454" i="1"/>
  <c r="L455" i="1"/>
  <c r="L456" i="1"/>
  <c r="L457" i="1"/>
  <c r="L458" i="1"/>
  <c r="L459" i="1"/>
  <c r="L461" i="1"/>
  <c r="L462" i="1"/>
  <c r="L463" i="1"/>
  <c r="L464" i="1"/>
  <c r="L465" i="1"/>
  <c r="L466" i="1"/>
  <c r="L467" i="1"/>
  <c r="L468" i="1"/>
  <c r="L469" i="1"/>
  <c r="L471" i="1"/>
  <c r="L472"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8" i="1"/>
  <c r="L509" i="1"/>
  <c r="L510" i="1"/>
  <c r="L512" i="1"/>
  <c r="L513" i="1"/>
  <c r="L514" i="1"/>
  <c r="L516" i="1"/>
  <c r="L517" i="1"/>
  <c r="L518" i="1"/>
  <c r="L519" i="1"/>
  <c r="L520" i="1"/>
  <c r="L521" i="1"/>
  <c r="L522" i="1"/>
  <c r="L523" i="1"/>
  <c r="L524" i="1"/>
  <c r="L525" i="1"/>
  <c r="L527" i="1"/>
  <c r="L529" i="1"/>
  <c r="L531" i="1"/>
  <c r="L533" i="1"/>
  <c r="L535" i="1"/>
  <c r="L537" i="1"/>
  <c r="L538" i="1"/>
  <c r="L539" i="1"/>
  <c r="L540" i="1"/>
  <c r="L541" i="1"/>
  <c r="L542" i="1"/>
  <c r="L543" i="1"/>
  <c r="L544" i="1"/>
  <c r="L546" i="1"/>
  <c r="L547" i="1"/>
  <c r="L549" i="1"/>
  <c r="L550" i="1"/>
  <c r="L551" i="1"/>
  <c r="L552" i="1"/>
  <c r="L553" i="1"/>
  <c r="L555" i="1"/>
  <c r="L556" i="1"/>
  <c r="L557" i="1"/>
  <c r="L558" i="1"/>
  <c r="L559" i="1"/>
  <c r="L561" i="1"/>
  <c r="L562" i="1"/>
  <c r="L563" i="1"/>
  <c r="L564" i="1"/>
  <c r="L565" i="1"/>
  <c r="L566" i="1"/>
  <c r="L567" i="1"/>
  <c r="L569" i="1"/>
  <c r="L570" i="1"/>
  <c r="L571" i="1"/>
  <c r="L572" i="1"/>
  <c r="L573" i="1"/>
  <c r="L574" i="1"/>
  <c r="L575" i="1"/>
  <c r="L576" i="1"/>
  <c r="L577" i="1"/>
  <c r="L578" i="1"/>
  <c r="L579" i="1"/>
  <c r="L580" i="1"/>
  <c r="L582" i="1"/>
  <c r="L583" i="1"/>
  <c r="L584" i="1"/>
  <c r="L585" i="1"/>
  <c r="L586" i="1"/>
  <c r="L587" i="1"/>
  <c r="L588" i="1"/>
  <c r="L589" i="1"/>
  <c r="L590" i="1"/>
  <c r="L592" i="1"/>
  <c r="L593" i="1"/>
  <c r="L594" i="1"/>
  <c r="L595" i="1"/>
  <c r="L596" i="1"/>
  <c r="L597" i="1"/>
  <c r="L598" i="1"/>
  <c r="L599" i="1"/>
  <c r="L600" i="1"/>
  <c r="L601" i="1"/>
  <c r="L602" i="1"/>
  <c r="L604" i="1"/>
  <c r="L605" i="1"/>
  <c r="L606" i="1"/>
  <c r="L607" i="1"/>
  <c r="L609" i="1"/>
  <c r="L610" i="1"/>
  <c r="L611" i="1"/>
  <c r="L612" i="1"/>
  <c r="L614" i="1"/>
  <c r="L615" i="1"/>
  <c r="L616" i="1"/>
  <c r="L617" i="1"/>
  <c r="L618" i="1"/>
  <c r="L619"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8" i="1"/>
  <c r="L809" i="1"/>
  <c r="F865" i="3"/>
  <c r="J389" i="1" s="1"/>
  <c r="L389" i="1" s="1"/>
  <c r="F88" i="3"/>
  <c r="F90" i="3"/>
  <c r="F91" i="3"/>
  <c r="F92" i="3"/>
  <c r="F93" i="3"/>
  <c r="F94" i="3"/>
  <c r="F95" i="3"/>
  <c r="F96" i="3"/>
  <c r="F89" i="3"/>
  <c r="F97" i="3"/>
  <c r="F103" i="3"/>
  <c r="F102" i="3"/>
  <c r="F1650" i="3"/>
  <c r="J807" i="1" s="1"/>
  <c r="L807" i="1" s="1"/>
  <c r="F688" i="3"/>
  <c r="F195" i="3"/>
  <c r="F45" i="5"/>
  <c r="F46" i="5"/>
  <c r="F47" i="5"/>
  <c r="F48" i="5"/>
  <c r="F49" i="5"/>
  <c r="F50" i="5"/>
  <c r="F51" i="5"/>
  <c r="F52" i="5"/>
  <c r="F53" i="5"/>
  <c r="F54" i="5"/>
  <c r="F55" i="5"/>
  <c r="F56" i="5"/>
  <c r="F13" i="5"/>
  <c r="F14" i="5"/>
  <c r="F10" i="5"/>
  <c r="D44" i="5"/>
  <c r="H44" i="5" s="1"/>
  <c r="D43" i="5"/>
  <c r="H43" i="5" s="1"/>
  <c r="D42" i="5"/>
  <c r="H42" i="5" s="1"/>
  <c r="H39" i="5"/>
  <c r="G144" i="7"/>
  <c r="D38" i="5" s="1"/>
  <c r="H38" i="5" s="1"/>
  <c r="G141" i="7"/>
  <c r="D37" i="5" s="1"/>
  <c r="H37" i="5" s="1"/>
  <c r="G139" i="7"/>
  <c r="D36" i="5" s="1"/>
  <c r="H36" i="5" s="1"/>
  <c r="G135" i="7"/>
  <c r="G136" i="7"/>
  <c r="G134" i="7"/>
  <c r="G132" i="7"/>
  <c r="D34" i="5" s="1"/>
  <c r="H34" i="5" s="1"/>
  <c r="G129" i="7"/>
  <c r="G128" i="7"/>
  <c r="D31" i="5"/>
  <c r="H31" i="5" s="1"/>
  <c r="D30" i="5"/>
  <c r="H30" i="5" s="1"/>
  <c r="D29" i="5"/>
  <c r="H29" i="5" s="1"/>
  <c r="H22" i="5"/>
  <c r="H45" i="5"/>
  <c r="H46" i="5"/>
  <c r="H47" i="5"/>
  <c r="H48" i="5"/>
  <c r="H49" i="5"/>
  <c r="H50" i="5"/>
  <c r="H51" i="5"/>
  <c r="H52" i="5"/>
  <c r="H53" i="5"/>
  <c r="H54" i="5"/>
  <c r="H55" i="5"/>
  <c r="H13" i="5"/>
  <c r="H14" i="5"/>
  <c r="H10" i="5"/>
  <c r="D19" i="5"/>
  <c r="H19" i="5" s="1"/>
  <c r="D15" i="5"/>
  <c r="H15" i="5" s="1"/>
  <c r="G118" i="7"/>
  <c r="G117" i="7"/>
  <c r="G116" i="7"/>
  <c r="G113" i="7"/>
  <c r="G114" i="7" s="1"/>
  <c r="D27" i="5" s="1"/>
  <c r="H27" i="5" s="1"/>
  <c r="G110" i="7"/>
  <c r="G109" i="7"/>
  <c r="G106" i="7"/>
  <c r="G103" i="7"/>
  <c r="G102" i="7"/>
  <c r="G101" i="7"/>
  <c r="G100" i="7"/>
  <c r="G99" i="7"/>
  <c r="G98" i="7"/>
  <c r="G94" i="7"/>
  <c r="G93" i="7"/>
  <c r="G92" i="7"/>
  <c r="G91" i="7"/>
  <c r="G90" i="7"/>
  <c r="G89" i="7"/>
  <c r="G88" i="7"/>
  <c r="G83" i="7"/>
  <c r="G82" i="7"/>
  <c r="G81" i="7"/>
  <c r="G77" i="7"/>
  <c r="G76" i="7"/>
  <c r="G75" i="7"/>
  <c r="G74" i="7"/>
  <c r="G73" i="7"/>
  <c r="G72" i="7"/>
  <c r="G71" i="7"/>
  <c r="G70" i="7"/>
  <c r="G69" i="7"/>
  <c r="G68" i="7"/>
  <c r="E67" i="7"/>
  <c r="G67" i="7" s="1"/>
  <c r="G66" i="7"/>
  <c r="G65" i="7"/>
  <c r="G64" i="7"/>
  <c r="G63" i="7"/>
  <c r="G62" i="7"/>
  <c r="G61" i="7"/>
  <c r="G60" i="7"/>
  <c r="G53" i="7"/>
  <c r="G52" i="7"/>
  <c r="G51" i="7"/>
  <c r="G50" i="7"/>
  <c r="E49" i="7"/>
  <c r="G49" i="7" s="1"/>
  <c r="G48" i="7"/>
  <c r="G47" i="7"/>
  <c r="G46" i="7"/>
  <c r="G45" i="7"/>
  <c r="G44" i="7"/>
  <c r="G43" i="7"/>
  <c r="G42" i="7"/>
  <c r="G41" i="7"/>
  <c r="G40" i="7"/>
  <c r="G39" i="7"/>
  <c r="G38" i="7"/>
  <c r="G35" i="7"/>
  <c r="G34" i="7"/>
  <c r="G33" i="7"/>
  <c r="G32" i="7"/>
  <c r="G31" i="7"/>
  <c r="G30" i="7"/>
  <c r="G29" i="7"/>
  <c r="G28" i="7"/>
  <c r="G27" i="7"/>
  <c r="G26" i="7"/>
  <c r="G25" i="7"/>
  <c r="G24" i="7"/>
  <c r="D12" i="5"/>
  <c r="H12" i="5" s="1"/>
  <c r="E16" i="7"/>
  <c r="G16" i="7" s="1"/>
  <c r="E13" i="7"/>
  <c r="D13" i="7"/>
  <c r="E12" i="7"/>
  <c r="D12" i="7"/>
  <c r="E11" i="7"/>
  <c r="D11" i="7"/>
  <c r="E8" i="7"/>
  <c r="F8" i="7" s="1"/>
  <c r="G8" i="7" s="1"/>
  <c r="F7" i="7"/>
  <c r="D7" i="7"/>
  <c r="E6" i="7"/>
  <c r="F6" i="7" s="1"/>
  <c r="G6" i="7" s="1"/>
  <c r="E5" i="7"/>
  <c r="F5" i="7" s="1"/>
  <c r="G5" i="7" s="1"/>
  <c r="J852" i="1"/>
  <c r="L852" i="1" s="1"/>
  <c r="J851" i="1"/>
  <c r="L851" i="1" s="1"/>
  <c r="J827" i="1"/>
  <c r="L827" i="1" s="1"/>
  <c r="J825" i="1"/>
  <c r="L825" i="1" s="1"/>
  <c r="F1795" i="3"/>
  <c r="F1796" i="3"/>
  <c r="F1797" i="3"/>
  <c r="F1794" i="3"/>
  <c r="F1784" i="3"/>
  <c r="F1785" i="3"/>
  <c r="F1786" i="3"/>
  <c r="F1787" i="3"/>
  <c r="F1788" i="3"/>
  <c r="F1789" i="3"/>
  <c r="F1790" i="3"/>
  <c r="F1783" i="3"/>
  <c r="F1771" i="3"/>
  <c r="F1772" i="3"/>
  <c r="F1773" i="3"/>
  <c r="F1774" i="3"/>
  <c r="F1775" i="3"/>
  <c r="F1776" i="3"/>
  <c r="F1777" i="3"/>
  <c r="F1770" i="3"/>
  <c r="F1753" i="3"/>
  <c r="F1754" i="3"/>
  <c r="F1755" i="3"/>
  <c r="F1756" i="3"/>
  <c r="F1757" i="3"/>
  <c r="F1758" i="3"/>
  <c r="F1759" i="3"/>
  <c r="F1760" i="3"/>
  <c r="F1761" i="3"/>
  <c r="F1762" i="3"/>
  <c r="F1763" i="3"/>
  <c r="F1764" i="3"/>
  <c r="F1765" i="3"/>
  <c r="F1752" i="3"/>
  <c r="F1721" i="3"/>
  <c r="F1722" i="3"/>
  <c r="F1723" i="3"/>
  <c r="F1724" i="3"/>
  <c r="F1720" i="3"/>
  <c r="F1698" i="3"/>
  <c r="F1699" i="3"/>
  <c r="F1700" i="3"/>
  <c r="F1701" i="3"/>
  <c r="F1702" i="3"/>
  <c r="F1703" i="3"/>
  <c r="F1704" i="3"/>
  <c r="F1705" i="3"/>
  <c r="F1706" i="3"/>
  <c r="F1707" i="3"/>
  <c r="F1708" i="3"/>
  <c r="F1709" i="3"/>
  <c r="F1710" i="3"/>
  <c r="F1711" i="3"/>
  <c r="F1712" i="3"/>
  <c r="F1713" i="3"/>
  <c r="F1714" i="3"/>
  <c r="F1715" i="3"/>
  <c r="F1716" i="3"/>
  <c r="F1717" i="3"/>
  <c r="F1697" i="3"/>
  <c r="F1660" i="3"/>
  <c r="F1661" i="3"/>
  <c r="F1662" i="3"/>
  <c r="F1663" i="3"/>
  <c r="F1664" i="3"/>
  <c r="F1665" i="3"/>
  <c r="F1666" i="3"/>
  <c r="F1667" i="3"/>
  <c r="F1668" i="3"/>
  <c r="F1669" i="3"/>
  <c r="F1670" i="3"/>
  <c r="F1671" i="3"/>
  <c r="F1672" i="3"/>
  <c r="F1673" i="3"/>
  <c r="F1674" i="3"/>
  <c r="F1675" i="3"/>
  <c r="F1676" i="3"/>
  <c r="F1677" i="3"/>
  <c r="F1678" i="3"/>
  <c r="F1679" i="3"/>
  <c r="F1680" i="3"/>
  <c r="F1681" i="3"/>
  <c r="F1682" i="3"/>
  <c r="F1683" i="3"/>
  <c r="F1684" i="3"/>
  <c r="F1685" i="3"/>
  <c r="F1686" i="3"/>
  <c r="F1687" i="3"/>
  <c r="F1688" i="3"/>
  <c r="F1689" i="3"/>
  <c r="F1690" i="3"/>
  <c r="F1691" i="3"/>
  <c r="F1692" i="3"/>
  <c r="F1659" i="3"/>
  <c r="F1779" i="3"/>
  <c r="J134" i="1"/>
  <c r="L134" i="1" s="1"/>
  <c r="J620" i="1"/>
  <c r="L620" i="1" s="1"/>
  <c r="J613" i="1"/>
  <c r="L613" i="1" s="1"/>
  <c r="J608" i="1"/>
  <c r="L608" i="1" s="1"/>
  <c r="J603" i="1"/>
  <c r="L603" i="1" s="1"/>
  <c r="J591" i="1"/>
  <c r="L591" i="1" s="1"/>
  <c r="J581" i="1"/>
  <c r="L581" i="1" s="1"/>
  <c r="J554" i="1"/>
  <c r="L554" i="1" s="1"/>
  <c r="J470" i="1"/>
  <c r="L470" i="1" s="1"/>
  <c r="J460" i="1"/>
  <c r="L460" i="1" s="1"/>
  <c r="J450" i="1"/>
  <c r="L450" i="1" s="1"/>
  <c r="J448" i="1"/>
  <c r="L448" i="1" s="1"/>
  <c r="J444" i="1"/>
  <c r="L444" i="1" s="1"/>
  <c r="J442" i="1"/>
  <c r="L442" i="1" s="1"/>
  <c r="J440" i="1"/>
  <c r="L440" i="1" s="1"/>
  <c r="J398" i="1"/>
  <c r="L398" i="1" s="1"/>
  <c r="J352" i="1"/>
  <c r="L352" i="1" s="1"/>
  <c r="J350" i="1"/>
  <c r="L350" i="1" s="1"/>
  <c r="J346" i="1"/>
  <c r="L346" i="1" s="1"/>
  <c r="J340" i="1"/>
  <c r="L340" i="1" s="1"/>
  <c r="J319" i="1"/>
  <c r="L319" i="1" s="1"/>
  <c r="J310" i="1"/>
  <c r="L310" i="1" s="1"/>
  <c r="J301" i="1"/>
  <c r="L301" i="1" s="1"/>
  <c r="J288" i="1"/>
  <c r="L288" i="1" s="1"/>
  <c r="J275" i="1"/>
  <c r="L275" i="1" s="1"/>
  <c r="J266" i="1"/>
  <c r="L266" i="1" s="1"/>
  <c r="J252" i="1"/>
  <c r="L252" i="1" s="1"/>
  <c r="J251" i="1"/>
  <c r="L251" i="1" s="1"/>
  <c r="J250" i="1"/>
  <c r="L250" i="1" s="1"/>
  <c r="J235" i="1"/>
  <c r="L235" i="1" s="1"/>
  <c r="J223" i="1"/>
  <c r="L223" i="1" s="1"/>
  <c r="J221" i="1"/>
  <c r="L221" i="1" s="1"/>
  <c r="J219" i="1"/>
  <c r="L219" i="1" s="1"/>
  <c r="J215" i="1"/>
  <c r="L215" i="1" s="1"/>
  <c r="J211" i="1"/>
  <c r="L211" i="1" s="1"/>
  <c r="J207" i="1"/>
  <c r="L207" i="1" s="1"/>
  <c r="J151" i="1"/>
  <c r="L151" i="1" s="1"/>
  <c r="J138" i="1"/>
  <c r="L138" i="1" s="1"/>
  <c r="J136" i="1"/>
  <c r="L136" i="1" s="1"/>
  <c r="J92" i="1"/>
  <c r="L92" i="1" s="1"/>
  <c r="D1599" i="3"/>
  <c r="F1599" i="3" s="1"/>
  <c r="F1584" i="3"/>
  <c r="F1585" i="3"/>
  <c r="F1586" i="3"/>
  <c r="F1587" i="3"/>
  <c r="F1588" i="3"/>
  <c r="F1589" i="3"/>
  <c r="F1590" i="3"/>
  <c r="F1591" i="3"/>
  <c r="F1592" i="3"/>
  <c r="F1593" i="3"/>
  <c r="F1594" i="3"/>
  <c r="F1595" i="3"/>
  <c r="F1596" i="3"/>
  <c r="F1597" i="3"/>
  <c r="F1598" i="3"/>
  <c r="F1600" i="3"/>
  <c r="F1601" i="3"/>
  <c r="F1602" i="3"/>
  <c r="F1603" i="3"/>
  <c r="F1604" i="3"/>
  <c r="F1605" i="3"/>
  <c r="F1606" i="3"/>
  <c r="F1607" i="3"/>
  <c r="F1608" i="3"/>
  <c r="F1609" i="3"/>
  <c r="F1610" i="3"/>
  <c r="F1611" i="3"/>
  <c r="F1612" i="3"/>
  <c r="F1613" i="3"/>
  <c r="F1583" i="3"/>
  <c r="F1350" i="3"/>
  <c r="F1351" i="3"/>
  <c r="F1352" i="3"/>
  <c r="F1353" i="3"/>
  <c r="F1354" i="3"/>
  <c r="F1355" i="3"/>
  <c r="F1356" i="3"/>
  <c r="F1357" i="3"/>
  <c r="F1349" i="3"/>
  <c r="F1312" i="3"/>
  <c r="F1313" i="3"/>
  <c r="F1314" i="3"/>
  <c r="F1311" i="3"/>
  <c r="F1303" i="3"/>
  <c r="F1304" i="3"/>
  <c r="F1302" i="3"/>
  <c r="F1288" i="3"/>
  <c r="F1287" i="3"/>
  <c r="F1274" i="3"/>
  <c r="F1275" i="3"/>
  <c r="F1276" i="3"/>
  <c r="F1277" i="3"/>
  <c r="F1278" i="3"/>
  <c r="F1279" i="3"/>
  <c r="F1280" i="3"/>
  <c r="F1281" i="3"/>
  <c r="F1282" i="3"/>
  <c r="F1273" i="3"/>
  <c r="F1267" i="3"/>
  <c r="F1268" i="3"/>
  <c r="F1266" i="3"/>
  <c r="F1259" i="3"/>
  <c r="F1260" i="3"/>
  <c r="F1261" i="3"/>
  <c r="F1257" i="3"/>
  <c r="F1247" i="3"/>
  <c r="F1249" i="3"/>
  <c r="F1251" i="3"/>
  <c r="F1245" i="3"/>
  <c r="F1224" i="3"/>
  <c r="F1225" i="3"/>
  <c r="F1226" i="3"/>
  <c r="F1227" i="3"/>
  <c r="F1228" i="3"/>
  <c r="F1229" i="3"/>
  <c r="F1230" i="3"/>
  <c r="F1231" i="3"/>
  <c r="F1232" i="3"/>
  <c r="F1233" i="3"/>
  <c r="F1234" i="3"/>
  <c r="F1235" i="3"/>
  <c r="F1237" i="3"/>
  <c r="F1238" i="3"/>
  <c r="F1239" i="3"/>
  <c r="F1240" i="3"/>
  <c r="F1205" i="3"/>
  <c r="F1206" i="3"/>
  <c r="F1207" i="3"/>
  <c r="F1208" i="3"/>
  <c r="F1209" i="3"/>
  <c r="F1210" i="3"/>
  <c r="F1204" i="3"/>
  <c r="F1196" i="3"/>
  <c r="F1195" i="3"/>
  <c r="D1126" i="3"/>
  <c r="F1126" i="3" s="1"/>
  <c r="F1123" i="3"/>
  <c r="F1124" i="3"/>
  <c r="F1125" i="3"/>
  <c r="F1127" i="3"/>
  <c r="F1128" i="3"/>
  <c r="F1129" i="3"/>
  <c r="F1130" i="3"/>
  <c r="F1131" i="3"/>
  <c r="F1132" i="3"/>
  <c r="F1133" i="3"/>
  <c r="F1134" i="3"/>
  <c r="F1135" i="3"/>
  <c r="F1136" i="3"/>
  <c r="F1137" i="3"/>
  <c r="F1138" i="3"/>
  <c r="F1139" i="3"/>
  <c r="F1140" i="3"/>
  <c r="F1141" i="3"/>
  <c r="F1142" i="3"/>
  <c r="F1143" i="3"/>
  <c r="F1144" i="3"/>
  <c r="F1145" i="3"/>
  <c r="F1146" i="3"/>
  <c r="F1147" i="3"/>
  <c r="F1148" i="3"/>
  <c r="F1149" i="3"/>
  <c r="F1150" i="3"/>
  <c r="F1151" i="3"/>
  <c r="F1152" i="3"/>
  <c r="F1153" i="3"/>
  <c r="F1154" i="3"/>
  <c r="F1155" i="3"/>
  <c r="F1156" i="3"/>
  <c r="F1157" i="3"/>
  <c r="F1158" i="3"/>
  <c r="F1159" i="3"/>
  <c r="F1160" i="3"/>
  <c r="F1161" i="3"/>
  <c r="F1162" i="3"/>
  <c r="F1163" i="3"/>
  <c r="F1164" i="3"/>
  <c r="F1165" i="3"/>
  <c r="F1166" i="3"/>
  <c r="F1167" i="3"/>
  <c r="F1168" i="3"/>
  <c r="F1169" i="3"/>
  <c r="F1170" i="3"/>
  <c r="F1171" i="3"/>
  <c r="F1172" i="3"/>
  <c r="F1173" i="3"/>
  <c r="F1174" i="3"/>
  <c r="F1175" i="3"/>
  <c r="F1176" i="3"/>
  <c r="F1122" i="3"/>
  <c r="F1102" i="3"/>
  <c r="F1103" i="3"/>
  <c r="F1104" i="3"/>
  <c r="F1105" i="3"/>
  <c r="F1106" i="3"/>
  <c r="F1107" i="3"/>
  <c r="F1108" i="3"/>
  <c r="F1109" i="3"/>
  <c r="F1110" i="3"/>
  <c r="F1111" i="3"/>
  <c r="F1112" i="3"/>
  <c r="F1113" i="3"/>
  <c r="F1114" i="3"/>
  <c r="F1115" i="3"/>
  <c r="F1116" i="3"/>
  <c r="F1117" i="3"/>
  <c r="F1118" i="3"/>
  <c r="F1101" i="3"/>
  <c r="F1088" i="3"/>
  <c r="F1089" i="3"/>
  <c r="F1090" i="3"/>
  <c r="F1091" i="3"/>
  <c r="F1092" i="3"/>
  <c r="F1093" i="3"/>
  <c r="F1094" i="3"/>
  <c r="F1095" i="3"/>
  <c r="F1096" i="3"/>
  <c r="F1097" i="3"/>
  <c r="F1087" i="3"/>
  <c r="F1062" i="3"/>
  <c r="F1063" i="3"/>
  <c r="F1064" i="3"/>
  <c r="F1065" i="3"/>
  <c r="F1066" i="3"/>
  <c r="F1067" i="3"/>
  <c r="F1068" i="3"/>
  <c r="F1069" i="3"/>
  <c r="F1070" i="3"/>
  <c r="F1071" i="3"/>
  <c r="F1072" i="3"/>
  <c r="F1073" i="3"/>
  <c r="F1074" i="3"/>
  <c r="F1075" i="3"/>
  <c r="F1076" i="3"/>
  <c r="F1077" i="3"/>
  <c r="F1078" i="3"/>
  <c r="F1079" i="3"/>
  <c r="F1061" i="3"/>
  <c r="F1084" i="3" s="1"/>
  <c r="F1029" i="3"/>
  <c r="J473" i="1" s="1"/>
  <c r="L473" i="1" s="1"/>
  <c r="F995" i="3"/>
  <c r="F994" i="3"/>
  <c r="F979" i="3"/>
  <c r="J438" i="1" s="1"/>
  <c r="L438" i="1" s="1"/>
  <c r="F975" i="3"/>
  <c r="J434" i="1" s="1"/>
  <c r="L434" i="1" s="1"/>
  <c r="F971" i="3"/>
  <c r="J432" i="1" s="1"/>
  <c r="L432" i="1" s="1"/>
  <c r="F962" i="3"/>
  <c r="F963" i="3"/>
  <c r="F964" i="3"/>
  <c r="F961" i="3"/>
  <c r="F954" i="3"/>
  <c r="J426" i="1" s="1"/>
  <c r="L426" i="1" s="1"/>
  <c r="F949" i="3"/>
  <c r="J424" i="1" s="1"/>
  <c r="L424" i="1" s="1"/>
  <c r="F945" i="3"/>
  <c r="J422" i="1" s="1"/>
  <c r="L422" i="1" s="1"/>
  <c r="F941" i="3"/>
  <c r="J419" i="1" s="1"/>
  <c r="L419" i="1" s="1"/>
  <c r="F925" i="3"/>
  <c r="F926" i="3"/>
  <c r="F927" i="3"/>
  <c r="F928" i="3"/>
  <c r="F929" i="3"/>
  <c r="F930" i="3"/>
  <c r="F931" i="3"/>
  <c r="F932" i="3"/>
  <c r="F924" i="3"/>
  <c r="F914" i="3"/>
  <c r="F915" i="3"/>
  <c r="F916" i="3"/>
  <c r="F917" i="3"/>
  <c r="F918" i="3"/>
  <c r="F913" i="3"/>
  <c r="F909" i="3"/>
  <c r="F908" i="3"/>
  <c r="F900" i="3"/>
  <c r="F904" i="3" s="1"/>
  <c r="F901" i="3"/>
  <c r="F902" i="3"/>
  <c r="F889" i="3"/>
  <c r="J400" i="1" s="1"/>
  <c r="L400" i="1" s="1"/>
  <c r="F878" i="3"/>
  <c r="F879" i="3"/>
  <c r="F880" i="3"/>
  <c r="F881" i="3"/>
  <c r="F882" i="3"/>
  <c r="F877" i="3"/>
  <c r="F870" i="3"/>
  <c r="F871" i="3"/>
  <c r="F845" i="3"/>
  <c r="F846" i="3"/>
  <c r="F847" i="3"/>
  <c r="F848" i="3"/>
  <c r="F849" i="3"/>
  <c r="F836" i="3"/>
  <c r="F837" i="3"/>
  <c r="F838" i="3"/>
  <c r="F839" i="3"/>
  <c r="F835" i="3"/>
  <c r="F830" i="3"/>
  <c r="F829" i="3"/>
  <c r="F821" i="3"/>
  <c r="F820" i="3"/>
  <c r="D816" i="3"/>
  <c r="F816" i="3" s="1"/>
  <c r="F813" i="3"/>
  <c r="F814" i="3"/>
  <c r="F815" i="3"/>
  <c r="F812" i="3"/>
  <c r="F801" i="3"/>
  <c r="F802" i="3"/>
  <c r="F803" i="3"/>
  <c r="F804" i="3"/>
  <c r="F805" i="3"/>
  <c r="F806" i="3"/>
  <c r="F800" i="3"/>
  <c r="F797" i="3"/>
  <c r="J368" i="1" s="1"/>
  <c r="L368" i="1" s="1"/>
  <c r="D790" i="3"/>
  <c r="F790" i="3" s="1"/>
  <c r="F779" i="3"/>
  <c r="F780" i="3"/>
  <c r="F781" i="3"/>
  <c r="F782" i="3"/>
  <c r="F783" i="3"/>
  <c r="F784" i="3"/>
  <c r="F785" i="3"/>
  <c r="F786" i="3"/>
  <c r="F787" i="3"/>
  <c r="F788" i="3"/>
  <c r="F789" i="3"/>
  <c r="F791" i="3"/>
  <c r="F792" i="3"/>
  <c r="F793" i="3"/>
  <c r="F747" i="3"/>
  <c r="F748" i="3"/>
  <c r="F749" i="3"/>
  <c r="F750" i="3"/>
  <c r="F751" i="3"/>
  <c r="F752" i="3"/>
  <c r="F753" i="3"/>
  <c r="F746" i="3"/>
  <c r="D727" i="3"/>
  <c r="F727" i="3" s="1"/>
  <c r="F728" i="3"/>
  <c r="F729" i="3"/>
  <c r="F730" i="3"/>
  <c r="F720" i="3"/>
  <c r="F721" i="3"/>
  <c r="F719" i="3"/>
  <c r="D705" i="3"/>
  <c r="F705" i="3" s="1"/>
  <c r="J330" i="1" s="1"/>
  <c r="L330" i="1" s="1"/>
  <c r="F695" i="3"/>
  <c r="F696" i="3"/>
  <c r="F697" i="3"/>
  <c r="F698" i="3"/>
  <c r="F694" i="3"/>
  <c r="D686" i="3"/>
  <c r="F686" i="3" s="1"/>
  <c r="F687" i="3"/>
  <c r="F663" i="3"/>
  <c r="J305" i="1" s="1"/>
  <c r="L305" i="1" s="1"/>
  <c r="F630" i="3"/>
  <c r="F629" i="3"/>
  <c r="F620" i="3"/>
  <c r="F619" i="3"/>
  <c r="F614" i="3"/>
  <c r="F613" i="3"/>
  <c r="F560" i="3"/>
  <c r="F561" i="3"/>
  <c r="F562" i="3"/>
  <c r="F563" i="3"/>
  <c r="F559" i="3"/>
  <c r="F555" i="3"/>
  <c r="J239" i="1" s="1"/>
  <c r="L239" i="1" s="1"/>
  <c r="F549" i="3"/>
  <c r="J237" i="1" s="1"/>
  <c r="L237" i="1" s="1"/>
  <c r="F541" i="3"/>
  <c r="J233" i="1" s="1"/>
  <c r="L233" i="1" s="1"/>
  <c r="F509" i="3"/>
  <c r="J213" i="1" s="1"/>
  <c r="L213" i="1" s="1"/>
  <c r="F495" i="3"/>
  <c r="J205" i="1" s="1"/>
  <c r="L205" i="1" s="1"/>
  <c r="F487" i="3"/>
  <c r="F488" i="3"/>
  <c r="F489" i="3"/>
  <c r="F486" i="3"/>
  <c r="F481" i="3"/>
  <c r="F482" i="3"/>
  <c r="F480" i="3"/>
  <c r="F474" i="3"/>
  <c r="F475" i="3"/>
  <c r="F473" i="3"/>
  <c r="F459" i="3"/>
  <c r="F460" i="3"/>
  <c r="F461" i="3"/>
  <c r="F462" i="3"/>
  <c r="F463" i="3"/>
  <c r="F458" i="3"/>
  <c r="D447" i="3"/>
  <c r="F447" i="3" s="1"/>
  <c r="F448" i="3"/>
  <c r="F449" i="3"/>
  <c r="F442" i="3"/>
  <c r="F436" i="3"/>
  <c r="F435" i="3"/>
  <c r="F441" i="3"/>
  <c r="D430" i="3"/>
  <c r="F430" i="3" s="1"/>
  <c r="F426" i="3"/>
  <c r="F427" i="3"/>
  <c r="F428" i="3"/>
  <c r="F429" i="3"/>
  <c r="F425" i="3"/>
  <c r="F416" i="3"/>
  <c r="F417" i="3"/>
  <c r="F418" i="3"/>
  <c r="F419" i="3"/>
  <c r="F415" i="3"/>
  <c r="F403" i="3"/>
  <c r="F402" i="3"/>
  <c r="F397" i="3"/>
  <c r="F398" i="3" s="1"/>
  <c r="F344" i="3"/>
  <c r="F345" i="3"/>
  <c r="F346" i="3"/>
  <c r="F343" i="3"/>
  <c r="F335" i="3"/>
  <c r="J126" i="1" s="1"/>
  <c r="L126" i="1" s="1"/>
  <c r="F331" i="3"/>
  <c r="J124" i="1" s="1"/>
  <c r="L124" i="1" s="1"/>
  <c r="E317" i="3"/>
  <c r="D317" i="3"/>
  <c r="F313" i="3"/>
  <c r="F314" i="3"/>
  <c r="F315" i="3"/>
  <c r="F316" i="3"/>
  <c r="F318" i="3"/>
  <c r="F319" i="3"/>
  <c r="F320" i="3"/>
  <c r="F321" i="3"/>
  <c r="F322" i="3"/>
  <c r="F323" i="3"/>
  <c r="F324" i="3"/>
  <c r="F325" i="3"/>
  <c r="F312" i="3"/>
  <c r="E290" i="3"/>
  <c r="D290" i="3"/>
  <c r="D284" i="3"/>
  <c r="F284" i="3" s="1"/>
  <c r="F285" i="3"/>
  <c r="F286" i="3"/>
  <c r="F287" i="3"/>
  <c r="F288" i="3"/>
  <c r="F289" i="3"/>
  <c r="F291" i="3"/>
  <c r="F292" i="3"/>
  <c r="F293" i="3"/>
  <c r="F294" i="3"/>
  <c r="F295" i="3"/>
  <c r="F296" i="3"/>
  <c r="F297" i="3"/>
  <c r="F298" i="3"/>
  <c r="F299" i="3"/>
  <c r="F283" i="3"/>
  <c r="F275" i="3"/>
  <c r="F276" i="3"/>
  <c r="F277" i="3"/>
  <c r="F274" i="3"/>
  <c r="F250" i="3"/>
  <c r="F251" i="3"/>
  <c r="F252" i="3"/>
  <c r="F253" i="3"/>
  <c r="F254" i="3"/>
  <c r="F255" i="3"/>
  <c r="F256" i="3"/>
  <c r="F257" i="3"/>
  <c r="F258" i="3"/>
  <c r="F259" i="3"/>
  <c r="F260" i="3"/>
  <c r="F261" i="3"/>
  <c r="F262" i="3"/>
  <c r="F263" i="3"/>
  <c r="F264" i="3"/>
  <c r="F265" i="3"/>
  <c r="F266" i="3"/>
  <c r="F267" i="3"/>
  <c r="F249" i="3"/>
  <c r="D244" i="3"/>
  <c r="F244" i="3" s="1"/>
  <c r="J104" i="1" s="1"/>
  <c r="L104" i="1" s="1"/>
  <c r="F240" i="3"/>
  <c r="F241" i="3"/>
  <c r="F239" i="3"/>
  <c r="F233" i="3"/>
  <c r="J99" i="1" s="1"/>
  <c r="L99" i="1" s="1"/>
  <c r="F224" i="3"/>
  <c r="F223" i="3"/>
  <c r="F217" i="3"/>
  <c r="F216" i="3"/>
  <c r="F201" i="3"/>
  <c r="F200" i="3"/>
  <c r="F191" i="3"/>
  <c r="F192" i="3"/>
  <c r="F193" i="3"/>
  <c r="F190" i="3"/>
  <c r="F182" i="3"/>
  <c r="J82" i="1" s="1"/>
  <c r="L82" i="1" s="1"/>
  <c r="F172" i="3"/>
  <c r="F173" i="3"/>
  <c r="F174" i="3"/>
  <c r="F175" i="3"/>
  <c r="F176" i="3"/>
  <c r="F177" i="3"/>
  <c r="F178" i="3"/>
  <c r="F179" i="3"/>
  <c r="F171" i="3"/>
  <c r="D163" i="3"/>
  <c r="F163" i="3" s="1"/>
  <c r="F139" i="3"/>
  <c r="F140" i="3"/>
  <c r="F141" i="3"/>
  <c r="F142" i="3"/>
  <c r="F143" i="3"/>
  <c r="F144" i="3"/>
  <c r="F145" i="3"/>
  <c r="F146" i="3"/>
  <c r="F147" i="3"/>
  <c r="F148" i="3"/>
  <c r="F149" i="3"/>
  <c r="F150" i="3"/>
  <c r="F151" i="3"/>
  <c r="F152" i="3"/>
  <c r="F153" i="3"/>
  <c r="F154" i="3"/>
  <c r="F155" i="3"/>
  <c r="F156" i="3"/>
  <c r="F157" i="3"/>
  <c r="F158" i="3"/>
  <c r="F159" i="3"/>
  <c r="F160" i="3"/>
  <c r="F161" i="3"/>
  <c r="F162" i="3"/>
  <c r="F164" i="3"/>
  <c r="F165" i="3"/>
  <c r="F166" i="3"/>
  <c r="F138" i="3"/>
  <c r="F130" i="3"/>
  <c r="F131" i="3"/>
  <c r="F132" i="3"/>
  <c r="F133" i="3"/>
  <c r="F134" i="3"/>
  <c r="F135" i="3"/>
  <c r="F129" i="3"/>
  <c r="F33" i="3"/>
  <c r="F34" i="3"/>
  <c r="F32" i="3"/>
  <c r="D35" i="3"/>
  <c r="F35" i="3" s="1"/>
  <c r="F194" i="3"/>
  <c r="C1258" i="3"/>
  <c r="F1258" i="3" s="1"/>
  <c r="C1250" i="3"/>
  <c r="F1250" i="3" s="1"/>
  <c r="C1248" i="3"/>
  <c r="F1248" i="3" s="1"/>
  <c r="C1246" i="3"/>
  <c r="F1246" i="3" s="1"/>
  <c r="C1236" i="3"/>
  <c r="F1236" i="3" s="1"/>
  <c r="F712" i="3"/>
  <c r="F652" i="3"/>
  <c r="J299" i="1" s="1"/>
  <c r="L299" i="1" s="1"/>
  <c r="F648" i="3"/>
  <c r="J297" i="1" s="1"/>
  <c r="L297" i="1" s="1"/>
  <c r="F592" i="3"/>
  <c r="J263" i="1" s="1"/>
  <c r="L263" i="1" s="1"/>
  <c r="F409" i="3"/>
  <c r="J177" i="1" s="1"/>
  <c r="L177" i="1" s="1"/>
  <c r="F7" i="3"/>
  <c r="J11" i="1" s="1"/>
  <c r="L11" i="1" s="1"/>
  <c r="I810" i="1"/>
  <c r="I873" i="1"/>
  <c r="C7" i="2" s="1"/>
  <c r="J874" i="1"/>
  <c r="F59" i="5" l="1"/>
  <c r="H59" i="5"/>
  <c r="F1359" i="3"/>
  <c r="F466" i="3"/>
  <c r="F809" i="3"/>
  <c r="F1189" i="3"/>
  <c r="F37" i="3"/>
  <c r="J27" i="1" s="1"/>
  <c r="L27" i="1" s="1"/>
  <c r="F229" i="3"/>
  <c r="J97" i="1" s="1"/>
  <c r="L97" i="1" s="1"/>
  <c r="F111" i="3"/>
  <c r="J73" i="1" s="1"/>
  <c r="L73" i="1" s="1"/>
  <c r="F218" i="3"/>
  <c r="J94" i="1" s="1"/>
  <c r="L94" i="1" s="1"/>
  <c r="F621" i="3"/>
  <c r="J280" i="1" s="1"/>
  <c r="L280" i="1" s="1"/>
  <c r="F1197" i="3"/>
  <c r="J511" i="1" s="1"/>
  <c r="L511" i="1" s="1"/>
  <c r="F840" i="3"/>
  <c r="J377" i="1" s="1"/>
  <c r="L377" i="1" s="1"/>
  <c r="F883" i="3"/>
  <c r="F919" i="3"/>
  <c r="J411" i="1" s="1"/>
  <c r="L411" i="1" s="1"/>
  <c r="F872" i="3"/>
  <c r="J392" i="1" s="1"/>
  <c r="L392" i="1" s="1"/>
  <c r="F910" i="3"/>
  <c r="J409" i="1" s="1"/>
  <c r="L409" i="1" s="1"/>
  <c r="F1315" i="3"/>
  <c r="J548" i="1" s="1"/>
  <c r="L548" i="1" s="1"/>
  <c r="F1098" i="3"/>
  <c r="J504" i="1" s="1"/>
  <c r="L504" i="1" s="1"/>
  <c r="F405" i="3"/>
  <c r="J175" i="1" s="1"/>
  <c r="L175" i="1" s="1"/>
  <c r="F1283" i="3"/>
  <c r="J534" i="1" s="1"/>
  <c r="L534" i="1" s="1"/>
  <c r="F242" i="3"/>
  <c r="J103" i="1" s="1"/>
  <c r="L103" i="1" s="1"/>
  <c r="F104" i="3"/>
  <c r="J71" i="1" s="1"/>
  <c r="L71" i="1" s="1"/>
  <c r="F564" i="3"/>
  <c r="J241" i="1" s="1"/>
  <c r="L241" i="1" s="1"/>
  <c r="F965" i="3"/>
  <c r="J430" i="1" s="1"/>
  <c r="L430" i="1" s="1"/>
  <c r="F203" i="3"/>
  <c r="J88" i="1" s="1"/>
  <c r="L88" i="1" s="1"/>
  <c r="F99" i="3"/>
  <c r="J70" i="1" s="1"/>
  <c r="L70" i="1" s="1"/>
  <c r="F831" i="3"/>
  <c r="J375" i="1" s="1"/>
  <c r="L375" i="1" s="1"/>
  <c r="F933" i="3"/>
  <c r="J415" i="1" s="1"/>
  <c r="L415" i="1" s="1"/>
  <c r="J503" i="1"/>
  <c r="L503" i="1" s="1"/>
  <c r="F1119" i="3"/>
  <c r="J505" i="1" s="1"/>
  <c r="L505" i="1" s="1"/>
  <c r="F443" i="3"/>
  <c r="J187" i="1" s="1"/>
  <c r="L187" i="1" s="1"/>
  <c r="F722" i="3"/>
  <c r="J336" i="1" s="1"/>
  <c r="L336" i="1" s="1"/>
  <c r="F420" i="3"/>
  <c r="J181" i="1" s="1"/>
  <c r="L181" i="1" s="1"/>
  <c r="F437" i="3"/>
  <c r="J185" i="1" s="1"/>
  <c r="L185" i="1" s="1"/>
  <c r="F476" i="3"/>
  <c r="J199" i="1" s="1"/>
  <c r="L199" i="1" s="1"/>
  <c r="F631" i="3"/>
  <c r="J286" i="1" s="1"/>
  <c r="L286" i="1" s="1"/>
  <c r="J369" i="1"/>
  <c r="L369" i="1" s="1"/>
  <c r="F996" i="3"/>
  <c r="J446" i="1" s="1"/>
  <c r="L446" i="1" s="1"/>
  <c r="F1211" i="3"/>
  <c r="J515" i="1" s="1"/>
  <c r="L515" i="1" s="1"/>
  <c r="F1791" i="3"/>
  <c r="J840" i="1" s="1"/>
  <c r="L840" i="1" s="1"/>
  <c r="F1241" i="3"/>
  <c r="J526" i="1" s="1"/>
  <c r="L526" i="1" s="1"/>
  <c r="F167" i="3"/>
  <c r="J80" i="1" s="1"/>
  <c r="L80" i="1" s="1"/>
  <c r="F1693" i="3"/>
  <c r="J814" i="1" s="1"/>
  <c r="L814" i="1" s="1"/>
  <c r="F1766" i="3"/>
  <c r="J836" i="1" s="1"/>
  <c r="L836" i="1" s="1"/>
  <c r="F196" i="3"/>
  <c r="J86" i="1" s="1"/>
  <c r="L86" i="1" s="1"/>
  <c r="F278" i="3"/>
  <c r="J110" i="1" s="1"/>
  <c r="L110" i="1" s="1"/>
  <c r="F689" i="3"/>
  <c r="J322" i="1" s="1"/>
  <c r="L322" i="1" s="1"/>
  <c r="F1262" i="3"/>
  <c r="J530" i="1" s="1"/>
  <c r="L530" i="1" s="1"/>
  <c r="F347" i="3"/>
  <c r="J132" i="1" s="1"/>
  <c r="L132" i="1" s="1"/>
  <c r="F431" i="3"/>
  <c r="J183" i="1" s="1"/>
  <c r="L183" i="1" s="1"/>
  <c r="F450" i="3"/>
  <c r="J189" i="1" s="1"/>
  <c r="L189" i="1" s="1"/>
  <c r="F483" i="3"/>
  <c r="J201" i="1" s="1"/>
  <c r="L201" i="1" s="1"/>
  <c r="F700" i="3"/>
  <c r="J327" i="1" s="1"/>
  <c r="L327" i="1" s="1"/>
  <c r="F731" i="3"/>
  <c r="J338" i="1" s="1"/>
  <c r="L338" i="1" s="1"/>
  <c r="F136" i="3"/>
  <c r="J79" i="1" s="1"/>
  <c r="L79" i="1" s="1"/>
  <c r="F180" i="3"/>
  <c r="J81" i="1" s="1"/>
  <c r="L81" i="1" s="1"/>
  <c r="J194" i="1"/>
  <c r="L194" i="1" s="1"/>
  <c r="F490" i="3"/>
  <c r="J203" i="1" s="1"/>
  <c r="L203" i="1" s="1"/>
  <c r="F754" i="3"/>
  <c r="J348" i="1" s="1"/>
  <c r="L348" i="1" s="1"/>
  <c r="F822" i="3"/>
  <c r="J371" i="1" s="1"/>
  <c r="L371" i="1" s="1"/>
  <c r="F1253" i="3"/>
  <c r="J528" i="1" s="1"/>
  <c r="L528" i="1" s="1"/>
  <c r="F1778" i="3"/>
  <c r="J837" i="1" s="1"/>
  <c r="L837" i="1" s="1"/>
  <c r="F1305" i="3"/>
  <c r="J545" i="1" s="1"/>
  <c r="L545" i="1" s="1"/>
  <c r="F794" i="3"/>
  <c r="J367" i="1" s="1"/>
  <c r="L367" i="1" s="1"/>
  <c r="F1614" i="3"/>
  <c r="J773" i="1" s="1"/>
  <c r="L773" i="1" s="1"/>
  <c r="F817" i="3"/>
  <c r="J370" i="1" s="1"/>
  <c r="L370" i="1" s="1"/>
  <c r="F1177" i="3"/>
  <c r="J506" i="1" s="1"/>
  <c r="L506" i="1" s="1"/>
  <c r="F268" i="3"/>
  <c r="J105" i="1" s="1"/>
  <c r="L105" i="1" s="1"/>
  <c r="F850" i="3"/>
  <c r="J380" i="1" s="1"/>
  <c r="L380" i="1" s="1"/>
  <c r="J406" i="1"/>
  <c r="L406" i="1" s="1"/>
  <c r="F1269" i="3"/>
  <c r="J532" i="1" s="1"/>
  <c r="L532" i="1" s="1"/>
  <c r="F1290" i="3"/>
  <c r="J536" i="1" s="1"/>
  <c r="L536" i="1" s="1"/>
  <c r="J507" i="1"/>
  <c r="L507" i="1" s="1"/>
  <c r="F209" i="3"/>
  <c r="J90" i="1" s="1"/>
  <c r="L90" i="1" s="1"/>
  <c r="G137" i="7"/>
  <c r="D35" i="5" s="1"/>
  <c r="H35" i="5" s="1"/>
  <c r="G119" i="7"/>
  <c r="D28" i="5" s="1"/>
  <c r="G84" i="7"/>
  <c r="D21" i="5" s="1"/>
  <c r="G96" i="7"/>
  <c r="D23" i="5" s="1"/>
  <c r="G36" i="7"/>
  <c r="D17" i="5" s="1"/>
  <c r="G111" i="7"/>
  <c r="D26" i="5" s="1"/>
  <c r="D40" i="5"/>
  <c r="G54" i="7"/>
  <c r="D18" i="5" s="1"/>
  <c r="G78" i="7"/>
  <c r="D20" i="5" s="1"/>
  <c r="G104" i="7"/>
  <c r="D24" i="5" s="1"/>
  <c r="G130" i="7"/>
  <c r="D33" i="5" s="1"/>
  <c r="G107" i="7"/>
  <c r="D25" i="5" s="1"/>
  <c r="D11" i="5"/>
  <c r="H11" i="5" s="1"/>
  <c r="J436" i="1"/>
  <c r="L436" i="1" s="1"/>
  <c r="F44" i="5"/>
  <c r="F41" i="5"/>
  <c r="H41" i="5"/>
  <c r="F43" i="5"/>
  <c r="F39" i="5"/>
  <c r="F38" i="5"/>
  <c r="F37" i="5"/>
  <c r="F31" i="5"/>
  <c r="F15" i="5"/>
  <c r="F22" i="5"/>
  <c r="F12" i="5"/>
  <c r="F36" i="5"/>
  <c r="F34" i="5"/>
  <c r="F19" i="5"/>
  <c r="F30" i="5"/>
  <c r="F42" i="5"/>
  <c r="F29" i="5"/>
  <c r="F27" i="5"/>
  <c r="G13" i="7"/>
  <c r="G12" i="7"/>
  <c r="G7" i="7"/>
  <c r="G11" i="7"/>
  <c r="F1798" i="3"/>
  <c r="J841" i="1" s="1"/>
  <c r="L841" i="1" s="1"/>
  <c r="F1725" i="3"/>
  <c r="J816" i="1" s="1"/>
  <c r="L816" i="1" s="1"/>
  <c r="F1718" i="3"/>
  <c r="J815" i="1" s="1"/>
  <c r="L815" i="1" s="1"/>
  <c r="I874" i="1"/>
  <c r="F317" i="3"/>
  <c r="F327" i="3" s="1"/>
  <c r="F290" i="3"/>
  <c r="F300" i="3" s="1"/>
  <c r="J173" i="1"/>
  <c r="L173" i="1" s="1"/>
  <c r="F615" i="3"/>
  <c r="J278" i="1" s="1"/>
  <c r="L278" i="1" s="1"/>
  <c r="J396" i="1"/>
  <c r="L396" i="1" s="1"/>
  <c r="C6" i="2"/>
  <c r="C9" i="2" s="1"/>
  <c r="J114" i="1" l="1"/>
  <c r="L114" i="1" s="1"/>
  <c r="J122" i="1"/>
  <c r="L122" i="1" s="1"/>
  <c r="F11" i="5"/>
  <c r="G14" i="7"/>
  <c r="H25" i="5"/>
  <c r="F25" i="5"/>
  <c r="L873" i="1"/>
  <c r="D7" i="2" s="1"/>
  <c r="F40" i="5"/>
  <c r="H40" i="5"/>
  <c r="F35" i="5"/>
  <c r="H17" i="5"/>
  <c r="F17" i="5"/>
  <c r="H21" i="5"/>
  <c r="F21" i="5"/>
  <c r="H33" i="5"/>
  <c r="F33" i="5"/>
  <c r="H18" i="5"/>
  <c r="F18" i="5"/>
  <c r="H28" i="5"/>
  <c r="F28" i="5"/>
  <c r="H20" i="5"/>
  <c r="F20" i="5"/>
  <c r="H26" i="5"/>
  <c r="F26" i="5"/>
  <c r="H24" i="5"/>
  <c r="F24" i="5"/>
  <c r="H23" i="5"/>
  <c r="F23" i="5"/>
  <c r="C10" i="2"/>
  <c r="C11" i="2" s="1"/>
  <c r="H64" i="5" l="1"/>
  <c r="D8" i="2" s="1"/>
  <c r="F64" i="5"/>
  <c r="J568" i="1"/>
  <c r="L568" i="1"/>
  <c r="L810" i="1"/>
  <c r="L874" i="1" s="1"/>
  <c r="D6" i="2" l="1"/>
  <c r="D10" i="2" l="1"/>
  <c r="D11" i="2" s="1"/>
  <c r="D13" i="2" s="1"/>
</calcChain>
</file>

<file path=xl/sharedStrings.xml><?xml version="1.0" encoding="utf-8"?>
<sst xmlns="http://schemas.openxmlformats.org/spreadsheetml/2006/main" count="6640" uniqueCount="1699">
  <si>
    <t>INTER CARE ENTERPRISES</t>
  </si>
  <si>
    <t>Contact Name : ATTAHAR ALI SHAIKH</t>
  </si>
  <si>
    <t>PR Number : BLR-2425-00050,BLR-2425-00068</t>
  </si>
  <si>
    <t>Email : info.intercareenterprises@gmail.com</t>
  </si>
  <si>
    <t>Package / RFQ Name : Civil, Interior &amp; PLB for Bangalore Lounge</t>
  </si>
  <si>
    <t>Package / RFQ Name : Civil, Interior &amp; PLB for IFH Bangalore</t>
  </si>
  <si>
    <t>Sr No.</t>
  </si>
  <si>
    <t>Item Code</t>
  </si>
  <si>
    <t>Item Name</t>
  </si>
  <si>
    <t>UOM</t>
  </si>
  <si>
    <t>Qty</t>
  </si>
  <si>
    <t>Minimum Amount</t>
  </si>
  <si>
    <t>Unit Price</t>
  </si>
  <si>
    <t>Amount</t>
  </si>
  <si>
    <t/>
  </si>
  <si>
    <t>Civil Interior</t>
  </si>
  <si>
    <t>NOS</t>
  </si>
  <si>
    <t>I</t>
  </si>
  <si>
    <t>CIVIL WORK</t>
  </si>
  <si>
    <t>18 mm thick Italian Marble flooring</t>
  </si>
  <si>
    <t>Smt</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</si>
  <si>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sealent, matching to marble in TIM-X or equivalent joint filler,including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</si>
  <si>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18 mm thick Italian Marble Dado on Lift wall including Jambline</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</si>
  <si>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including approved sealer to be applied on all sides , Basic cost of marble Rs 450 sft </t>
  </si>
  <si>
    <t>Designer Texture Tile Cladding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</si>
  <si>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 sft without tax</t>
  </si>
  <si>
    <t>Marble  Jamb line</t>
  </si>
  <si>
    <t>rmt</t>
  </si>
  <si>
    <t>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including approved sealer to be applied on all sides , Special care to be taken to fix marble on horizontal surface. Shall rest over ply at one end and vertical marble on the other, ( Basic cost of marble Rs 450 sft )</t>
  </si>
  <si>
    <t>Marble Skirting Boxing -Openable</t>
  </si>
  <si>
    <t>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approved sealer to be applied on all sides (  Basic cost of marble Rs 450 sft )</t>
  </si>
  <si>
    <t>II</t>
  </si>
  <si>
    <t>FRENCH PLASTER WORK</t>
  </si>
  <si>
    <t>Fire line Gypsum board ceiling</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</si>
  <si>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ceilling height is 4300 mm )</t>
  </si>
  <si>
    <t>Bulk Head in Profile- In Flat Water cut Paint finish</t>
  </si>
  <si>
    <t>As per drawing -Size up to 600 mm wide x 1850 mm high, Using 50mm x 36 mm, 16 SWG aluminum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125 -sft )</t>
  </si>
  <si>
    <t>refer Drawing no- B01-TFS-DOM02-ID-00-13</t>
  </si>
  <si>
    <t>POP plaster punning</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</si>
  <si>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</si>
  <si>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III</t>
  </si>
  <si>
    <t>CARPENTRY WORK</t>
  </si>
  <si>
    <t>FRP Ply Paneling</t>
  </si>
  <si>
    <t>providing and fixing Fire rated plywood  to existing framework  pop wall surface with flat head, full thread, sheet metal screws, Edges of plywood to end at center of aluminum framework. Edges to be tightly screwed to aluminum framework at 300 mm c c. Edges to be planed properly to receive finish material</t>
  </si>
  <si>
    <t>12 mm thk Fire rated plywood</t>
  </si>
  <si>
    <t>15 mm thk Fire rated plywood</t>
  </si>
  <si>
    <t>18 mm thk Fire rated plywood</t>
  </si>
  <si>
    <t>6 mm thk Flexi Fire rated plywood</t>
  </si>
  <si>
    <t>Veneer skin</t>
  </si>
  <si>
    <t>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Approved Waterbase PU polish</t>
  </si>
  <si>
    <t>(Basic cost of veneer up to Rs. 125 -sft )</t>
  </si>
  <si>
    <t>SS Satin Bronze finish Floor Insert in Curved Profile</t>
  </si>
  <si>
    <t>Rmt</t>
  </si>
  <si>
    <t xml:space="preserve">up to 18 mm wide, 4 mm thick 304 grade  Insert in Two Floorings ,  Fixed with epoxy adhesive </t>
  </si>
  <si>
    <t>SS Bronze Satin finish skirting 50mm high</t>
  </si>
  <si>
    <t>16 SWG, 304 Grade SS skirting over existing ply, Fixed with epoxy adhesive</t>
  </si>
  <si>
    <t>View Cutter Paneling up to 2500 mm high above Deck Slab</t>
  </si>
  <si>
    <t>sqmt</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</si>
  <si>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</si>
  <si>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IV</t>
  </si>
  <si>
    <t>MISCELLANOUS WORK</t>
  </si>
  <si>
    <t>Art paintings   atrifacts</t>
  </si>
  <si>
    <t>LS</t>
  </si>
  <si>
    <t>Signages</t>
  </si>
  <si>
    <t>Attendance for MEPF works</t>
  </si>
  <si>
    <t xml:space="preserve"> On Electrical   Lighting   allied Works </t>
  </si>
  <si>
    <t xml:space="preserve"> On IT Works </t>
  </si>
  <si>
    <t xml:space="preserve"> On Fire Protection System Works </t>
  </si>
  <si>
    <t xml:space="preserve"> On HVAC Works </t>
  </si>
  <si>
    <t xml:space="preserve"> On Plumbing Works </t>
  </si>
  <si>
    <t xml:space="preserve"> On Kitchen Works </t>
  </si>
  <si>
    <t>Including all Other services</t>
  </si>
  <si>
    <t>V</t>
  </si>
  <si>
    <t>PAINTING WORK</t>
  </si>
  <si>
    <t>Highlight Painting to walls</t>
  </si>
  <si>
    <t>smt</t>
  </si>
  <si>
    <t>Sanding and preparing surface for receiving paint, One coat of cement primer in solvent base, Two coats of putty in oil   synthetic enamel base, Three coats of luster paint. Complete as per manufacturer s specifications</t>
  </si>
  <si>
    <t>Duco Paint to Walls Partition</t>
  </si>
  <si>
    <t>Sanding and preparing surface for receiving paint, Final coats of Dcuot paint. Complete as per manufacturer s specifications</t>
  </si>
  <si>
    <t>Painting to ceiling in acrylic emulsion paint</t>
  </si>
  <si>
    <t>Sanding and preparing surface for receiving paint, One coat of cement primer in solvent base. Two coats of putty ,Three coats of acrylic emulsion paint, Complete as per manufacturer s specifications</t>
  </si>
  <si>
    <t>Concrete texture finish Paint</t>
  </si>
  <si>
    <t>Paint By Evolve-mumbai ( basic cost of Pait Rs 250 sqft )</t>
  </si>
  <si>
    <t>DEMOLITION WORK</t>
  </si>
  <si>
    <t>PS</t>
  </si>
  <si>
    <t>MASONRY WORK</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</si>
  <si>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</si>
  <si>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Sq. Mtr.</t>
  </si>
  <si>
    <t xml:space="preserve">P C of 100mm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</si>
  <si>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the both surfaces of new constructed masonry walls  rcc wall   columns  beams etc.</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</si>
  <si>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</si>
  <si>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18 mm thick Italian Marble flooring - Dark</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</si>
  <si>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</si>
  <si>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Kota Stone Flooring for Corridor</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</si>
  <si>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service area.</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</si>
  <si>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450 sft </t>
  </si>
  <si>
    <t>18 mm thick Exotic  Italian Marble Cladding on signage wall</t>
  </si>
  <si>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including Approved sealer to be applied on all sides, All visible edges of Marble shall be mirror polished, Basic cost of marble Rs 1000 sft </t>
  </si>
  <si>
    <t>Marble finish Planter Box</t>
  </si>
  <si>
    <t>nos</t>
  </si>
  <si>
    <t xml:space="preserve">As per Drawing- Size up to 1800 mm in length x 600 mm wide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 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including Approved sealer to be applied on all sides, All visible edges of Marble shall be mirror polished, Basic cost of marble Rs 1500 sft </t>
  </si>
  <si>
    <t>Kota Stone Skirting 150 mm high</t>
  </si>
  <si>
    <t>P F of 19mm thick Kota Stone Skirting (selected   approved grey colour - size, 550mm x550mm, basic cost INR. 538.00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level as per site engineer s instruction. It is considered for  service area.</t>
  </si>
  <si>
    <t>Curved Feature ceiling with  facia in Water cut Enamal Paint finish</t>
  </si>
  <si>
    <t>All MS framework for ceiling to be used,  50mm x 50 mm, MS Box framework at 600 mm c c fixed to  Existing MS framework Wall and Partition frame work  with proper welding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</si>
  <si>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</si>
  <si>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 </t>
  </si>
  <si>
    <t>*in Straight Profile</t>
  </si>
  <si>
    <t>*In Curved Profile</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</si>
  <si>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</si>
  <si>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Aluminum frame work In Profile for Art work</t>
  </si>
  <si>
    <t xml:space="preserve">36mm x 36 mm, 16 SWG aluminum framework at 600 mm c c on wall 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</si>
  <si>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</si>
  <si>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t>a</t>
  </si>
  <si>
    <t>b</t>
  </si>
  <si>
    <t>c</t>
  </si>
  <si>
    <t>d</t>
  </si>
  <si>
    <t>HDF Paneling</t>
  </si>
  <si>
    <t>providing and fixing HDF Panel to existing framework  pop wall surface with flat head, full thread, sheet metal screws, Edges of HDF to end at center of framework. Edges to be tightly screwed to  framework at 300 mm c c. Edges to be planed properly to receive finish material</t>
  </si>
  <si>
    <t>12 mm thk HDF</t>
  </si>
  <si>
    <t>6 mm thk Flexi HDF</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</si>
  <si>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</si>
  <si>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deep ), shall be installed on HDF back surface in perfect plumb, line and level. base and HDF moulding surface shall be finished in metallic duco paint, as approved by Architect</t>
  </si>
  <si>
    <t>Backlit Feature Wall Paneling in SS Gold Finish</t>
  </si>
  <si>
    <t>As per Drawing - Size  up to 3600 mm wide x 3600 mm high, Feature wall frame work to be made out of 50mm x 100 mm MS Box framework , fixed to Floor slab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</si>
  <si>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Concrete Finish Fins- in Profile</t>
  </si>
  <si>
    <t>SQmt</t>
  </si>
  <si>
    <t>As per Drawing - Size  upto 650 mm wide x 3600 mm high, Fins frame work to be made out of 38mm x 38 mm MS Box framework , fixed to Floor slab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 sqft )</t>
  </si>
  <si>
    <t>400 mm wide Veneer  SS finish Portal</t>
  </si>
  <si>
    <t>Providing and fixing  4 mm thick Venner and 16 G SS 304 cladding as portal, finish in PU and PVD coating</t>
  </si>
  <si>
    <t>TINTED Mirror PANELING</t>
  </si>
  <si>
    <t>Providing and fixing  8 mm thick Tinted Mirror on exisitng ply , Fixed with Approved adhesive</t>
  </si>
  <si>
    <t>Reception Desk - Lecturn for Main Enterance</t>
  </si>
  <si>
    <t>Nos</t>
  </si>
  <si>
    <t>Providing and fixing  1000 mm wide x 2000 mm length Reception (Lectrun )desk , finish in Marble  SS Veneer. As per detail drawings</t>
  </si>
  <si>
    <t>Reception Desk - Lecturn for Service lift Entry</t>
  </si>
  <si>
    <t>Providing and fixing  1000 mm wide x 1000 mm length Reception (Lectrun )desk , finish in Marble  SS Veneer. As per detail drawings</t>
  </si>
  <si>
    <t>Service room   Spa room  Door in Fluted design matching to fluted paneling in metallic Paint Finish</t>
  </si>
  <si>
    <t>No</t>
  </si>
  <si>
    <t>Size   1000mm x 2250mm</t>
  </si>
  <si>
    <t xml:space="preserve">Door Frame  </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</si>
  <si>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</si>
  <si>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 xml:space="preserve">Shutter  </t>
  </si>
  <si>
    <t>Overall size 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</si>
  <si>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 xml:space="preserve">Hardware  </t>
  </si>
  <si>
    <t>125 mm x 50 mm x 4 mm thk bearing type SS hinges fixed between frame and shutter with SS screws. At least 4 nos. hinges per shutter, Dead lock with suitable cover plate, Concealed door closer by  Hafele Dorma as per required capacity,  1 set of handle as approved by Architect</t>
  </si>
  <si>
    <t>Fire Hose reel Double leaf Glass  Door</t>
  </si>
  <si>
    <t>Shutter-Size   1200mm x 2250mm</t>
  </si>
  <si>
    <t>As per drawing, Using 6 mm toughened glass Door with Powder coated Aluminum frame , all edges CNC machine polished</t>
  </si>
  <si>
    <t>The shutter shall be mounted on min. 3 nos. bearing SS copper finished hinges with proprietary screws, made by Hafele Dorma or equivalent approved by Architect. handle  with locking arrangement, by Hafele or equivalent approved,</t>
  </si>
  <si>
    <t>Service Door_Dining Area</t>
  </si>
  <si>
    <t>Size   1500mm x 2250mm Double Leaf</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</si>
  <si>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</si>
  <si>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 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</si>
  <si>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Heavy duty floor Spring by Hafle or Dorma, Dead lock with suitable cover plate,  including 300 mm wide SS kick plate from both side of shutter,  1 set of handle as approved by Architect</t>
  </si>
  <si>
    <t>Sanding and preparing surface for receiving paint, Final coats of Duco paint. Complete as per manufacturer s specifications</t>
  </si>
  <si>
    <t>Concrete texture finish Coating</t>
  </si>
  <si>
    <t>Artificial Silver 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</si>
  <si>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glossy finish, as instructed by Architect</t>
  </si>
  <si>
    <t>Luster Painting to walls</t>
  </si>
  <si>
    <t>Black matt paint to walls, beams structural frame and ceiling above false ceiling</t>
  </si>
  <si>
    <t>Sanding and preparing surface for receiving paint, Oil based, black matt paint to be applied in two coats, Clean surface before applying</t>
  </si>
  <si>
    <t>CIVIL WORK - fine dine   live kitchen</t>
  </si>
  <si>
    <t>1.1a</t>
  </si>
  <si>
    <t>18 mm thick Italian Marble flooring in Various Marble shade  and in strip form Pattern - for Dining</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</si>
  <si>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 with edge polish etc., complete, Including using plastic Pvc  sheet and POP to protect on marble flooring  as  protection , Include removal and disposing of protection materials before handover, Basic cost of marble Rs 450 sft </t>
  </si>
  <si>
    <t>1.1b</t>
  </si>
  <si>
    <t>Kotah tile Flooring for Live Kitchen</t>
  </si>
  <si>
    <t>P F of 19mm thick Kota Stone flooring (selected   approved grey colour - size, 550mm x550mm, basic cost INR. 538.00   SM), stone to be machine cut, machine polished, laid in pattern and sizes as detailed in drawing, bedded over cement sand mortar of mix ratio of 1 6 (1 cement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level as per site engineer s instruction. It is considered for  kitchen   service area.</t>
  </si>
  <si>
    <t>1.1c</t>
  </si>
  <si>
    <t>18 mm thick Italian Marble flooring black and white tile form- for Dining</t>
  </si>
  <si>
    <t xml:space="preserve">Marble tile size up to 600 mm x 600 mm-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sealent,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550 sft </t>
  </si>
  <si>
    <t>Joint less ceramic tiles cladding ( behind Buffet counter )</t>
  </si>
  <si>
    <t>Cladding shall comprise of ceramic tile of 300 mm x 300 mm, Tiles to be fixed in ordinary Portland cement only, Tiles to be put with Spacer required with Leticrete grout in  joints in plumb, Joints to be filled with  matching grout.(Basic cost of ceramic tiles at Rs.30 sft) make  Johnson   Somany   Kajaria   Nitco</t>
  </si>
  <si>
    <t>Vitrified tile For Live Kitchen</t>
  </si>
  <si>
    <t>Clean existing wall surface before fixing  tile, Before starting, carefully read the suppliers laying plan and instructions. Decorative mosaic tiles shall be fixed and finished as per manufacturers instructions, Tiles to be put with Spacer required with Leticrete grout in  joints in plumb, Joints to be filled with  matching grout.  preferably by a nominated contractor. Basic cost of mosaic tiles at Rs.150 sft without tax</t>
  </si>
  <si>
    <t>Italian Marble Wall Cladding</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</si>
  <si>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</si>
  <si>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Italian Marble Finish Band</t>
  </si>
  <si>
    <t>Size up to 400 Mm high, 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</si>
  <si>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Marble Portal  Architrave ( 50 mm wide 400 mm deep )</t>
  </si>
  <si>
    <t>All around in  C  profile Pasted over existing ply surface with epoxy adhesive   brass pins, Ply surface shall be cleaned before installing marble, At least 18mm thk marble to be fixed, Marble shall be cut as per size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including Approved sealer to be applied on all sides (Basic cost of Marble at Rs.450 sft )</t>
  </si>
  <si>
    <t>Marble Skirting</t>
  </si>
  <si>
    <t>up to 150 mm high Skirting  with 18 MM thick Italian Marble including Edge Moulding, etc. complete, All joints of Marble shall be filled with matching colour TIM-X or equivalent grout filler, All visible edges of Marble shall be mirror polished, including Approved sealer to be applied on all sides (  Basic cost of marble Rs 450 sft )</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</si>
  <si>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</si>
  <si>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 xml:space="preserve">Aluminium framework  for panelling  </t>
  </si>
  <si>
    <t>50mm x 25 mm, 16 SWG aluminium framework at 600 mm c 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</si>
  <si>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Veneer finish Panelling in batten form - Vertical and Horizontal</t>
  </si>
  <si>
    <t>Providing and fixing 150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</si>
  <si>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Free standing low height Partition in Curved Profile- 1350 mm High</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</si>
  <si>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</si>
  <si>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Free standing low height Partition in straight Profile-1350 mm high</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</si>
  <si>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Fire rated plywood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550  sft)</t>
  </si>
  <si>
    <t>Fluted glass screen with SS Flat trim- 300 mm high</t>
  </si>
  <si>
    <t>10 mm thick Fluted Glass panel with 6 mm thick SS flat band around the glass , SS in bronze satin finish, Fixed to marble top  Trim ,  as shown in drawing, including fluted glass film</t>
  </si>
  <si>
    <t>Buffet serving counter - in U shape</t>
  </si>
  <si>
    <t>Size   11500mm length x 800mm depth x 950mm ht.</t>
  </si>
  <si>
    <t>As per drawing, Serving counter structure constructed out of 18 mm thk  Fire rated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 sft ) (Basic cost of Corian at Rs. 850 sft )</t>
  </si>
  <si>
    <t xml:space="preserve">Coffee Station </t>
  </si>
  <si>
    <t>Size   1800mm length x 750mm depth x 950mm ht.</t>
  </si>
  <si>
    <t>As per drawing, counter structure constructed out of 18 mm thk Fire rated 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bottom with 0.40 mm thk wooden face pressed on front side, All Internal Surface to be covered with 4 mm thick veneer, Veneer   Wood to be Finished in Approved Melamine Polish, 200 mm high skirting boxing to be made in 18 mm thick marine ply covered with marble, with openable  panel, Provision to be made in counter for water inlet point   drain outlet,  Including all cut-outs for electrical points. (Basic cost of veneer at Rs.125sft) (Basic cost of Marble at Rs. 450  sft)</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</si>
  <si>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</si>
  <si>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</si>
  <si>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FIDS surround frame</t>
  </si>
  <si>
    <t>Size up to  ( 1200 mm x 1350 mm ), Using 3 4  thick ply carcass as TV surround, like a picture frame including 50 to 75  mm wide surround finished in 4 mm thick veneer to receive polycot paint, Rear portion of TV surround covered with 1 mm thick laminate, To be fixed on wall panelling with adequate supports</t>
  </si>
  <si>
    <t xml:space="preserve">18 mm thick Glass Shelf </t>
  </si>
  <si>
    <t>size - 1500MMX350MM- using 18 mm thick toughen glass shelf including SS Patch fittings ( Haffle or Dorma )</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</si>
  <si>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</si>
  <si>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</si>
  <si>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</si>
  <si>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</si>
  <si>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</si>
  <si>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Service door-Veneer laminate finish including top fixed panel</t>
  </si>
  <si>
    <t>Size   900mm x 2250mm</t>
  </si>
  <si>
    <t>Overall finish size 200mm x 50 mm thk without rebate, Door frame to be Made up Using 18 mm thick marine ply as rough ground,, fixed to masonry wall in perfect plumb,  line and level by using 6  long Hilti Anchor bolt (total 6 nos - 3 nos each side), Clad with 12 mm thk  marine ply   4 mm thick Approved Veneer, Rebate to be separately put in  wood, Wood to be treated with anti-termite medicine, Frame to be finished in Approved waterbase PU polish</t>
  </si>
  <si>
    <t>Overall size 800 mm wide x 2250 mm ht. x  1 leaf, up to 40 mm thk. Using 35 mm thick readymade fireproof shutter covered with  4 mm thick  approved veneer from Lounge  side and other side 1 mm thick approved Laminate, (basic cost of veneer up to Rs. 125 sft)   (basic cost of laminate Rs 1600   sheet)</t>
  </si>
  <si>
    <t xml:space="preserve">Polish  </t>
  </si>
  <si>
    <t>Frame   entire door  to be  to be Finished in Approved waterbase PU polish</t>
  </si>
  <si>
    <t>125 mm x 50 mm x 4 mm thk bearing type SS hinges fixed between frame and shutter with SS screws. At least 4 nos. hinges per shutter, Dead lock with suitable cover plate , and Magnetic latch, 1 set of handle as approved by architect</t>
  </si>
  <si>
    <t>Wooden finish Capital for Column</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</si>
  <si>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</si>
  <si>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As per drawing -Size up to 600 mm wide x 1850 mm high, Using 50mm x 36 mm, 16 SWG aluminium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125 -sft )</t>
  </si>
  <si>
    <t>Veneer finish Ceiling</t>
  </si>
  <si>
    <t>Sqmt</t>
  </si>
  <si>
    <t>As per drawing - Using 50mm x 36 mm, 16 SWG aluminium framework at 600 mm c c Fixed on existing Structural Framework, Frame to be covered with 18 mm thick marine ply,  ply to be covered with 4 mm thick approved Veneer, Veneer to be Finished in Approved waterbase PU polish .  (Basic cost of veneer up to Rs. 125 -sft )</t>
  </si>
  <si>
    <t>Corian finish fluted panelling</t>
  </si>
  <si>
    <t>Providing and fixing  up to 50 mm  wide x 600 umm high Corian batten form, Using 12 mm thk approved  Corian sheet , pressed over 12 mm thick  backing Fire rated plywood as per approved design, with 12 mm x 6 mm finish groove as per design, Pressing shall be free of defects, Basic cost of Corian at Rs.900 sft without tax</t>
  </si>
  <si>
    <t>Brick Cladding on Existing taper column</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</si>
  <si>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mosaic tiles at Rs.120 sft without tax</t>
  </si>
  <si>
    <t>Built In seating In Profile- for Dining Area ( Part of Phase-1 )</t>
  </si>
  <si>
    <t>Partition in Curved Profile</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</si>
  <si>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barcket light (Basic cost of veneer at Rs.125 sft) (Basic cost of Marble at Rs. 2000  sft)</t>
  </si>
  <si>
    <t>Built-in seating -Seat</t>
  </si>
  <si>
    <t>up to 100 mm thk foam rubber seat pasted to 18 mm thk ply base , 25 mm thk., 32 density PU foam to cover rubber seat, PU foam to be covered with 6 mm thk. sheet before finishing seat in white cloth,Final  finished in approved fabric   leatherite (Basic cost of fabric at Rs.2500 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</si>
  <si>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</si>
  <si>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leatherite (Basic cost of fabric at Rs.2500 rmt)</t>
  </si>
  <si>
    <t>Fixed Seating Sofa  - Size - 9650 mm length x860 mm deep x 1200 mm height</t>
  </si>
  <si>
    <t>Fixed Seating Sofa  - Size -7200 mm length x860 mm deep x 1200 mm height</t>
  </si>
  <si>
    <t>Standy Tall Table - In profile</t>
  </si>
  <si>
    <t>Size   65 mm thick  1050mm length x 450 deep x1140 mm ht.</t>
  </si>
  <si>
    <t>Using 35mmx25mm Aluminium frame, 400x400 mm c 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 sft) (Basic cost of corian Rs.850 sft)</t>
  </si>
  <si>
    <t>10 mm thick Terrazo Flooring in Pattern</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</si>
  <si>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product.Typical properties of the resin needs to be achieved in laboratory tests at 50% Relative Humidity. Fire Resistance BS476-7  Spread of Flame   Class 2Slip Resistance      TRRL  Pendulum Slip Test Dry    &gt; 40 low  slip potential.Temperature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</si>
  <si>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COUNTER AND LEDGES</t>
  </si>
  <si>
    <t>Tea  Bar counter in Curved  Profile</t>
  </si>
  <si>
    <t>Size   9000mm length x 650 mm depth x 1100mm ht.</t>
  </si>
  <si>
    <t xml:space="preserve">Apron partition </t>
  </si>
  <si>
    <t>38 mm x 38 Aluminum Box framework made up thickness up to 100 mm wide, frame to be covered with 6+6 mm thick flexi Fire rated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 sft)</t>
  </si>
  <si>
    <t xml:space="preserve">Preparation counter </t>
  </si>
  <si>
    <t>Size up to 600 mm wide Preparation counter structure constructed out of 18 mm thk Fire rated plywood In laminate finish, 18 mm thick Veneer finish Shutter Including matching wood beading on all exposed plywood edges, Venner   Beading to be finish in approved Duco paint, 16 mm thk Terrazo counter tops with 50 mm thk top edge on all sides, (Basic cost of Terrazo  at Rs.750 sft)  (Basic cost Veneer at Rs.100 sft)</t>
  </si>
  <si>
    <t xml:space="preserve">Serving counter top in profile </t>
  </si>
  <si>
    <t xml:space="preserve">Upto 350 mm wide Serving Counter top,75 mm facia Including provision for Led strip profile light, comprising of 38x38 mm Aluminium framework covered with Fire rated plywood , At least 16 mm thk approved Terrazo stone fixed to on counter Ply top, Bottom ply of serving top shall have 1.5 mm thk approved laminate on bottom side, Exclude electrical point wiring   light source within counter top, (Basic cost of Terrazo  at Rs.750 sft) </t>
  </si>
  <si>
    <t>Terrazo finish Bar Back unit</t>
  </si>
  <si>
    <t>Size   6500mm length x 600mm depth x 900 mm ht.</t>
  </si>
  <si>
    <t xml:space="preserve">Back unit structure constructed out of 18 mm thk Fire rated 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 sft) </t>
  </si>
  <si>
    <t>Low height Curved Partition ( 1500 mm high ) Attached to  Built in Seating</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</si>
  <si>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</si>
  <si>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Low height Curved Partition ( 1500 mm high ) with moulding panel behind counter</t>
  </si>
  <si>
    <t>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Approved waterbase PU polish, including provision for pole light (Basic cost of veneer at Rs.150 sft)</t>
  </si>
  <si>
    <t xml:space="preserve">Low height Curved Partition ( 600 mm high ) for Planter </t>
  </si>
  <si>
    <t xml:space="preserve">As per drawing, overall thichness up to 100 mm, using 50mm x 50 mm  MS box  framework, 6+6  mm thk Flexi Fire rated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Approved waterbase PU polish,  (Basic cost of veneer at Rs.150 sft) (Basic cost of marble  at Rs.450 sft) </t>
  </si>
  <si>
    <t>SS Foot Rail</t>
  </si>
  <si>
    <t>up to 200 mm high -Providing and fixing in position 304 grade S.S Satin Bronze finish foot rail of 38mm diameter with horizontal   vertical members, Grouting in concrete, etc. complete, as specified and as directed by Architect</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</si>
  <si>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reccesed SS Skirting ,(Basic cost of fabric at Rs.2500 rmt)</t>
  </si>
  <si>
    <t>Tea Garden Tree with Roof in Oval Profile</t>
  </si>
  <si>
    <t>Size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</si>
  <si>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</si>
  <si>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</si>
  <si>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</si>
  <si>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</si>
  <si>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</si>
  <si>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</si>
  <si>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Civil   Interior work for sports   relax lounge</t>
  </si>
  <si>
    <t xml:space="preserve">18 mm thick Italian Marble flooring </t>
  </si>
  <si>
    <t>18 mm thick Italian Marble flooring in Various Marble shade  and in Pattern - for Sports Bar</t>
  </si>
  <si>
    <t xml:space="preserve">Marble strip size up to  50 to 225 mm wide in various length,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</si>
  <si>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Vitrified tile Flooring for Bar   Store room</t>
  </si>
  <si>
    <t>SUPPLYING AND LAYING VITRIFIED FLOOR TILES OF 600 X 600 MM SIZE OF FIRST QUALITY,CONFIRMING TO IS 13006 PL-LBE OF RAK CERAMICS EURO NITCO KAJARIA OR EQUIVALENT,DESIGN AND SHADE AS APPROVED, FIXED OVER 30 MM AVERAGE THICK BASE OF CEMENT MARTOR 1 4 (1 CEMENT 4 COARSE SAND)LAID WITH CEMENT SLURRY,INCLUDING PREPAIRING THE BASE,FILLING WITH WHITE CEMENT PASTE OF APPROVED MATCHING COLOUR AND SHADE ETC.CLEANING ALL COMPLETE AS PER DIRECTION OF ENGINEER-IN- CHARGE. basic cost of tile Rs.150 sft without tax</t>
  </si>
  <si>
    <t>Joint less ceramic tiles cladding ( behind Display screen and store room)</t>
  </si>
  <si>
    <t>Cladding shall comprise of ceramic tile of 300 mm x 600 mm, Tiles to be fixed in ordinary Portland cement only, Tiles to be put with Spacer required with Leticrete grout in  joints , in plumb, Joints to be filled with  matching grout . (Basic cost of ceramic tiles at Rs.60 sft) make  Johnson   Somany   Kajaria   Nitco</t>
  </si>
  <si>
    <t>Vitrified tile Cladding for Inside Bar wall</t>
  </si>
  <si>
    <t>Cladding shall comprise of vitrified tile of 600 mm x 600 mm, Tiles to be fixed in ordinary Portland cement only, Tiles to be put with Spacer required with Leticrete grout in  joints in plumb, Joints to be filled with  matching grout . (Basic cost of vitrified tiles at Rs.60 sft) make  Johnson   Somany   Kajaria   Nitco</t>
  </si>
  <si>
    <t>Clean existing wall surface before fixing wall cladding, Marble shall be minimum 18 mm thick fixed to Fire rated plywood panelling   plastered wall siporex   block work, Marble shall be cut from slabs of even thickness, Marble shall be installed  with suitable adhesive, including Approved sealer to be applied on all sides,  if installed on plywood, Marble shall be installed as per tech specs on  plastered siporex   block work, Joint filling and finishing and mirror polishing as per tech specs. Including up to  3 mm V grooves, mirror polished and finished. including Approved sealer to be applied on all sides (On site cost of Italian marble @ Rs.450 sft without tax)</t>
  </si>
  <si>
    <t>Sports  Bar counter in Profile</t>
  </si>
  <si>
    <t>Size   11500mm length x 1050mm depth x 1150mm ht.</t>
  </si>
  <si>
    <t>50 mm x 50 Aluminum Box framework made up thickness up to 150 mm wide, frame to be covered with 18 mm thk Fire rated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 sft)  (Basic cost of Marble  at Rs.1000 Sft)</t>
  </si>
  <si>
    <t>Size up to 650 mm wide Preparation counter structure constructed out of 18 mm thk Fire rated plywood In laminate finish, Include matching wood beading on all exposed plywood edges, Beading to be polished and coated with 1 coat sealer and 2 coats of PU finish in approved matt   glossy ratio, 12 mm thk Corian counter tops with 32 mm thk top edge on all sides, (Basic cost of solid surface (Corian)  at Rs.850 sft) (Basic cost of laminate at Rs.1500 sheet)</t>
  </si>
  <si>
    <t xml:space="preserve">Upto 450 mm wide Serving Counter top, 100 mm facia Including provision for Led strip light, comprising of 1st quality CP teakwood framework with Fire rated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light source within counter top, (Basic cost of Onyx Rs 1500 sft ) </t>
  </si>
  <si>
    <t>Marble finish Bar Back unit</t>
  </si>
  <si>
    <t>Size   3500mm length x 750mm depth x 975 mm ht.</t>
  </si>
  <si>
    <t>Back unit structure constructed out of 18 mm thk Fire rated 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 sft) (Basic cost of marble Rs 450 sft )</t>
  </si>
  <si>
    <t>Aluminum frame work  ( for Paneling    Cladding )</t>
  </si>
  <si>
    <t>50mm x 36 mm, 16 SWG aluminum framework at 600 mm c c on wall 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</si>
  <si>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REFER DRAWING-00B01-TFS-DOM02-ID-07-03 11   12</t>
  </si>
  <si>
    <t>Ply Paneling</t>
  </si>
  <si>
    <t>Veneer skin for Straight   curved surfaces</t>
  </si>
  <si>
    <t>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Finished in Approved waterbase PU polish</t>
  </si>
  <si>
    <t>(Basic cost of veneer upto Rs. 150 -sft )</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</si>
  <si>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waterbase PU polish</t>
  </si>
  <si>
    <t>Providing and fixing 50 to 100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waterbase PU polish</t>
  </si>
  <si>
    <t>Low height Curved Partition ( 1100 mm high )</t>
  </si>
  <si>
    <t>As per drawing, 50mm x 50 mm  MS framework, 6+6  mm thk Flexi Fire rated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Approved waterbase PU polish, (Basic cost of veneer at Rs.125 sft)</t>
  </si>
  <si>
    <t>Community table ( 1600 mm long  x 650 mm wide)</t>
  </si>
  <si>
    <t>as per drawing Using 50 x 50 mm SS Base Frame in satin bronze finish,  Frame top to be covered with 18 mm thick sleeper wooden plank,  to beFinished in Approved waterbase PU polish</t>
  </si>
  <si>
    <t>SS Bronze Satin finish 50 mm high skirting</t>
  </si>
  <si>
    <t>Clean existing wall Ply surface before fixing  brick tile cladding Before starting, carefully read the suppliers laying plan and instructions. Decorative Brick tiles shall be fixed and finished as per manufacturers instructions, preferably by a nominated contractor. Basic cost of tiles at Rs.120 sft without tax</t>
  </si>
  <si>
    <t>Corian finish Wicked door</t>
  </si>
  <si>
    <t>Door size 950mm wide x 1150 height, 50 mm x 50 Aluminum  framework for shutter, frame to be covered with 12 mm thk Fire rated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 sft)</t>
  </si>
  <si>
    <t>Size   950mm x 2250mm</t>
  </si>
  <si>
    <t>Overall finish size 200mm x 50 mm thk without rebate, Door frame to be Made up Using 18 mm thick FRP ply as rough ground,, fixed to masonry wall in perfect plumb,  line and level by using 6  long Hilti Anchor bolt (total 6 nos - 3 nos each side), Clad with 12 mm thk  FRP ply   4 mm thick Approved Veneer, Rebate to be separately put in  wood, Wood to be treated with anti-termite medicine, Frame to be finished in Approved waterbase PU polish</t>
  </si>
  <si>
    <t>Shutter  Overall size 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approved waterbase PU polish (basic cost of veneer up to Rs. 150 sft)   (basic cost of laminate Rs 1600   sheet)</t>
  </si>
  <si>
    <t xml:space="preserve">Polish Frame   entire door  to be  to be finish  in Approved waterbase PU polish </t>
  </si>
  <si>
    <t>Hardware  125 mm x 50 mm x 4 mm thk bearing type SS hinges fixed between frame and shutter with SS screws. At least 4 nos. hinges per shutter, Dead lock with suitable cover plate , and Magnetic latch, 1 set of handle as approved by architect ( Make Dorma   Hafle )</t>
  </si>
  <si>
    <t>SPA Area</t>
  </si>
  <si>
    <t xml:space="preserve">P C of 200mm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</si>
  <si>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 xml:space="preserve">P C of 100mm solid concrete block masonry made of solid concrete blocks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divider walls up to 4300mm ht of internal divider walls at toilet area.                                                                                      </t>
  </si>
  <si>
    <t xml:space="preserve">P 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</si>
  <si>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 C of  50mm   75mm thick screed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levelling   to get the smooth surface to lay the finishing floor materials on the said surface. Complete as per architectural detail drawings   instruction by the site engineer. </t>
  </si>
  <si>
    <t>CIVIL FINISHES WORK</t>
  </si>
  <si>
    <t>FLOORING</t>
  </si>
  <si>
    <t xml:space="preserve">Italian Marble Flooring </t>
  </si>
  <si>
    <t>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 sft without tax) including Approved sealer to be applied on all sides, Including sealer coat , Including using plastic Pvc  sheet and POP to protect on marble flooring  as  protection , Include removal and disposing of protection materials before handover</t>
  </si>
  <si>
    <t>10 mm thick Terrazzo Flooring</t>
  </si>
  <si>
    <t xml:space="preserve">Supply and application of 10mm thick Epoxy Resin Terrazzo flooring system (12 mm laid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 minute when tested as per ASTM D 635. IGBC certified product. Typical properties of the resin needs to be achieved in laboratory tests at 50% Relative Humidity. Fire Resistance BS476-7  Spread of Flame   Class 2Slip Resistance      TRRL  Pendulum Slip Test Dry    &gt; 40 low  slip potential. Temperature Resistance   Tolerant up to 60 C .Water Permeability   Nil – Karsten Test(Impermeable) Abrasion Resistance           Taber Abrader -  50 mg loss per  1000  cycles(1kg load using CS17 wheels). Compressive Strength   &gt; 55 N mm2 (BS6319), Bond  Strength Greater than cohesive strength of 25 N   mm2 concrete.  &gt;1.5 MPa. Toxicity (when cured)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 termination Trim of 2mm- 2.5mm thick L SS , Providing and application of Momex Joint , Providing and application of PU Sealant at terminations                                                                </t>
  </si>
  <si>
    <t>CLADDING</t>
  </si>
  <si>
    <t xml:space="preserve">Synthetic Marble Wall Cladding with Grooves </t>
  </si>
  <si>
    <t>Clean existing wall surface before fixing wall cladding. Slabs shall be min. 18 mm thick fixed to plastered  siporex   block work, Slabs shall be  installed as per tech specs  on  plastered wall siporex   block work, Joint filling and finishing and mirror polishing as per tech specs. Including up to 3mm V grooves, mirror polished and finished. including Approved sealer to be applied on all sides (On site cost of Synthetic marble @ Rs.275 sft without tax)</t>
  </si>
  <si>
    <t>Clean existing wall surface before fixing wall cladding, Marble shall be minimum 18 mm thick fixed to Fire rated plywood panelling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</si>
  <si>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Synthetic Marble Jamb lining for common Toilet Door Openings</t>
  </si>
  <si>
    <t>Marble jamb lining for EWC doors including rebate, up to 230 mm wide, up to 2250 mm ht all around, At least 18 mm thk per-polished slabs to be used, Slabs to be cut as per approved size   drawings, Include mitre joints at all junctions as per Architects instructions, Including V groove to match wall cladding, Marble to be fitted with white cement only, Marble shall be installed as per tech specs on  plastered siporex   block work, Joint filling and finishing and mirror polishing as per tech specs. including Approved sealer to be applied on all sides  (Basic cost of Synthetic Marble at Rs.275 sft without tax)</t>
  </si>
  <si>
    <t>Italian Marble Finish Wash Basin Counter for toilet</t>
  </si>
  <si>
    <t>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 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Approved sealer to be applied on all sides.  Including all plumbing cutout as shown in drawing</t>
  </si>
  <si>
    <t>(Basic cost of marble at Rs.450 sft including fibre filling   polish)</t>
  </si>
  <si>
    <t xml:space="preserve">  Sink counter including under counter shutter </t>
  </si>
  <si>
    <t>Size   1800mm length x 450mm depth x 850mm ht.</t>
  </si>
  <si>
    <t>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Approved water base PU polish, including 50 mm high SS skirting , as per  approved design. Including all cutouts for electrical points,  (Basic cost of Terrazzo at Rs. 750 sft ) (Basic cost of Veneer at Rs. 150 sft ) excluding sink</t>
  </si>
  <si>
    <t>Synthetic Marble  Portal 450 mm wide</t>
  </si>
  <si>
    <t>Using 16mm thick marble Pasted over existing ply surface with epoxy adhesive   brass pins, Ply surface shall be cleaned before installing marble, At least 16mm thk marble to be fixed, Marble shall be cut as per size   laid with tight hairline joints, Edge of marble shall be polished before installation, Joints to be filled with Tim-X or equivalent joint filler, Including 2  high Marble fascia, Approved sealer to be applied on all sides. Special care to be taken to fix marble on horizontal surface. Shall rest over ply at one end and vertical marble on the other, The vertical marble over 50 mm shall be fixed using brass pins</t>
  </si>
  <si>
    <t xml:space="preserve"> (Basic cost of Synthetic Marble at Rs.275 sft without tax)</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</si>
  <si>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</si>
  <si>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Fire line Gypsum board Facia Band 50 mm TO 100 mm</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</si>
  <si>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</si>
  <si>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</si>
  <si>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fibre tape reinforcement, Include finished cutouts for, AC grills  including necessary framework   ply support  required, Exclude painting, Only fire line Gypsum</t>
  </si>
  <si>
    <t>Fire line Gypsum board slit 100 mm TO 150 mm wide</t>
  </si>
  <si>
    <t>Fire line Gypsum board slit 50 mm  wide for curtain</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</si>
  <si>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</si>
  <si>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</si>
  <si>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Aluminium frame work for Partition</t>
  </si>
  <si>
    <t>50mm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</si>
  <si>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</si>
  <si>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 c on wall 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</si>
  <si>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</si>
  <si>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 c. Edges to be planed properly to receive finish material</t>
  </si>
  <si>
    <t>12 mm thk plywood</t>
  </si>
  <si>
    <t>15 mm thk plywood</t>
  </si>
  <si>
    <t>18 mm thk plywood</t>
  </si>
  <si>
    <t>6 mm thk Flexi plywood</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</si>
  <si>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</si>
  <si>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</si>
  <si>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providing and fixing 10 mm thick toughen fix glass panel with 12 mm wide SS Beading around glass</t>
  </si>
  <si>
    <t xml:space="preserve">Decorative Toilet Vanity Mirrors </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</si>
  <si>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</si>
  <si>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</si>
  <si>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</si>
  <si>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</si>
  <si>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</si>
  <si>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Fluted Wall panelling in Duco paint finish</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</si>
  <si>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12 mm deep ), shall be installed on HDF back surface in perfect plumb, line and level. base and HDF moulding surface shall be finished in duco paint, as approved by Architect</t>
  </si>
  <si>
    <t>Wooden strip panelling</t>
  </si>
  <si>
    <t xml:space="preserve">Providing and fixing 25 mm wide x 12mm thick NBTW wooden strip as shown in drawing, Fixing shall be free of defects, Wooden strip to be  Finished in Approved Melamine Polish </t>
  </si>
  <si>
    <t>Veneer finish Retail Display Behind reception table ( 2600 L x450 D x3000 H)</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</si>
  <si>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125 -sft )</t>
  </si>
  <si>
    <t>Duco paint  finish Salon unit ( 3200 L x400 D x3000 H)</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</si>
  <si>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</si>
  <si>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Duco paint  finish Salon unit ( 2800 L x150 D x3000 H)</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</si>
  <si>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</si>
  <si>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SS Bronze finish niche for Nail bar  ( 1600 L x100 D x500 H)</t>
  </si>
  <si>
    <t xml:space="preserve">As per drawing, Carcase to be made out of 12 mm thick ply, Ply to be covered with 16g SS bronze finish with 50 mm wide cover border in SS bronze finish as shown in drawings, </t>
  </si>
  <si>
    <t>Nail Bar counter in profile ( 1250 L x400 D x750 H)</t>
  </si>
  <si>
    <t xml:space="preserve">Providing and fixing  Nail Bar counter desk in profile  , up to 100 mm thick Top finish in Terrazzo , with SS bronze finish base  As per detail drawings. </t>
  </si>
  <si>
    <t>Spa reception table in profile ( 2500 L x 600 D x1100 H)</t>
  </si>
  <si>
    <t xml:space="preserve">Providing and fixing  Reception counter desk in profile  , SS bronze finish top , with Fluted Apron finish in Duco paint, including drawer and storage As per detail drawings. </t>
  </si>
  <si>
    <t>30 mm thick x 400 mm deep Corian finish ledge,</t>
  </si>
  <si>
    <t>Using 18 mm thick marine ply covered with 6 mm thick approved Corian on both side with 30 mm wide Facia.</t>
  </si>
  <si>
    <t>1000 mm dia Circular Picture frame in duco paint</t>
  </si>
  <si>
    <t>DOORS</t>
  </si>
  <si>
    <t>Main Ent door -Wooden strip fluted  panel door in Polish and Duco paint</t>
  </si>
  <si>
    <t>Size   1000mm x 2400mm</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</si>
  <si>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</si>
  <si>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 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 sft</t>
  </si>
  <si>
    <t>Frame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</si>
  <si>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</si>
  <si>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</si>
  <si>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</si>
  <si>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 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 sft</t>
  </si>
  <si>
    <t>Sliding Glass door with SS Jali in Satin Bronze finish</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</si>
  <si>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</si>
  <si>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Wooden finish band, Wood to be Finished in Approved Melamine Polish,(Basic cost of fabric at Rs.2500 rmt)</t>
  </si>
  <si>
    <t>VI</t>
  </si>
  <si>
    <t>SANITARY   CP FITTINGS - ONLY FIXING</t>
  </si>
  <si>
    <t>COMMON LADIES AND GENTS TOILET</t>
  </si>
  <si>
    <t>WC for  toilet</t>
  </si>
  <si>
    <t>Flush tank</t>
  </si>
  <si>
    <t>Flush plate</t>
  </si>
  <si>
    <t>Wash basin</t>
  </si>
  <si>
    <t>health faucet for WC</t>
  </si>
  <si>
    <t>wash basin faucet</t>
  </si>
  <si>
    <t>toilet paper holder</t>
  </si>
  <si>
    <t>hand dryer</t>
  </si>
  <si>
    <t>tissue paper holder</t>
  </si>
  <si>
    <t>Soap dispenser</t>
  </si>
  <si>
    <t>Robe hook</t>
  </si>
  <si>
    <t>Dust bin</t>
  </si>
  <si>
    <t>VII</t>
  </si>
  <si>
    <t>PAINTING WORKS</t>
  </si>
  <si>
    <t xml:space="preserve">Painting to walls in pearl luster </t>
  </si>
  <si>
    <t>Sanding and preparing surface for receiving primer, One coat of cement primer in solvent base, Two coats of putty in water   synthetic enamel base, Three coats of luster paint in approved shed, Complete as per manufacturer s specifications</t>
  </si>
  <si>
    <t>Sanding and preparing surface for receiving primer, One coat of cement primer in solvent base, Two coats of putty in water  synthetic enamel, Three coats of acrylic emulsion paint in approved shed, Complete as per manufacturer s specifications</t>
  </si>
  <si>
    <t>Surface preparation for wall paper</t>
  </si>
  <si>
    <t>Include cement primer, 2 coats of putty, touch up putty and primer with water base, Surface to be made ready to receive wall paper</t>
  </si>
  <si>
    <t>Hand painted   Customised Wall paper</t>
  </si>
  <si>
    <t>Providing and fixing approved wall paper by -Marshal  Ego wall paper, as approved by architect, Include protection till handover,  (Basic cost of wall paper @ Rs.350 sft )</t>
  </si>
  <si>
    <t>Water Lounge Area</t>
  </si>
  <si>
    <t xml:space="preserve">P C of 150mm thick  block masonry conforming to IS  2185 (Part-I), walls to start from floor slab up to true ceiling, suitably anchored to back   existing wall   existing columns in cement mortar in 1   4 ratio, minimum 12 15mm thick, only 43 or 53 grade cement Adhesive to be used. Constructed in perfect plum, line and level. Wall to be cured for at least 3 days. Rate inclusive of required scaffolding, ranking out the joints, cutting, providing   fixing of including providing  RCC Patli to be after every 5 layers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at all heights, depths and leads as directed, exclude cement plaster. Complete as per site engineer s instruction and Architectural detail drawings. All external divider walls up to 4300mm ht up to mother slab level.                                                                                      </t>
  </si>
  <si>
    <t>Ramp flooring- Gradient of slope in 1 to 12 ratio, Floor surface to be cleaned of any dust particles, Surface to be watered well before laying blocks,OPC Only 43 grade cement to be used ( make- ACC   Bharthi  Ultratech   Grasim Industries   Coromandel ),Cement mortar in 1 4 ratio, minimum 12mm thk, Ramp block shall start from slab level   height shall increase gradually   match raised flooring height, Blocks shall be laid with alternate joints, Cured for at least 3 days,</t>
  </si>
  <si>
    <t>0 to 300 mm thick</t>
  </si>
  <si>
    <t xml:space="preserve">P 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</si>
  <si>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 C of 300mm thick screed with 100 200 250mm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 </t>
  </si>
  <si>
    <t xml:space="preserve">Italian Marble Flooring on Ramp in Strip Form </t>
  </si>
  <si>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75 100 mm c c ,(On site cost of Italian marble @ Rs.450 sft without tax) including Approved sealer to be applied on all sides, Including sealer coat, Including using plastic Pvc  sheet and POP to protect on marble flooring  as  protection , Include removal and disposing of protection materials before handover</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</si>
  <si>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</si>
  <si>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 sft without tax</t>
  </si>
  <si>
    <t>Kota Stone Flooring for Corridor    service Area</t>
  </si>
  <si>
    <t>Granite Stone Ramp Flooring for Service corridor</t>
  </si>
  <si>
    <t>P F of 18mm thick leather finished jet black granite flooring on the ramp with 100mm wide (selected   approved make, basic cost INR. 2690.00 SM) in stroke pattern to get the desired grip. Stone to be machine cut, machine polished, laid in pattern and sizes as detailed in drawing, bedded over cement sand mortar of mix ratio of 1 6 (1 cement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level as per site engineer s instruction. It is for the back kitchen entrance area</t>
  </si>
  <si>
    <t>Italian Marble Wall Cladding for in strip format</t>
  </si>
  <si>
    <t>Clean existing wall surface before fixing wall cladding, Marble shall be minimum 18 mm thick fixed to Fire rated plywood paneling   plastered wall siporex   block work, Marble shall be cut from slabs of even thickness, Marble shall be installed  with suitable adhesive, if installed on plywood, Marble shall be installed as per tech specs on  plastered siporex   block work, Joint filling and finishing and mirror polishing as per tech specs. Including up to  3 mm V grooves chamfer edge moulding, mirror polished and finished. including Approved sealer to be applied on all sides (On site cost of Italian marble @ Rs.450 sft without tax)</t>
  </si>
  <si>
    <t>Jointless ceramic tiles cladding ( for staff toilet   Service Corridor )</t>
  </si>
  <si>
    <t>Cladding shall comprise of ceramic tile of 600 mm x 300 mm, Tiles to be fixed in ordinary Portland cement only, Tiles to be put with Spacer required with Leticrete grout in  joints in plumb, including levelling coat if any , Joints to be filled with  matching groute.(Basic cost of ceramic tiles at Rs.60 sft) make  Johnson   Somany   Kajaria   Nitco</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</si>
  <si>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</si>
  <si>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 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</si>
  <si>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</si>
  <si>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 sft without tax)</t>
  </si>
  <si>
    <t>Granite jamb lining  Door Openings</t>
  </si>
  <si>
    <t>Granite for kitchen doors including rebate, up to 250 mm wide, up to 2250 mm ht all around, At least 18 mm thk per-polished Granite to be used. Granite to be cut as per approved size   drawings.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</si>
  <si>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Granite Architrave  for Door Openings</t>
  </si>
  <si>
    <t>50 mm wide Granite Architrave for kitchen   back office doors , At least 18 mm thk per-polished Granite to be used. Include mitre joints at all junctions as per Architects instructions, Granite shall be installed as per tech specs on  plastered siporex   block work, Moulding to Granite edge as approved including polish, Joint filling and finishing and mirror polishing as per tech specs. (Basic cost of Granite at Rs.200 sft without tax)</t>
  </si>
  <si>
    <t>3.13a</t>
  </si>
  <si>
    <t>150 mm high Kotah Finish Skirting</t>
  </si>
  <si>
    <t>P 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 s instruction. It is considered for  service area.</t>
  </si>
  <si>
    <t>Italian Marble Finish Wash Basin Counter for Common toilet</t>
  </si>
  <si>
    <t>(Basic cost of marble at Rs.450 sft including fiber filling   polish)</t>
  </si>
  <si>
    <t xml:space="preserve">Synthetic Marble  Ledges for all WC </t>
  </si>
  <si>
    <t>Using 18mm thick marble top, Including 2  high Marble fascia, Pre-polished finish marble shall be installed as per tech specs. Joint filling and finishing and mirror polishing as per tech specs. including Approved sealer to be applied on all sides.</t>
  </si>
  <si>
    <t>Synthetic Marble  Dressing Vanity Ledge  in Common Ladies toilet</t>
  </si>
  <si>
    <t>Using 18 mm thick marble top, including  2  high Marble fascia, Pre-polished finish marble shall be installed as per tech specs. Joint filling and finishing and mirror polishing as per tech specs. including Approved sealer to be applied on all sides</t>
  </si>
  <si>
    <t>Urinal Divider for Gents Toilet</t>
  </si>
  <si>
    <t>Overall size  2000 mm x 400 mm, in approved profile. Frame in 25mmx25mm SS finish pipe in glossy matt copper finish in profile to be approved by Architects, Insert of 18 mm synthetic marble slabs pre-polished on both sides including Approved sealer to be applied on all sides (Basic cost of Marble at Rs.275 sft without tax)</t>
  </si>
  <si>
    <t>Granite Ledge  in Janitor room</t>
  </si>
  <si>
    <t xml:space="preserve"> (Basic cost of Synthetic Marble at Rs.200 sft without tax)</t>
  </si>
  <si>
    <t>All G.I framework for ceiling to be used manufactured by  GYPSteel  only at 400 mm c c    suspenders, closer at 1200 mm c c, 12.5 mm thk Gypsum board to be used manufactured by  Saint Gobain Gypsum Board  or  La Farge  only, Gypsum Board sheets shall be fitted   finished as per manufacturer s specification, All joints to be filled with jointing compound including fiber tape reinforcement, Include finished cutouts for light fixtures, AC grills  including necessary framework ply support , Include horizontal structural member to span below HVAC ducting for ceiling suspenders ( Note - existing structural ceiling height is 4300 mm )</t>
  </si>
  <si>
    <t>Fire line Gypsum board Facia Band 50 mm</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</si>
  <si>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</si>
  <si>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fiber tape reinforcement, Include finished cutouts for, AC grills  including necessary framework   ply support  required, Exclude painting, Only fire line Gypsum</t>
  </si>
  <si>
    <t>Shadow groove in  ceiling</t>
  </si>
  <si>
    <t>providing and Fixing  ready made powder coated aluminium profile up to 18 mm x 18 mm as approved by Architect</t>
  </si>
  <si>
    <t>P F of 304 grade 3mm thick SS Corner guard (30mm x 30mm, hairline matt finished as per approved sample) fixing with SS full thread screws on each corner of the kitchen s wall after cladding of tiles, so that the corner may be protected from the damages, including cleaning,  etc. Complete in proper line   level as per site engineer s instruction. It is for the back kitchen area.</t>
  </si>
  <si>
    <t>Frosted Glass Screen with satin 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</si>
  <si>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</si>
  <si>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 satin Glossy Copper Finish Band in Toilets</t>
  </si>
  <si>
    <t>SS satin 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</si>
  <si>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Decorative Toilet Vanity Mirrors in  Oval  Circular 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</si>
  <si>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</si>
  <si>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</si>
  <si>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</si>
  <si>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Toilet Main Doors in Timber and Veneer Finish- D1</t>
  </si>
  <si>
    <t xml:space="preserve">Overall size  1000 mm x 2250 mm ht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</si>
  <si>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</si>
  <si>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</si>
  <si>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 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</si>
  <si>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Frame   entire door  to be  Finished in Approved waterbase PU polish</t>
  </si>
  <si>
    <t xml:space="preserve">Hardware </t>
  </si>
  <si>
    <t>The shutter shall be mounted on min. 3 nos. bearing SS  finished hinges with proprietary screws, made by Hafele Dorma or equivalent approved by Architect. The shutter shall have a “Dorma” concealed door closer. Include a set of lock and approved handle,( basic cost of handle  Rs. 8,000 pair )</t>
  </si>
  <si>
    <t>Disabled Toilet Entrance Door (Sliding) D-3 ( electronic operated )</t>
  </si>
  <si>
    <t>Size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</si>
  <si>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</si>
  <si>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</si>
  <si>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</si>
  <si>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 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 sft</t>
  </si>
  <si>
    <t>Frame , All wood   Veneer  to be Veneer to be Finished in Approved waterbase PU polish</t>
  </si>
  <si>
    <t xml:space="preserve">Sliding channel system by HAWA  hafle dorma with bottom guide concealed within sliding shutter (Note  No guide shall
be fixed on floor), Concealed handle for sliding shutter, as approved, Concealed sliding lock with knob on inside, (Basic cost of concealed sliding handle at Rs.2500 - per set), </t>
  </si>
  <si>
    <t>WC Cubicle Shutter in Laminate Finish in Toilets D-2</t>
  </si>
  <si>
    <t>Overall size 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</si>
  <si>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 Dorma or equivalent approved,</t>
  </si>
  <si>
    <t>WC Cubicle Shutter in Laminate Finish in Toilets D-2a</t>
  </si>
  <si>
    <t>Overall size 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</si>
  <si>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toilet Corridor )</t>
  </si>
  <si>
    <t>Shutter</t>
  </si>
  <si>
    <t>Overall size 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</si>
  <si>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Vision panel </t>
  </si>
  <si>
    <t>400 mm dia, 8 mm thk toughened glass vision panel including 16SWG 304 grade SS finish Profile as approved by architect</t>
  </si>
  <si>
    <t>300 mm x 200 mm x 2 nos Handle push plate. hafle dorma Heavy duty floor spring. 300 mm high, 16 G 304 grade SS  Kick plate fixed to door on both side with suitable adhesive Including locks, etc. complete</t>
  </si>
  <si>
    <t xml:space="preserve"> Door in Laminate Finish with Vision Panel ( for Garbage   Janitor room )</t>
  </si>
  <si>
    <t>Overall size 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</si>
  <si>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Lockers</t>
  </si>
  <si>
    <t>OVERALL SIZE   2100 MM HIGH X 350 M DEEP</t>
  </si>
  <si>
    <t xml:space="preserve">size 400x400 mm division - CARCASS   SHUTTER   18 MM thk. Prelaminated PB  board  with PVC Edge band With openable Shutter including handle as approved by architect, lock  etc. completed     . BACK    12 MM thk. Prelaminated  PB  board  with PVC Edge band.   </t>
  </si>
  <si>
    <t>Shaft Door</t>
  </si>
  <si>
    <t>Overall size 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</si>
  <si>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</si>
  <si>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WC for common toilet</t>
  </si>
  <si>
    <t>Wash basin - Gents</t>
  </si>
  <si>
    <t>Wash basin - Ladies</t>
  </si>
  <si>
    <t>Napi change ledge</t>
  </si>
  <si>
    <t>Urinals</t>
  </si>
  <si>
    <t>Urinals censor plates</t>
  </si>
  <si>
    <t>handicap WC</t>
  </si>
  <si>
    <t>Wash basin - Handicap</t>
  </si>
  <si>
    <t>wash basin faucet for handicap</t>
  </si>
  <si>
    <t>Grab bar for handicap toilet</t>
  </si>
  <si>
    <t>CIVIL-WET WORK</t>
  </si>
  <si>
    <t>200 mm thick solid concrete block work</t>
  </si>
  <si>
    <t>SQM</t>
  </si>
  <si>
    <t>Walls to start from floor slab up to 4300 mm height</t>
  </si>
  <si>
    <t>Include 100 mm high RCC lintel at 1.5m, 3.0m  with 6nos x 8 mm MS twisted bars and 6 mm MS rod rings at 150 mm c c. Concrete in 1 2 4 ratio, incl. shuttering. ( including door opening lintel )</t>
  </si>
  <si>
    <t xml:space="preserve">8 mm MS bar grade FE 500 </t>
  </si>
  <si>
    <t>Only 43 or 53 grade Cement Adhesive to be used</t>
  </si>
  <si>
    <t>Cement mortar in 1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</si>
  <si>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</si>
  <si>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</si>
  <si>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</si>
  <si>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</si>
  <si>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</si>
  <si>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</si>
  <si>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t>Include 200 mm high RCC Patli to be after every 5 layers   above doors with 6nos x 8 mm MS twisted bars and 6 mm MS rod rings at 150 mm c c. Concrete in 1 2 4 ratio, incl. shuttering. ( including door opening lintel )</t>
  </si>
  <si>
    <t>Only 43 or 53 grade cement Adhesive to be used</t>
  </si>
  <si>
    <t>150 mm thick solid concrete block work</t>
  </si>
  <si>
    <t>Include 150 mm high RCC lintel at 1.8m, 3.6m   above doors with 4nos x 8 mm MS twisted bars and 6 mm MS rod rings at 150 mm c c. Concrete in 1 2 4 ratio, incl. shuttering. ( including door opening lintel )</t>
  </si>
  <si>
    <t>150 mm thick solid Aerocon block wall</t>
  </si>
  <si>
    <t>Include 150 mm high RCC Patli to be after every 5 layers   above doors with 4nos x 8 mm MS twisted bars and 6 mm MS rod rings at 100 mm c c. Concrete in 1 2 4 ratio, incl. shuttering. ( including door opening lintel )</t>
  </si>
  <si>
    <t>Building 100 mm thk. Aerocon block wall</t>
  </si>
  <si>
    <t>Include 100 mm high RCC Patli to be after every 5 layers   above doors with 4nos x 8 mm MS twisted bars and 6 mm MS rod rings at 150 mm c c. Concrete in 1 2 4 ratio, incl. shuttering. ( including door opening lintel )</t>
  </si>
  <si>
    <t>Raised flooring in Brick bat Coba</t>
  </si>
  <si>
    <t>Providing waterproofing treatment to Slab (India water proofing or alike) Light weight block filling with cement mortar. Top to be finished with 60-70mm 1 2 4 screed, mixed with water proofing compound etc.</t>
  </si>
  <si>
    <t>Floor surface to be cleaned of any dust particles</t>
  </si>
  <si>
    <t>Surface to be watered well before laying blocks</t>
  </si>
  <si>
    <t>Only 43 or 53 grade cement to be used</t>
  </si>
  <si>
    <t>Cement mortar in 1 4 ratio, minimum 12mm thk</t>
  </si>
  <si>
    <t>Blocks shall be laid with alternate joints</t>
  </si>
  <si>
    <t>Cured for atleast 3 days</t>
  </si>
  <si>
    <t>Slope to be maintined as per drawing</t>
  </si>
  <si>
    <t>150 mm thick</t>
  </si>
  <si>
    <t>250 mm thick</t>
  </si>
  <si>
    <t>300 mm thick</t>
  </si>
  <si>
    <t>Construction of ramp using Aerocon block</t>
  </si>
  <si>
    <t xml:space="preserve">Ramp block shall start from slab level   height shall increase gradually   match raised flooring height </t>
  </si>
  <si>
    <t>0 to 150 mm thick</t>
  </si>
  <si>
    <t>0 to 250 mm thick</t>
  </si>
  <si>
    <t>Applying cement plaster to NEW wall</t>
  </si>
  <si>
    <t xml:space="preserve">Wall surface to be free from any loose particles before plastering </t>
  </si>
  <si>
    <t>Surface to be watered well before plastering</t>
  </si>
  <si>
    <t>Only river sand to be used free of minerals   salts</t>
  </si>
  <si>
    <t>Sand shall be fine fibreed before using</t>
  </si>
  <si>
    <t>Cement mortar in 1   4 ratio, upto 20mm thk.</t>
  </si>
  <si>
    <t>Include  600 m wide PVC chicken mesh  on junctions of RCC and brick   siporex wall</t>
  </si>
  <si>
    <t>In perfect plum, line and level</t>
  </si>
  <si>
    <t>Smooth   lined surface as instructed</t>
  </si>
  <si>
    <t>Plaster to be cured for at least 3 days</t>
  </si>
  <si>
    <t>Applying cement plaster to EXISTING wall</t>
  </si>
  <si>
    <t>PCC screed on slab ( grade M15 )</t>
  </si>
  <si>
    <t>Clean slab surface before laying mortar</t>
  </si>
  <si>
    <t>Aggregate of 0 and 1 no. size to be used</t>
  </si>
  <si>
    <t>Atleast average 75 mm thk  (min. 50 mm ) mortar in 1 2 4 ratio</t>
  </si>
  <si>
    <t>Coba shall not cover raceway junction box</t>
  </si>
  <si>
    <t>Coba to be cured for atleast 3 days</t>
  </si>
  <si>
    <t>Chemical waterproofing over  walls</t>
  </si>
  <si>
    <t>Providing and laying proprietary chemical water proofing system consisting of polymer modified acrylic base coating in two coats in form of slurry (total consumption of 1.5 Kg 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 4 mortar (1 cement   4 sand), finished in ready to receive Architectural finish, in correct line, level and plumb, curing, grouting, testing, etc. all complete to entire satisfaction of the PM, contractor to provide guarantee for 10 years Rs.100 -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</si>
  <si>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</si>
  <si>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</si>
  <si>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</si>
  <si>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</si>
  <si>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walls in Kitchen   toilets</t>
  </si>
  <si>
    <t>Upto 3mm thk. membrane sheet, manufactured by reputed brand</t>
  </si>
  <si>
    <t>Slab to be dust free before starting process</t>
  </si>
  <si>
    <t>1 4 ratio cement mortar with waterproofing compound</t>
  </si>
  <si>
    <t>Membrane to be installed by bonafide approved installer</t>
  </si>
  <si>
    <t>Installation to be carried strictly as per manufacturer s specifications</t>
  </si>
  <si>
    <t>Waterproofing to wrap up on the wall, upto 900 mm ht</t>
  </si>
  <si>
    <t>Waterproofing shall be warranted for 10 years on Rs.100 - stamp paper</t>
  </si>
  <si>
    <t>Jointless ceramic tiles cladding ( for  Garbage station )</t>
  </si>
  <si>
    <t>Cladding shall comprise of ceramic tile of 600 mm x 300 mm,Tiles to be fixed in ordinary Portland cement only, Spacer required with Leticrete grout in joints. in plumb,including levelling coat if any , Joints to be filled with  matching groute.(Basic cost of ceramic tiles at Rs.60 sft) make  Johnson   Somany   Kajaria   Nitco</t>
  </si>
  <si>
    <t>B00B01-TFS-I_ID-DOM2-0A-DWG-0004</t>
  </si>
  <si>
    <t>P F of 304 grade 3mm thick SS Corner guard (50x50x2mmthick SS angles) fixing with SS full thread screws on each corner of the kitchen s wall after cladding of tiles, so that the corner may be protected from the damages, including cleaning,  etc. Complete in proper line   level as per site engineer s instruction. It is for the back kitchen area.</t>
  </si>
  <si>
    <t>CEILING AND POP</t>
  </si>
  <si>
    <t>Fire line  Gypsum Board ceiling</t>
  </si>
  <si>
    <t>All G.I framework for ceiling to be used manufactured by  GYPSteel  only at 400 mm c c   suspenders, closer at 1200 mm c c</t>
  </si>
  <si>
    <t>12.5 mm thk Gypsum board to be used manufactured by  India Gypsum Board  or  La Farge  only</t>
  </si>
  <si>
    <t>Gypsum Board sheets shall be fitted   finished as per manufacturer s specification</t>
  </si>
  <si>
    <t>All joints to be fillled with jointing compound including fibre tape reinforcement</t>
  </si>
  <si>
    <t>Include finished cutouts for light fixtures, AC grills including necessary framework 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</si>
  <si>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</si>
  <si>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</si>
  <si>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</si>
  <si>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</si>
  <si>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</si>
  <si>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</si>
  <si>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</si>
  <si>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</si>
  <si>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</si>
  <si>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</si>
  <si>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</si>
  <si>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</si>
  <si>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P F of metalized grid ceiling with selected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SM) and section (as per approved sample) with grid section framework, frame work should be hanged from the existing slab as per manufacture s instruction, including scaffolding, all necessary hardware fittings etc., making provision for lighting, including opening for ventilation grills, duct, etc. as required on site. Complete as per architectural detail drawing   site engineer s instruction. It is for kitchen area.</t>
  </si>
  <si>
    <t>A</t>
  </si>
  <si>
    <t>WATER SUPPLY  PIPING</t>
  </si>
  <si>
    <t>Providing   fixing PPR-C ( 3 layer pipes-SDR-7.4)  confirming to DIN 8078, 8077 - for Domestic, RO, flushing and Hot water, including cutting the pipes to correct  length, Fusion welded jointing as per manufacturer, fixing with ms clamps,  including  necessary fitings like elbows ,tees,unions reducers,coupling, pipe nipples etc.complete, with testing, painting.The work shall also include chasing the walls with machine wherever required  for concealed piping require sleeve in walls and making good of chased surface (Pipe shall be tested with 1.5 times working pressure as covered in specifications)</t>
  </si>
  <si>
    <t>20 mm Dia</t>
  </si>
  <si>
    <t>R.mt</t>
  </si>
  <si>
    <t>25 mm Dia</t>
  </si>
  <si>
    <t>32mm Dia</t>
  </si>
  <si>
    <t xml:space="preserve">40mm Dia </t>
  </si>
  <si>
    <t>Providing     Fixing  of gun metal  heavy   Ball Valves (approved makes as covered in specification) screwed type for water system of the following diameters(15Kg Sq.cm).  Valve shall have with unions.</t>
  </si>
  <si>
    <t>20mm Dia</t>
  </si>
  <si>
    <t>Nos.</t>
  </si>
  <si>
    <t xml:space="preserve">25mm Dia </t>
  </si>
  <si>
    <t>Providing ,fixing, testing and commissioning Electromagnetic flow meter-flow (30 GPM-1.89 LPS)  including providing   fixing matching with required accessories 16Kgs Sq.cm). - Contractor to check existing make in BIAL airport and provide that.</t>
  </si>
  <si>
    <t>32 mm Dia incoming line</t>
  </si>
  <si>
    <t xml:space="preserve">40 mm Dia incoming line </t>
  </si>
  <si>
    <t>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 Prior to proceed check with client for instant geyser requirement if any)</t>
  </si>
  <si>
    <t xml:space="preserve"> </t>
  </si>
  <si>
    <t xml:space="preserve">20 L Capacity </t>
  </si>
  <si>
    <t>B</t>
  </si>
  <si>
    <t>RO PLANT-PRIOR TO PROCEED LOCATION TO BE FINALISED</t>
  </si>
  <si>
    <t>Supply , installations, testing and comminissioning of Package RO plant 200 Lit Hr including required internal pumps , all assesories, valves and membrance cleaning system, ultra-violet sterilizer, internal piping within the whole pacakge suitable to connect the inlet and outlet to plumbing contractor work including  presure gages etc.</t>
  </si>
  <si>
    <t>Sintex  storage tank -300 lit (RO water)</t>
  </si>
  <si>
    <t xml:space="preserve">Horizntal, pressure  booster pumps with motors mounted on a single base frame, complete with all accessories, suction discharge butterfly valves, suction strainers, discharge non-return valves, pressure gauges and of the following capacities </t>
  </si>
  <si>
    <t xml:space="preserve">a)For  RO water supply </t>
  </si>
  <si>
    <t>50 lpm @ 2.0 kg cm2 discharge pressure.</t>
  </si>
  <si>
    <t>C</t>
  </si>
  <si>
    <t xml:space="preserve">DRAINAGE </t>
  </si>
  <si>
    <t>Providing   Fixing spun C.I.hubless Pipes as per IS 3989   1729 (As perISO 6594 As per IS 15905) to correct grade length and alignment including cutting pipes to correct lengths joining as specified by manufacturere including required h M.S.brackets, clamps, testing, painting the pipes with three coats of bitumatic paint complete as per specifications for the following diameters including fittings such as tees. bends, single junction, double junction etc.</t>
  </si>
  <si>
    <t>75mm Dia</t>
  </si>
  <si>
    <t>100 mm Dia</t>
  </si>
  <si>
    <t>150 mm Dia</t>
  </si>
  <si>
    <t>UPVC Type B pipe confirming to IS 13592 (6 Kg CM2) for Soil, Waste upto 65mm dia. confirming to IS 13592 in correct grade,length   alingment in Solvent Cement  joints including cutting the pipes to correct length, jointing with solvent cement joints,fixing with M.S heavy brackets clamps testing, including cutting holes in R.C.C walls floors making good the same etc all complete including plain fittings such as bends, tees etc. of the following diameters (  basin  Sink to FT    in toilet internal)</t>
  </si>
  <si>
    <t>40mm Dia</t>
  </si>
  <si>
    <t>50mm Dia</t>
  </si>
  <si>
    <t xml:space="preserve">65mm Dia </t>
  </si>
  <si>
    <t xml:space="preserve">75mm Dia </t>
  </si>
  <si>
    <t>Supply, Install  PVAC multiTraps including fixing with lead caulked joints and rings, c w Circular SS 304 Grating, ( in bar and live kitchen)</t>
  </si>
  <si>
    <t>Supply, Install  CI multiTraps including fixing with lead caulked joints and rings, c w Circular SS 304 Grating, ( Subject to site requirement)</t>
  </si>
  <si>
    <t xml:space="preserve">Supply, Install  CI  floor Traps including fixing with lead caulked joints and rings, c w Circular SS 304 Grating, </t>
  </si>
  <si>
    <t xml:space="preserve">Supply, Install CI urinal  Traps including fixing with necessary consumables with Circular SS Grating with anti cockroach jali Suitable for 75mm Dia outlet </t>
  </si>
  <si>
    <t>Supply, Install CI custom made clean out plungs with brass cap including fixing with necessary consumables.(Optional if required at site)</t>
  </si>
  <si>
    <t>75 mm Dia</t>
  </si>
  <si>
    <t xml:space="preserve">Supply, Install  GREASE TRAP-MODEL LIPUMOBIL-S  </t>
  </si>
  <si>
    <t>Only Installation of  S.S. grating of 300x300mm  shown in the layout (Note-  supply of SS gratings will be by kitchen consultant or TFS)</t>
  </si>
  <si>
    <t>D</t>
  </si>
  <si>
    <t>CORE CUTS</t>
  </si>
  <si>
    <t xml:space="preserve">Providing core cuts as per following  size with backfilling water proofing core cuts to be sealed as required standared as required by project manager </t>
  </si>
  <si>
    <t>E</t>
  </si>
  <si>
    <t>SANITARY AND C. P. FITTINGS   FIXTURES</t>
  </si>
  <si>
    <t>Only installation, testing and commissioning of  sanitary and C.P. fittings</t>
  </si>
  <si>
    <t>EWC with seat cover</t>
  </si>
  <si>
    <t xml:space="preserve">Concealed flush tank </t>
  </si>
  <si>
    <t xml:space="preserve">Health Faucet </t>
  </si>
  <si>
    <t>2 Way Bib-Cock with connection for Health Faucet</t>
  </si>
  <si>
    <t xml:space="preserve">Under Counter  Wash Basin including waste Coupling </t>
  </si>
  <si>
    <t>Wash Basin Cock</t>
  </si>
  <si>
    <t xml:space="preserve">Under Counter Sink  including waste Coupling </t>
  </si>
  <si>
    <t>Sink Pillar Cock</t>
  </si>
  <si>
    <t xml:space="preserve">Bottle Trap for WHB  sink and urinal with all connecting pipes </t>
  </si>
  <si>
    <t xml:space="preserve">Angle Cock with PVC pipe connection upto WHB sink Geyser connection </t>
  </si>
  <si>
    <t xml:space="preserve">Urinal </t>
  </si>
  <si>
    <t xml:space="preserve">Auto Flush Valve   Sensor with connecting piping   spreader for urinal(DC)  </t>
  </si>
  <si>
    <t>Soap Dispenser</t>
  </si>
  <si>
    <t>Paper Holder</t>
  </si>
  <si>
    <t>%</t>
  </si>
  <si>
    <t>TOTAL OF CIVIL &amp; ID</t>
  </si>
  <si>
    <t>TOTAL OF PLUMBING</t>
  </si>
  <si>
    <t>TOTAL OF CIVIL,ID &amp; PLUMBING</t>
  </si>
  <si>
    <t>PLUMBING</t>
  </si>
  <si>
    <t>Welcome zone</t>
  </si>
  <si>
    <t>Tea Lounge</t>
  </si>
  <si>
    <t>Po. No.BLR/PR/24-25/000129</t>
  </si>
  <si>
    <t>BLR-T1-080 LOUNGE PH-2</t>
  </si>
  <si>
    <t>Remarks</t>
  </si>
  <si>
    <t>deleted</t>
  </si>
  <si>
    <t>Sr. No.</t>
  </si>
  <si>
    <t>Item Description</t>
  </si>
  <si>
    <t>BOQ</t>
  </si>
  <si>
    <t>Boq   &amp; Ex Items</t>
  </si>
  <si>
    <t>TOTAL AMOUNT</t>
  </si>
  <si>
    <t>GST</t>
  </si>
  <si>
    <t>CERTIFIED BY</t>
  </si>
  <si>
    <t>ACCEPTED BY</t>
  </si>
  <si>
    <t>RANJANDAS SHETTY</t>
  </si>
  <si>
    <t>PROJECT: CONSTRUCTION OF BLR-T1-080 LOUNGE PH-2</t>
  </si>
  <si>
    <t>CIVIL,INTERIOR &amp; PLUMBING WORK</t>
  </si>
  <si>
    <t>Plumbing</t>
  </si>
  <si>
    <t>TOTAL WITH GST</t>
  </si>
  <si>
    <t>INTERCARE ENTERPRISES</t>
  </si>
  <si>
    <t>INTERCARE ENTERPRISES    Work Order No : : BLR/PO/24-25/000129</t>
  </si>
  <si>
    <t>RA-2</t>
  </si>
  <si>
    <t>Sr.no</t>
  </si>
  <si>
    <t>Quantity</t>
  </si>
  <si>
    <t>Length</t>
  </si>
  <si>
    <t>Height</t>
  </si>
  <si>
    <t>Total quantity</t>
  </si>
  <si>
    <t>OVERALL</t>
  </si>
  <si>
    <t>0.00</t>
  </si>
  <si>
    <t>Less column   (-)</t>
  </si>
  <si>
    <t>1.1</t>
  </si>
  <si>
    <t>1.2</t>
  </si>
  <si>
    <t>1.3</t>
  </si>
  <si>
    <t>1.4</t>
  </si>
  <si>
    <t>1.5</t>
  </si>
  <si>
    <t>2.1</t>
  </si>
  <si>
    <t>2.2</t>
  </si>
  <si>
    <t>2.3</t>
  </si>
  <si>
    <t>Bar store room  area</t>
  </si>
  <si>
    <t>Bar storage front wall (N)</t>
  </si>
  <si>
    <t>Bar storage backside wall (P)</t>
  </si>
  <si>
    <t>3.1</t>
  </si>
  <si>
    <t>3.2</t>
  </si>
  <si>
    <t>3.3</t>
  </si>
  <si>
    <t>3.4</t>
  </si>
  <si>
    <t>3.5</t>
  </si>
  <si>
    <t>4.1</t>
  </si>
  <si>
    <t>4.2</t>
  </si>
  <si>
    <t>4.3</t>
  </si>
  <si>
    <t>5.1</t>
  </si>
  <si>
    <t>5.2</t>
  </si>
  <si>
    <t>5.3</t>
  </si>
  <si>
    <t>5.4</t>
  </si>
  <si>
    <t>WELCOME LOUNGE</t>
  </si>
  <si>
    <t xml:space="preserve">Added in SPA area as thickness is 200mm </t>
  </si>
  <si>
    <t>Less door opening (-)</t>
  </si>
  <si>
    <t>Electric room entry wall "C"</t>
  </si>
  <si>
    <t>Less door (-)</t>
  </si>
  <si>
    <t>e</t>
  </si>
  <si>
    <t>Hvac entry wall right side"E"</t>
  </si>
  <si>
    <t>f</t>
  </si>
  <si>
    <t>Welcome zone fire room wall "A". Deduct door area.</t>
  </si>
  <si>
    <t>Electric room right side wall"D"</t>
  </si>
  <si>
    <t>g</t>
  </si>
  <si>
    <t>h</t>
  </si>
  <si>
    <t>i</t>
  </si>
  <si>
    <t>Less door  (-)</t>
  </si>
  <si>
    <t>j</t>
  </si>
  <si>
    <t>k</t>
  </si>
  <si>
    <t>l</t>
  </si>
  <si>
    <t>m</t>
  </si>
  <si>
    <t>n</t>
  </si>
  <si>
    <t>o</t>
  </si>
  <si>
    <t>p</t>
  </si>
  <si>
    <t>q</t>
  </si>
  <si>
    <t>r</t>
  </si>
  <si>
    <t>s</t>
  </si>
  <si>
    <t>t</t>
  </si>
  <si>
    <t>u</t>
  </si>
  <si>
    <t>Passage entry above (welcome zone)</t>
  </si>
  <si>
    <t>v</t>
  </si>
  <si>
    <t>Welcome zone fire panel wall (A)</t>
  </si>
  <si>
    <t>w</t>
  </si>
  <si>
    <t>Less panel (-)</t>
  </si>
  <si>
    <t>x</t>
  </si>
  <si>
    <t>y</t>
  </si>
  <si>
    <t>z</t>
  </si>
  <si>
    <t>Sports bar front wall "B"</t>
  </si>
  <si>
    <t>aa</t>
  </si>
  <si>
    <t xml:space="preserve">Sports bar front wall "C" </t>
  </si>
  <si>
    <t>ab</t>
  </si>
  <si>
    <t>ac</t>
  </si>
  <si>
    <t>Bar storage left side wall"D"</t>
  </si>
  <si>
    <t>2.4</t>
  </si>
  <si>
    <t>Service passage left side wall "F"</t>
  </si>
  <si>
    <t>Above IT room's entry "G"</t>
  </si>
  <si>
    <t>Electric panel front side wall "H"</t>
  </si>
  <si>
    <t>Less door</t>
  </si>
  <si>
    <t>Welcome zone fire panel wall "A". Deduct panel area ie,1100x2100</t>
  </si>
  <si>
    <t>Less panel area</t>
  </si>
  <si>
    <t>Bar storage front wall"E"</t>
  </si>
  <si>
    <t>2.5</t>
  </si>
  <si>
    <t>Lift lobby</t>
  </si>
  <si>
    <t>AHU service corridor</t>
  </si>
  <si>
    <t>IT room entry</t>
  </si>
  <si>
    <t>Less IT room wall (-)</t>
  </si>
  <si>
    <t>Electric room</t>
  </si>
  <si>
    <t xml:space="preserve">Lift wall </t>
  </si>
  <si>
    <t>Less lift door (-)</t>
  </si>
  <si>
    <t>exotic marble Welcome zone</t>
  </si>
  <si>
    <t xml:space="preserve">Lift 2 </t>
  </si>
  <si>
    <t>3.6</t>
  </si>
  <si>
    <t>AHU service passage</t>
  </si>
  <si>
    <t xml:space="preserve">Less door IT </t>
  </si>
  <si>
    <t>Rest as per auto cad</t>
  </si>
  <si>
    <t>Oval shape</t>
  </si>
  <si>
    <t>Lift lobby cove</t>
  </si>
  <si>
    <t xml:space="preserve">Welcome zone ceiling drop </t>
  </si>
  <si>
    <t>Welcome zone sides</t>
  </si>
  <si>
    <t>4.4</t>
  </si>
  <si>
    <t xml:space="preserve">Lift lobby "A" opposite to lift </t>
  </si>
  <si>
    <t>Welcome zone opposite to reception "B"</t>
  </si>
  <si>
    <t>Welcome zone fire hose wall</t>
  </si>
  <si>
    <t>Less fire hose area</t>
  </si>
  <si>
    <t>Less passage entry door</t>
  </si>
  <si>
    <t>AHU ,IT, electric room</t>
  </si>
  <si>
    <t>AHU room entry above "G"</t>
  </si>
  <si>
    <t>Electric room entry wall above "H"</t>
  </si>
  <si>
    <t>Electric room panel opposite wall "J"</t>
  </si>
  <si>
    <t>Electric room panel backside wall "L"</t>
  </si>
  <si>
    <t>IT room above entry "M"</t>
  </si>
  <si>
    <t>"Z"</t>
  </si>
  <si>
    <t>"Y"</t>
  </si>
  <si>
    <t>Lift lobby portal framing (verticals)</t>
  </si>
  <si>
    <t>Fire house vertical portal</t>
  </si>
  <si>
    <t>Portal horizontal beams (lift lobby)</t>
  </si>
  <si>
    <t>Fire house portal horizontal (U)</t>
  </si>
  <si>
    <t>A Lift opposite</t>
  </si>
  <si>
    <t>B Art wall</t>
  </si>
  <si>
    <t>C column boxing (logo)</t>
  </si>
  <si>
    <t>D Whole MS column</t>
  </si>
  <si>
    <t>E SPA entry wall</t>
  </si>
  <si>
    <t>F portal vertical</t>
  </si>
  <si>
    <t>G Portal horizontal</t>
  </si>
  <si>
    <t>H Lift lobby portal</t>
  </si>
  <si>
    <t>J fire hose wall</t>
  </si>
  <si>
    <t>K Fire hose wall</t>
  </si>
  <si>
    <t xml:space="preserve">L vertical portal </t>
  </si>
  <si>
    <t>M vertical portal</t>
  </si>
  <si>
    <t>Less SPA door</t>
  </si>
  <si>
    <t xml:space="preserve">Fire hose edges </t>
  </si>
  <si>
    <t>top</t>
  </si>
  <si>
    <t>Less AHU Passage door</t>
  </si>
  <si>
    <t>5.5</t>
  </si>
  <si>
    <t>Less SPA door  (-)</t>
  </si>
  <si>
    <t>5.6</t>
  </si>
  <si>
    <t>5.7</t>
  </si>
  <si>
    <t>5.8</t>
  </si>
  <si>
    <t>5.9</t>
  </si>
  <si>
    <t>5.10</t>
  </si>
  <si>
    <t xml:space="preserve">Lift Lobby opposite </t>
  </si>
  <si>
    <t>Fire Hose Opposite wall art wall 1</t>
  </si>
  <si>
    <t>Fire Hose Opposite wall art wall 2</t>
  </si>
  <si>
    <t xml:space="preserve">lift2 </t>
  </si>
  <si>
    <t>5.11</t>
  </si>
  <si>
    <t>5.12</t>
  </si>
  <si>
    <t>5.13</t>
  </si>
  <si>
    <t>5.14</t>
  </si>
  <si>
    <t>5.15</t>
  </si>
  <si>
    <t xml:space="preserve">D-6 , </t>
  </si>
  <si>
    <t>6.1</t>
  </si>
  <si>
    <t>6.2</t>
  </si>
  <si>
    <t>6.3</t>
  </si>
  <si>
    <t>6.4</t>
  </si>
  <si>
    <t>6.5</t>
  </si>
  <si>
    <t>6.6</t>
  </si>
  <si>
    <t>FINE DINING &amp; LIVE KITCHEN</t>
  </si>
  <si>
    <t>Live kitchen flooring</t>
  </si>
  <si>
    <t>Electric room flooring</t>
  </si>
  <si>
    <t>Janitor room flooring</t>
  </si>
  <si>
    <t>Wall 1</t>
  </si>
  <si>
    <t>wall 2</t>
  </si>
  <si>
    <t>wall 3</t>
  </si>
  <si>
    <t>wall 4</t>
  </si>
  <si>
    <t>Passage beside live kitchen 1</t>
  </si>
  <si>
    <t>Less entry</t>
  </si>
  <si>
    <t>Passage beside live kitchen 2</t>
  </si>
  <si>
    <t>Passage beside live kitchen 3</t>
  </si>
  <si>
    <t>Less entry (-)</t>
  </si>
  <si>
    <t>Live kitchen counter right side wall</t>
  </si>
  <si>
    <t>Live kitchen counter top,sides,base</t>
  </si>
  <si>
    <t>Counter front facia</t>
  </si>
  <si>
    <t>1.6</t>
  </si>
  <si>
    <t>Passage entry door top</t>
  </si>
  <si>
    <t>1.7</t>
  </si>
  <si>
    <t>Buffet counter 1</t>
  </si>
  <si>
    <t>Buffet counter 2</t>
  </si>
  <si>
    <t>Live kitchen counter skirting</t>
  </si>
  <si>
    <t>Passage Lift area</t>
  </si>
  <si>
    <t>Electric room and janitor room divider wall</t>
  </si>
  <si>
    <t>Electric room panel backside wall (B)</t>
  </si>
  <si>
    <t>Electric entry wall from inside "D"</t>
  </si>
  <si>
    <t>Taper column</t>
  </si>
  <si>
    <t xml:space="preserve">Corridor side </t>
  </si>
  <si>
    <t xml:space="preserve">Phase 1 side </t>
  </si>
  <si>
    <t>Partition 1 Near Live kitchen</t>
  </si>
  <si>
    <t>Partition 3 Corridor side</t>
  </si>
  <si>
    <t xml:space="preserve">Partition 4 Phase 1 side </t>
  </si>
  <si>
    <t>Above curved partition</t>
  </si>
  <si>
    <t>3.7</t>
  </si>
  <si>
    <t>coffee station in buffet area</t>
  </si>
  <si>
    <t>3.8</t>
  </si>
  <si>
    <t>Live kitchen bulkhead Jali</t>
  </si>
  <si>
    <t>3.9</t>
  </si>
  <si>
    <t>TV FIDS in buffet counter</t>
  </si>
  <si>
    <t>3.10</t>
  </si>
  <si>
    <t>Glass display live kitchen area</t>
  </si>
  <si>
    <t>3.11</t>
  </si>
  <si>
    <t>Glass display live kitchen area Upper side</t>
  </si>
  <si>
    <t>3.12</t>
  </si>
  <si>
    <t>Glass display live kitchen area bottom side</t>
  </si>
  <si>
    <t>3.13</t>
  </si>
  <si>
    <t>3.14</t>
  </si>
  <si>
    <t>Wooden round finish column</t>
  </si>
  <si>
    <t>3.15</t>
  </si>
  <si>
    <t>3.16</t>
  </si>
  <si>
    <t>Live kitchen counter ceiling</t>
  </si>
  <si>
    <t>3.17</t>
  </si>
  <si>
    <t>live kitchen counter facia</t>
  </si>
  <si>
    <t>3.18</t>
  </si>
  <si>
    <t>Cladding beside passage (Relax zone)</t>
  </si>
  <si>
    <t>Taper column 2</t>
  </si>
  <si>
    <t>Less  (-)</t>
  </si>
  <si>
    <t>3.19</t>
  </si>
  <si>
    <t>Seating sofa 1(9650)</t>
  </si>
  <si>
    <t>Seating sofa 2(7200)</t>
  </si>
  <si>
    <t>3.20</t>
  </si>
  <si>
    <t>TEA LOUNGE</t>
  </si>
  <si>
    <t>Tea bar counter</t>
  </si>
  <si>
    <t>Seating partition 1</t>
  </si>
  <si>
    <t>Seating partition 2</t>
  </si>
  <si>
    <t>2.6</t>
  </si>
  <si>
    <t>SPORTS &amp; RELAX LOUNGE</t>
  </si>
  <si>
    <t>Kotah flooring of bar storage is added in overall.</t>
  </si>
  <si>
    <t xml:space="preserve">Bar flooring As per Auto cad </t>
  </si>
  <si>
    <t>Tile on curved wall from inside</t>
  </si>
  <si>
    <t>1.8</t>
  </si>
  <si>
    <t>Bar storage and bar area divider wall i.e. behind sports bar.</t>
  </si>
  <si>
    <t>less door</t>
  </si>
  <si>
    <t>Bulkhead of sports bar</t>
  </si>
  <si>
    <t>Sports bar backside</t>
  </si>
  <si>
    <t>Near Sport bar taper column</t>
  </si>
  <si>
    <t xml:space="preserve">FL-07   Between  FL-08 </t>
  </si>
  <si>
    <t xml:space="preserve">Relax zone  Area </t>
  </si>
  <si>
    <t xml:space="preserve">Dining area </t>
  </si>
  <si>
    <t>2.7</t>
  </si>
  <si>
    <t>2.8</t>
  </si>
  <si>
    <t>2.9</t>
  </si>
  <si>
    <t>2.10</t>
  </si>
  <si>
    <t>2.11</t>
  </si>
  <si>
    <t>Sports bar front wall</t>
  </si>
  <si>
    <t>Taper column 1</t>
  </si>
  <si>
    <t xml:space="preserve">less </t>
  </si>
  <si>
    <t>2.12</t>
  </si>
  <si>
    <t>2.13</t>
  </si>
  <si>
    <t>Bar store room door</t>
  </si>
  <si>
    <t>SPA</t>
  </si>
  <si>
    <t>SPA bathroom left wall (A)</t>
  </si>
  <si>
    <t>SPA bathroom door wall (B)</t>
  </si>
  <si>
    <t>Corridor and SPA divider wall ©</t>
  </si>
  <si>
    <t>SPA entry wall above (D )</t>
  </si>
  <si>
    <t>Curve wall ( E)</t>
  </si>
  <si>
    <t>Bathroom wall entry above</t>
  </si>
  <si>
    <t>Door edges (Bathroom)</t>
  </si>
  <si>
    <t>Corridor and SPA divider wall</t>
  </si>
  <si>
    <t>Curve wall</t>
  </si>
  <si>
    <t>SPA entry wall above</t>
  </si>
  <si>
    <t>Salon area front wall (G)</t>
  </si>
  <si>
    <t>Duct wall (J)</t>
  </si>
  <si>
    <t>SPA bathroom</t>
  </si>
  <si>
    <t>SPA Salon below flooring</t>
  </si>
  <si>
    <t xml:space="preserve">SPA bathroom flooring </t>
  </si>
  <si>
    <t>Door edge</t>
  </si>
  <si>
    <t>SPA reception area</t>
  </si>
  <si>
    <t>SPA entry passage</t>
  </si>
  <si>
    <t>SPA salon area</t>
  </si>
  <si>
    <t>Deduct (4) furniture (-)</t>
  </si>
  <si>
    <t>Washbasin area floor</t>
  </si>
  <si>
    <t>Spa bathroom back and entry wall</t>
  </si>
  <si>
    <t>SPA bathroom right wall</t>
  </si>
  <si>
    <t>Spa wall cladding half height</t>
  </si>
  <si>
    <t>3.80</t>
  </si>
  <si>
    <t>vertical Seating</t>
  </si>
  <si>
    <t>horizontal (top)</t>
  </si>
  <si>
    <t>Deduct (4) furniture</t>
  </si>
  <si>
    <t xml:space="preserve">Washbasin area </t>
  </si>
  <si>
    <t>Bathroom ceiling</t>
  </si>
  <si>
    <t xml:space="preserve">Above curve wall </t>
  </si>
  <si>
    <t>4.5</t>
  </si>
  <si>
    <t>For curtains in SPA</t>
  </si>
  <si>
    <t>4.6</t>
  </si>
  <si>
    <t>SPA basin L wall "R"</t>
  </si>
  <si>
    <t>Curve wall SPA (S)</t>
  </si>
  <si>
    <t>SPA entry above door from inside</t>
  </si>
  <si>
    <t>SPA reception partition</t>
  </si>
  <si>
    <t>Boxing for sliding in SPA (more thick)</t>
  </si>
  <si>
    <t>Hair salon right wall</t>
  </si>
  <si>
    <t>hair salon front wall</t>
  </si>
  <si>
    <t>Hair salon left wall</t>
  </si>
  <si>
    <t xml:space="preserve">Duct wall </t>
  </si>
  <si>
    <t xml:space="preserve">Fix glass </t>
  </si>
  <si>
    <t xml:space="preserve">Bathroom inside </t>
  </si>
  <si>
    <t xml:space="preserve">Spa Left &amp; right side Arch mirror </t>
  </si>
  <si>
    <t>Spa Hair wash back side</t>
  </si>
  <si>
    <t>Duct wall "E" and partition</t>
  </si>
  <si>
    <t xml:space="preserve">Spa duct Wall fluted </t>
  </si>
  <si>
    <t>Display table</t>
  </si>
  <si>
    <t>5.16</t>
  </si>
  <si>
    <t>5.17</t>
  </si>
  <si>
    <t xml:space="preserve">Pantry above </t>
  </si>
  <si>
    <t xml:space="preserve">Seating </t>
  </si>
  <si>
    <t>5.18</t>
  </si>
  <si>
    <t>5.19</t>
  </si>
  <si>
    <t>5.20</t>
  </si>
  <si>
    <t>5.21</t>
  </si>
  <si>
    <t>5.22</t>
  </si>
  <si>
    <t>6.7</t>
  </si>
  <si>
    <t>6.8</t>
  </si>
  <si>
    <t>6.9</t>
  </si>
  <si>
    <t>6.10</t>
  </si>
  <si>
    <t>6.11</t>
  </si>
  <si>
    <t>6.12</t>
  </si>
  <si>
    <t>6.13</t>
  </si>
  <si>
    <t>7.1</t>
  </si>
  <si>
    <t>7.2</t>
  </si>
  <si>
    <t>7.3</t>
  </si>
  <si>
    <t>7.4</t>
  </si>
  <si>
    <t>7.5</t>
  </si>
  <si>
    <t>WATER LOUNGE</t>
  </si>
  <si>
    <t>Staff toilet entry wall (A)</t>
  </si>
  <si>
    <t>Staff toilet and ladies toilet divider wall (B)</t>
  </si>
  <si>
    <t>Less wall (D) above</t>
  </si>
  <si>
    <t>Handicap toilet L shape entry wall (G)</t>
  </si>
  <si>
    <t xml:space="preserve">Less door </t>
  </si>
  <si>
    <t>Wall beside handicap entry (H)</t>
  </si>
  <si>
    <t>Ladies toilet and corridor divider wall (E )</t>
  </si>
  <si>
    <t>Ladies toilet and electric room divider wall (Y)</t>
  </si>
  <si>
    <t>Live kitchen and fine dine</t>
  </si>
  <si>
    <t>Live kitchen counter wall</t>
  </si>
  <si>
    <t>Live kitchen existing fire duct "B"</t>
  </si>
  <si>
    <t>Phase 1 passage and ladies toilet divider wall above existing wall (K)</t>
  </si>
  <si>
    <t>Live kitchen Corridor</t>
  </si>
  <si>
    <t>Electric room and janitor room's divider wall (A)</t>
  </si>
  <si>
    <t>Electric room entry wall(B)</t>
  </si>
  <si>
    <t xml:space="preserve">Corridor entry wall © </t>
  </si>
  <si>
    <t>Existing door in corridor area which has been closed (D)</t>
  </si>
  <si>
    <t>Live kitchen above door ( E)</t>
  </si>
  <si>
    <t>Fire panel backside wall (F)</t>
  </si>
  <si>
    <t>Ladies toilet WC partition wall ( 1) (L)</t>
  </si>
  <si>
    <t>Ladies toilet WC partition wall ( 2) (M)</t>
  </si>
  <si>
    <t>Ladies toilet WC partition wall ( 3) (N)</t>
  </si>
  <si>
    <t>Ladies toilet WC partition wall ( 1) (O)</t>
  </si>
  <si>
    <t>Ladies toilet basin partition (2) (P)</t>
  </si>
  <si>
    <t>Men's toilet WC partition wall (1) (Q)</t>
  </si>
  <si>
    <t>Men's toilet WC partition wall (1) (R)</t>
  </si>
  <si>
    <t>Men's toilet WC partition wall (1) (S)</t>
  </si>
  <si>
    <t>Men's toilet WC partition wall (1) (T)</t>
  </si>
  <si>
    <t>Men's toilet basin partition (U)</t>
  </si>
  <si>
    <t>Men's WC ledge wall all (456)</t>
  </si>
  <si>
    <t>Ladies WC ledge wall all (123)</t>
  </si>
  <si>
    <t xml:space="preserve">Handicap WC ledge wall </t>
  </si>
  <si>
    <t>Staff toilet ledge wall</t>
  </si>
  <si>
    <t>Buffet counter front wall (buffet counter) "D"</t>
  </si>
  <si>
    <t>Men's WC ledge wall all (4)</t>
  </si>
  <si>
    <t>Men's WC ledge wall all (5)</t>
  </si>
  <si>
    <t>Men's WC ledge wall all (6)</t>
  </si>
  <si>
    <t>Ladies WC ledge wall all (1)</t>
  </si>
  <si>
    <t>ad</t>
  </si>
  <si>
    <t>Ladies WC ledge wall all (2)</t>
  </si>
  <si>
    <t>ae</t>
  </si>
  <si>
    <t>Ladies WC ledge wall all (3)</t>
  </si>
  <si>
    <t>af</t>
  </si>
  <si>
    <t>ag</t>
  </si>
  <si>
    <t>ah</t>
  </si>
  <si>
    <t>ai</t>
  </si>
  <si>
    <t>aj</t>
  </si>
  <si>
    <t>Passage extra</t>
  </si>
  <si>
    <t>ak</t>
  </si>
  <si>
    <t>Janitor room entry wall to beam (G)</t>
  </si>
  <si>
    <t>al</t>
  </si>
  <si>
    <t>am</t>
  </si>
  <si>
    <t>Electric room entry to corridor entry wall (H)</t>
  </si>
  <si>
    <t>an</t>
  </si>
  <si>
    <t>Less electric room door</t>
  </si>
  <si>
    <t>ao</t>
  </si>
  <si>
    <t>Less live kitchen door</t>
  </si>
  <si>
    <t>ap</t>
  </si>
  <si>
    <t>Less fire panel door</t>
  </si>
  <si>
    <t>aq</t>
  </si>
  <si>
    <t>ar</t>
  </si>
  <si>
    <t>as</t>
  </si>
  <si>
    <t>Corridor and live kitchen divider wall (I)</t>
  </si>
  <si>
    <t>at</t>
  </si>
  <si>
    <t>Corridor live kitchen entry opposite wall "J"</t>
  </si>
  <si>
    <t>au</t>
  </si>
  <si>
    <t>av</t>
  </si>
  <si>
    <t>Relax zone entry above "L"</t>
  </si>
  <si>
    <t>aw</t>
  </si>
  <si>
    <t>ax</t>
  </si>
  <si>
    <t>Live kitchen counter wall both sides) "A"</t>
  </si>
  <si>
    <t>ay</t>
  </si>
  <si>
    <t>az</t>
  </si>
  <si>
    <t>Buffet front wall "D" (twice)</t>
  </si>
  <si>
    <t>ba</t>
  </si>
  <si>
    <t>Garbage area front wall "F"</t>
  </si>
  <si>
    <t>bb</t>
  </si>
  <si>
    <t>Live kitchen column plaster"J"</t>
  </si>
  <si>
    <t>bc</t>
  </si>
  <si>
    <t>Phase 1 passage and ladies toilet divider wall (K)</t>
  </si>
  <si>
    <t>Ladies toilet WC wall (V)</t>
  </si>
  <si>
    <t>Handicap toilet WC wall (W)</t>
  </si>
  <si>
    <t>Handicap toilet basin wall (X)</t>
  </si>
  <si>
    <t>Men's toilet WC wall (K)</t>
  </si>
  <si>
    <t>Live kitchen backside wall(existing wall). Add in existing wall</t>
  </si>
  <si>
    <t>Live kitchen right side wall"H". (Existing wall)</t>
  </si>
  <si>
    <t xml:space="preserve">D x E </t>
  </si>
  <si>
    <t>less F</t>
  </si>
  <si>
    <t>Ladies toilet flooring</t>
  </si>
  <si>
    <t xml:space="preserve">Less duct area </t>
  </si>
  <si>
    <t>Handicap Bathroom</t>
  </si>
  <si>
    <t>Gents toilet</t>
  </si>
  <si>
    <t>less WC ledge</t>
  </si>
  <si>
    <t>Common Bathroom Passage</t>
  </si>
  <si>
    <t xml:space="preserve">Staff bathroom floor </t>
  </si>
  <si>
    <t>Ladies  WC Front wall "A"</t>
  </si>
  <si>
    <t>Less doors of bathroom  (-)</t>
  </si>
  <si>
    <t>WC Inside 4 wall "B"</t>
  </si>
  <si>
    <t>Ladies dressing front wall "C"</t>
  </si>
  <si>
    <t>Less opening  (-)</t>
  </si>
  <si>
    <t>Right &amp; Left wall "D"</t>
  </si>
  <si>
    <t>Bath side wall "E"</t>
  </si>
  <si>
    <t>Entry gate side wall "F"</t>
  </si>
  <si>
    <t>Handicap toilet 1</t>
  </si>
  <si>
    <t>Handicap toilet 2</t>
  </si>
  <si>
    <t>Less Door  (-)</t>
  </si>
  <si>
    <t>Gents   WC Front wall "L" type</t>
  </si>
  <si>
    <t xml:space="preserve">WC Inside 4 wall </t>
  </si>
  <si>
    <t xml:space="preserve">Gents Bathroom Wash basin to till door </t>
  </si>
  <si>
    <t xml:space="preserve">Handicapped wall </t>
  </si>
  <si>
    <t xml:space="preserve">Corridor  long wall </t>
  </si>
  <si>
    <t>Less Open entry  (-)</t>
  </si>
  <si>
    <t xml:space="preserve">Dirty Garbage "C" type 3 wall </t>
  </si>
  <si>
    <t xml:space="preserve">Long wall 2 nos bath room wall  Both side </t>
  </si>
  <si>
    <t xml:space="preserve">Bathroom small wall both side </t>
  </si>
  <si>
    <t>Ladies toilet main wall</t>
  </si>
  <si>
    <t>Gents Washbasin counter</t>
  </si>
  <si>
    <t>Napi counter</t>
  </si>
  <si>
    <t>Ladies Wc Ledge wall top</t>
  </si>
  <si>
    <t>Handicapped ledge wall</t>
  </si>
  <si>
    <t>Staff bathh ledge wall top</t>
  </si>
  <si>
    <t>Gents Wc Ledge wall top</t>
  </si>
  <si>
    <t>Water lounge corridor staff toilet entry wall</t>
  </si>
  <si>
    <t>Less doors (-)</t>
  </si>
  <si>
    <t>Less offset (-)</t>
  </si>
  <si>
    <t>Electric room and janitor room divider wall (A)</t>
  </si>
  <si>
    <t>Electric entry wall from inside (D)</t>
  </si>
  <si>
    <t xml:space="preserve">Ladies &amp; Gents </t>
  </si>
  <si>
    <t xml:space="preserve">Handicapped bathroom </t>
  </si>
  <si>
    <t>Staff</t>
  </si>
  <si>
    <t>Janitor &amp; Electrical room</t>
  </si>
  <si>
    <t>6.14</t>
  </si>
  <si>
    <t>6.15</t>
  </si>
  <si>
    <t>6.16</t>
  </si>
  <si>
    <t>6.17</t>
  </si>
  <si>
    <t>6.18</t>
  </si>
  <si>
    <t>6.19</t>
  </si>
  <si>
    <t>6.20</t>
  </si>
  <si>
    <t>6.21</t>
  </si>
  <si>
    <t>6.22</t>
  </si>
  <si>
    <t>6.23</t>
  </si>
  <si>
    <t>6.24</t>
  </si>
  <si>
    <t>6.25</t>
  </si>
  <si>
    <t>6.26</t>
  </si>
  <si>
    <t>6.27</t>
  </si>
  <si>
    <t>6.28</t>
  </si>
  <si>
    <t>CIVIL WET WORK</t>
  </si>
  <si>
    <t>1.9</t>
  </si>
  <si>
    <t>1.10</t>
  </si>
  <si>
    <t>SPA room floor</t>
  </si>
  <si>
    <t>SPA Bathroom walls</t>
  </si>
  <si>
    <t>R</t>
  </si>
  <si>
    <t>F</t>
  </si>
  <si>
    <t>L</t>
  </si>
  <si>
    <t>Door edges</t>
  </si>
  <si>
    <t>Basin wall</t>
  </si>
  <si>
    <t>Basin area flooring</t>
  </si>
  <si>
    <t>Duct wall</t>
  </si>
  <si>
    <t xml:space="preserve">Floor raise </t>
  </si>
  <si>
    <t>Sports Bar</t>
  </si>
  <si>
    <t>Sports bar floor</t>
  </si>
  <si>
    <t>Sports bar walls and counter</t>
  </si>
  <si>
    <t>Curved wall</t>
  </si>
  <si>
    <t>Spots bar front wall (B)</t>
  </si>
  <si>
    <t>water lounge</t>
  </si>
  <si>
    <t>Whole water lounge area (D x E)</t>
  </si>
  <si>
    <t>Less Duct area (F)</t>
  </si>
  <si>
    <t xml:space="preserve">Walls </t>
  </si>
  <si>
    <t>G</t>
  </si>
  <si>
    <t>H</t>
  </si>
  <si>
    <t>J</t>
  </si>
  <si>
    <t>K</t>
  </si>
  <si>
    <t>M</t>
  </si>
  <si>
    <t>N</t>
  </si>
  <si>
    <t>O</t>
  </si>
  <si>
    <t>Less doors</t>
  </si>
  <si>
    <t>1.11</t>
  </si>
  <si>
    <t>1.12</t>
  </si>
  <si>
    <t>1.13</t>
  </si>
  <si>
    <t>1.14</t>
  </si>
  <si>
    <t>Live kitchen door D-5</t>
  </si>
  <si>
    <r>
      <t>Passage entry above welcome zone(</t>
    </r>
    <r>
      <rPr>
        <sz val="9"/>
        <color rgb="FFFF0000"/>
        <rFont val="Tahoma"/>
        <family val="2"/>
      </rPr>
      <t>double</t>
    </r>
    <r>
      <rPr>
        <sz val="9"/>
        <color indexed="8"/>
        <rFont val="Tahoma"/>
        <family val="2"/>
      </rPr>
      <t>).</t>
    </r>
  </si>
  <si>
    <t>Total Qty</t>
  </si>
  <si>
    <t>Sqm</t>
  </si>
  <si>
    <t>Bulkhead main Live kitchen above</t>
  </si>
  <si>
    <t xml:space="preserve">Dismantaling work </t>
  </si>
  <si>
    <t>Sport bar</t>
  </si>
  <si>
    <t>1</t>
  </si>
  <si>
    <t xml:space="preserve">Wash basin point to above the ceiling </t>
  </si>
  <si>
    <t>Sensor point</t>
  </si>
  <si>
    <t xml:space="preserve">Staff Toilet   1&amp; 2 </t>
  </si>
  <si>
    <t>Handicapped Toilet</t>
  </si>
  <si>
    <t>Live Kitchen</t>
  </si>
  <si>
    <t xml:space="preserve">Hot &amp; cold  Vertical </t>
  </si>
  <si>
    <t>Live kitchen out side to buffet counter</t>
  </si>
  <si>
    <t>Bar area</t>
  </si>
  <si>
    <t>Bar Store above  door hot &amp; cold horizontal</t>
  </si>
  <si>
    <t>Spa Toilet</t>
  </si>
  <si>
    <t xml:space="preserve">Wash basin  to main line  above the ceiling </t>
  </si>
  <si>
    <t xml:space="preserve">Toilet cold line </t>
  </si>
  <si>
    <t xml:space="preserve">Normal water </t>
  </si>
  <si>
    <t xml:space="preserve">Hot line </t>
  </si>
  <si>
    <t>Wash basin to sink</t>
  </si>
  <si>
    <t>Staff Toilet</t>
  </si>
  <si>
    <t>Left side  right side to  Horizontal</t>
  </si>
  <si>
    <t xml:space="preserve">staff toilet to ladies toilet </t>
  </si>
  <si>
    <t xml:space="preserve">Wash basin to ladies  toilet above </t>
  </si>
  <si>
    <t>Handicapped to janitor room above ceiling Horizontal</t>
  </si>
  <si>
    <t>Gents toilet above  janitor  room Horizontal</t>
  </si>
  <si>
    <t>Janitor room to wash basin above ceiling Horizontal</t>
  </si>
  <si>
    <t xml:space="preserve">Bar Area </t>
  </si>
  <si>
    <t xml:space="preserve">Bar store room  to AHU room  Ro normal water </t>
  </si>
  <si>
    <t xml:space="preserve">AHU to Spa room </t>
  </si>
  <si>
    <t xml:space="preserve">Spa Area </t>
  </si>
  <si>
    <t xml:space="preserve">Spa seating to to spa room </t>
  </si>
  <si>
    <t xml:space="preserve">Wash basin to above ro plant </t>
  </si>
  <si>
    <t xml:space="preserve">Old meter to RO plant </t>
  </si>
  <si>
    <t>Vertical</t>
  </si>
  <si>
    <t>Janitor room to Handicapped Horizontal above ceiling</t>
  </si>
  <si>
    <t xml:space="preserve">Handicapped to ladies  toilet Horizontal above ceiling ladies toilet to staff </t>
  </si>
  <si>
    <t xml:space="preserve">Ro water to Janitor room </t>
  </si>
  <si>
    <t>Old water meter to Janitor room</t>
  </si>
  <si>
    <t>3</t>
  </si>
  <si>
    <t>4</t>
  </si>
  <si>
    <t>1.00</t>
  </si>
  <si>
    <t>5</t>
  </si>
  <si>
    <t>2</t>
  </si>
  <si>
    <t>Spa Room</t>
  </si>
  <si>
    <t>Nehni trap  to Duct</t>
  </si>
  <si>
    <t>Gents toilet wash basin to janitor room  main use</t>
  </si>
  <si>
    <t xml:space="preserve">All Main line to Nehni trap </t>
  </si>
  <si>
    <t xml:space="preserve"> Staff toilet to handicapped toilet out side </t>
  </si>
  <si>
    <t xml:space="preserve">Toilet to wash basin </t>
  </si>
  <si>
    <t>Staff to staff</t>
  </si>
  <si>
    <t xml:space="preserve">All nehni trap  to main line </t>
  </si>
  <si>
    <t xml:space="preserve">Wc to duct </t>
  </si>
  <si>
    <t xml:space="preserve">Staff toilet to duct </t>
  </si>
  <si>
    <t>Clean out point  in staff toilet</t>
  </si>
  <si>
    <t xml:space="preserve">Gents toilet to Janitor  room </t>
  </si>
  <si>
    <t>Gents toilet to Clean out</t>
  </si>
  <si>
    <t>Live kitchen to wash basin</t>
  </si>
  <si>
    <t>Urinal area</t>
  </si>
  <si>
    <t>Staff toilet area</t>
  </si>
  <si>
    <t>Ladies washbasin  area</t>
  </si>
  <si>
    <t>Gents  Washbasin area</t>
  </si>
  <si>
    <t>Handicapped wash basin area</t>
  </si>
  <si>
    <t xml:space="preserve">Spa  Nehni trap to washbasin </t>
  </si>
  <si>
    <t>Sink to nehni trap</t>
  </si>
  <si>
    <t>Hair wash to  duct</t>
  </si>
  <si>
    <t>6</t>
  </si>
  <si>
    <t>8</t>
  </si>
  <si>
    <t>8.2</t>
  </si>
  <si>
    <t>8.3</t>
  </si>
  <si>
    <t>9</t>
  </si>
  <si>
    <t>10</t>
  </si>
  <si>
    <t>1.15</t>
  </si>
  <si>
    <t>1.16</t>
  </si>
  <si>
    <t>1.17</t>
  </si>
  <si>
    <t>1.18</t>
  </si>
  <si>
    <t>PAYABLE IN 2ND RA WITH GST</t>
  </si>
  <si>
    <t xml:space="preserve">LESS CERTIFIED RA-1 </t>
  </si>
  <si>
    <t>Kgs</t>
  </si>
  <si>
    <t>Sq.m</t>
  </si>
  <si>
    <t>Supply and installation of Stainless steel M-10x90 HST-R Stud anchor of Hilti make, including drilling of holes in the concrete slab and fixing the anchor as per manufacturer's recommendation</t>
  </si>
  <si>
    <t>Each</t>
  </si>
  <si>
    <t>Subtotal Excluding Gst</t>
  </si>
  <si>
    <t>MS STRUCTURE LIVE KITCHEN</t>
  </si>
  <si>
    <t>Section</t>
  </si>
  <si>
    <t>Unit wt (kg/m)</t>
  </si>
  <si>
    <t>Length (mm)</t>
  </si>
  <si>
    <t>Length (m)</t>
  </si>
  <si>
    <t>Weight (Kgs)</t>
  </si>
  <si>
    <t>RHS 200x100x6 (beams)</t>
  </si>
  <si>
    <t>RHS 80x40x4 (Purlins)</t>
  </si>
  <si>
    <t>ISMC 150 box (Column)</t>
  </si>
  <si>
    <t>SHS 50x50x3.6 (Bulk head support)</t>
  </si>
  <si>
    <t>Plates</t>
  </si>
  <si>
    <t>Area (sq.m)</t>
  </si>
  <si>
    <t>10thk Stiffener plate (ST2)</t>
  </si>
  <si>
    <t>10thk Connection plate (CP1)</t>
  </si>
  <si>
    <t>12thk Column Base plate (BP1)</t>
  </si>
  <si>
    <t>Total wt. (Kgs)</t>
  </si>
  <si>
    <t>Ms structure Live Kitchen</t>
  </si>
  <si>
    <t>Ucom</t>
  </si>
  <si>
    <t>Kg</t>
  </si>
  <si>
    <t>DISMANTALING</t>
  </si>
  <si>
    <t>Cartage to remove the debris' from Yard Phase-1</t>
  </si>
  <si>
    <t>Trip</t>
  </si>
  <si>
    <t xml:space="preserve"> Complete the Balance dismantling work</t>
  </si>
  <si>
    <t>a)</t>
  </si>
  <si>
    <t xml:space="preserve"> Floor tile and Screed chipping wherever is balance</t>
  </si>
  <si>
    <t>b)</t>
  </si>
  <si>
    <t xml:space="preserve">Removing of existing wooden Bulk-head and keeping in a safe place with all its hardware and other reusable materials, including cleaning all debris' from site &amp; throwing the debris' from the premises. </t>
  </si>
  <si>
    <t>c)</t>
  </si>
  <si>
    <t xml:space="preserve">Removing of existing all existing not useable MEP services and keeping in a safe place with all its hardware and other reusable materials, including cleaning all debris' from site &amp; throwing the debris' from the premises. </t>
  </si>
  <si>
    <t>L.S</t>
  </si>
  <si>
    <t>d)</t>
  </si>
  <si>
    <t>Removing of Plaster  15/20mm thick from plaster finished brick masonry wall, including cleaning the surface &amp; throwing the debris' from the premises includes stacking at the ground level of building/society compound. Rates inclusive with the required empty bags and bring the debris' from both the floors.</t>
  </si>
  <si>
    <t>e)</t>
  </si>
  <si>
    <t>Removing of existing gypsum false ceiling with GI framing and 12/15mm thick gypsum board, including cleaning all debris' from site &amp; throwing the debris' from the premises includes stacking at the ground level of building/society compound. Rates inclusive with the required empty bags and bring the debris' from both the floors.</t>
  </si>
  <si>
    <t xml:space="preserve">f) </t>
  </si>
  <si>
    <t>Cartage to remove the debris' from Yard 2nd part</t>
  </si>
  <si>
    <t>g)</t>
  </si>
  <si>
    <t xml:space="preserve">Removing of IPS flooring including 50mm to 75mm thick sand cement layer, cleaning surface of slab &amp; throwing the debris' from the site premises includes stacking at the ground level of building/society compound. Rates inclusive with the required empty bags and bring the debris' from both the floors. </t>
  </si>
  <si>
    <t>h)</t>
  </si>
  <si>
    <t>Demolition of existing 200 mm thick brick wall with both sides finished of 10/15 mm thick plaster, including cleaning the surface &amp; throwing the debris' from the premises includes stacking at the ground level of building/society compound. Rates inclusive with the required empty bags and bring the debris' from both the floors.</t>
  </si>
  <si>
    <t>sqm</t>
  </si>
  <si>
    <t>i)</t>
  </si>
  <si>
    <t>Demolition of existing 125mm thick Reinforced cement concrete overhanging eave along with steel &amp; throwing the debris from the premises includes stacking at the ground level of building/society compound. Rates inclusive with the required empty bags and bring the debris from both the floors.</t>
  </si>
  <si>
    <t>j)</t>
  </si>
  <si>
    <t>Removing 25mm thick Granite stone along with MS framing including cleaning all debris' from site &amp; throwing the debris' from the premises includes stacking at the ground level of building/society compound. Rates inclusive with the required empty bags and bring the debris' from both the floors.</t>
  </si>
  <si>
    <t>k)</t>
  </si>
  <si>
    <t xml:space="preserve">Removing MS structure including cleaning all debris' from site &amp; throwing the debris' from the premises includes stacking at the ground level of building/society compound. Rates inclusive with the required empty bags and bring the debris from </t>
  </si>
  <si>
    <t>l)</t>
  </si>
  <si>
    <t>m)</t>
  </si>
  <si>
    <t xml:space="preserve">Removing of existing all existing not useable MEP,Ducting,Water tank, MS frame etc. </t>
  </si>
  <si>
    <t>n)</t>
  </si>
  <si>
    <t>o)</t>
  </si>
  <si>
    <t xml:space="preserve">Water Lounge area Bathroom wall breaking for Euronics hand dryer </t>
  </si>
  <si>
    <t xml:space="preserve">providing and fixing 12 mm thk Fire rated plywood  to existing framework  pop wall surface with flat head, full thread, sheet metal screws, Edges of plywood to end at centre of aluminium framework. Edges to be tightly screwed to aluminium framework at 300 mm c c. Edges to be planed properly to receive finish material </t>
  </si>
  <si>
    <t xml:space="preserve">providing and fixing 6 mm thk Fire rated plywood  to existing framework  pop wall surface with flat head, full thread, sheet metal screws, Edges of plywood to end at centre of aluminium framework. Edges to be tightly screwed to aluminium framework at 300 mm c c. Edges to be planed properly to receive finish material </t>
  </si>
  <si>
    <t>Spa trapdoor</t>
  </si>
  <si>
    <t>Relax area tile fixing</t>
  </si>
  <si>
    <t>Water lounge  Mosaic behind tile fixing</t>
  </si>
  <si>
    <t>Relax area Wooden flooring</t>
  </si>
  <si>
    <t>Steel work Portal</t>
  </si>
  <si>
    <t>Lift lobby Steel work</t>
  </si>
  <si>
    <t>Sports bar area screen 3 side steel cladding</t>
  </si>
  <si>
    <t>Bar Area brass Foot railing</t>
  </si>
  <si>
    <t xml:space="preserve">Sports bar area Marble cost difference </t>
  </si>
  <si>
    <t xml:space="preserve">Welcome zone Exotic marble Cost difference </t>
  </si>
  <si>
    <t>Sink 3 nos</t>
  </si>
  <si>
    <t>Ro plant</t>
  </si>
  <si>
    <t>Cartage to remove the debris from Yard Phase-1</t>
  </si>
  <si>
    <t>Live kitchen back area raised floor</t>
  </si>
  <si>
    <t xml:space="preserve">Buffet back area raised floor </t>
  </si>
  <si>
    <t>Live kitchen  FLOOR</t>
  </si>
  <si>
    <t>Tea garden area FLOOR</t>
  </si>
  <si>
    <t xml:space="preserve">Relax zone raised floor  </t>
  </si>
  <si>
    <t>Sports zone beside bar counter left side</t>
  </si>
  <si>
    <t>SPA and IT service corridor</t>
  </si>
  <si>
    <t>Passage beside lift 1 (lift corridor)</t>
  </si>
  <si>
    <t>Passage beside live kitchen</t>
  </si>
  <si>
    <t>Bar counter left side bulkhead</t>
  </si>
  <si>
    <t>Bar counter right side bulkhead</t>
  </si>
  <si>
    <t>Relax area above the  back side service lift</t>
  </si>
  <si>
    <t>Dining area</t>
  </si>
  <si>
    <t>Bar counter left side wall panelling</t>
  </si>
  <si>
    <t>Electric panel box</t>
  </si>
  <si>
    <t>IT room  right side wall panelling</t>
  </si>
  <si>
    <t xml:space="preserve">Above the door </t>
  </si>
  <si>
    <t>Fire box area</t>
  </si>
  <si>
    <t>Less fire box (-)</t>
  </si>
  <si>
    <t>Welcome area left side partition</t>
  </si>
  <si>
    <t xml:space="preserve">Lift lobby front  wall </t>
  </si>
  <si>
    <t xml:space="preserve">Removing of existing all existing not useable MEP services and keeping in a safe place with all its hardware and other reusable materials, including cleaning all debris' from site &amp; throwing the debris from the premises. </t>
  </si>
  <si>
    <t>Removing of Plaster  15/20mm thick from plaster finished brick masonry wall, including cleaning the surface &amp; throwing the debris' from the premises includes stacking at the ground level of building/society compound. Rates inclusive with the required empty bags and bring the debris from both the floors.</t>
  </si>
  <si>
    <t>Spa room duct wall plaster remove</t>
  </si>
  <si>
    <t>Toilet area plaster remove</t>
  </si>
  <si>
    <t xml:space="preserve">Existing ledge wall </t>
  </si>
  <si>
    <t>Hvac area  wall</t>
  </si>
  <si>
    <t xml:space="preserve">Centre duct area </t>
  </si>
  <si>
    <t xml:space="preserve">Live kitchen  door side wall </t>
  </si>
  <si>
    <t>Live kitchen  back wall</t>
  </si>
  <si>
    <t>Ladies toilet  duct side wall</t>
  </si>
  <si>
    <t xml:space="preserve">Passage back wall </t>
  </si>
  <si>
    <t>Relax zone and lift passage divider wall</t>
  </si>
  <si>
    <t>Lift lobby welcome  area</t>
  </si>
  <si>
    <t>Live kitchen  area lift lobby</t>
  </si>
  <si>
    <t>Cartage to remove the debris' from Yard Phase-2</t>
  </si>
  <si>
    <t xml:space="preserve">Gents Toilet  and Staff toilet Area </t>
  </si>
  <si>
    <t xml:space="preserve">Live Kitchen  area </t>
  </si>
  <si>
    <t xml:space="preserve">Buffet back area </t>
  </si>
  <si>
    <t xml:space="preserve">Lift lobby </t>
  </si>
  <si>
    <t>Demolition of existing 200 mm thick brick wall with both sides finished of 10/15 mm thick plaster, including cleaning the surface &amp; throwing the debris' from the premises includes stacking at the ground level of building/society compound. Rates inclusive with the required empty bags and bring the debris from both the floors.</t>
  </si>
  <si>
    <t xml:space="preserve">Live kitchen area ,Layout new door area </t>
  </si>
  <si>
    <t>Back corridor  Layout  new entry door</t>
  </si>
  <si>
    <t>Existing toilet Ledge wall</t>
  </si>
  <si>
    <t xml:space="preserve">Janitor room door opening </t>
  </si>
  <si>
    <t xml:space="preserve">Electrical room door opening </t>
  </si>
  <si>
    <t>RCC chajja above HVAC entry door</t>
  </si>
  <si>
    <t xml:space="preserve">Relax zone and sports zone column </t>
  </si>
  <si>
    <t>Tea garden MS structure</t>
  </si>
  <si>
    <t xml:space="preserve">AHU room </t>
  </si>
  <si>
    <t>Less Door</t>
  </si>
  <si>
    <t xml:space="preserve">Spa room Niche breaking </t>
  </si>
  <si>
    <t xml:space="preserve">Spa entry Above </t>
  </si>
  <si>
    <r>
      <t xml:space="preserve">providing and fixing 12 mm thk Fire rated plywood  to existing framework  pop wall surface with flat head, full thread, sheet metal screws, Edges of plywood to end at centre of aluminium framework. Edges to be tightly screwed to aluminium framework at 300 mm c c. Edges to be planed properly to receive finish material </t>
    </r>
    <r>
      <rPr>
        <b/>
        <sz val="9"/>
        <color theme="1"/>
        <rFont val="Tahoma"/>
        <family val="2"/>
      </rPr>
      <t>Welcome zone 12 mm ply fixing</t>
    </r>
    <r>
      <rPr>
        <sz val="9"/>
        <color theme="1"/>
        <rFont val="Tahoma"/>
        <family val="2"/>
      </rPr>
      <t xml:space="preserve"> </t>
    </r>
  </si>
  <si>
    <t>Welcome  zone area</t>
  </si>
  <si>
    <t>Extra Item</t>
  </si>
  <si>
    <t>CIVIL WORK OVERALL</t>
  </si>
  <si>
    <t>Bar storage room  flooring</t>
  </si>
  <si>
    <t>A  Left side Vertical</t>
  </si>
  <si>
    <t>B  Bar back counter left side vertical</t>
  </si>
  <si>
    <t>C Screen wall</t>
  </si>
  <si>
    <t>D Bar back counter Right side vertical</t>
  </si>
  <si>
    <t>E Store room door side</t>
  </si>
  <si>
    <t>Bulkhead  front side</t>
  </si>
  <si>
    <t>Bulk head framing</t>
  </si>
  <si>
    <t>OVERALL EXTRA ITEAM</t>
  </si>
  <si>
    <t>Staff toilet Left &amp; right</t>
  </si>
  <si>
    <t>Electrical room</t>
  </si>
  <si>
    <t>Janitor room</t>
  </si>
  <si>
    <t>BOH Area Back Passage</t>
  </si>
  <si>
    <t>Service corridor welcome zone</t>
  </si>
  <si>
    <t>Electrical  room (near it room)</t>
  </si>
  <si>
    <t>Bar storage room inside  Ceiling</t>
  </si>
  <si>
    <t>BOH service corridor passage</t>
  </si>
  <si>
    <t>BOH Area Duct wall passage (middle)</t>
  </si>
  <si>
    <t>Duct connection</t>
  </si>
  <si>
    <t>Hood Loading &amp; Unloading  3 time (</t>
  </si>
  <si>
    <t xml:space="preserve">Extra work </t>
  </si>
  <si>
    <t>Additional  Interior work</t>
  </si>
  <si>
    <t>Duct passing  wall Breaking &amp; Balance gap filling with brick work &amp; Plaster</t>
  </si>
  <si>
    <t xml:space="preserve">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450 sft </t>
  </si>
  <si>
    <t>18 mm thick Italian Marble Dado on Lift wall including Jamb line</t>
  </si>
  <si>
    <t>All G.I framework for ceiling to be used manufactured by  GYPSteel  only at 400 mm c c    suspenders, closer at 1200 mm c c, 12.5 mm thk Gypsum board to be used manufactured by  Saint Gobin Gypsum Board  or  La Farge  only, Gypsum Board sheets shall be fitted   finished as per manufacturer s specification, All joints to be filled with jointing compound including fibber tape reinforcement, Include finished cutouts for light fixtures, AC grills  including necessary framework ply support , Include horizontal structural member to span below HVAC ducting for ceiling suspenders ( Note - existing structural ceiling height is 4300 mm )</t>
  </si>
  <si>
    <t>As per drawing -Size up to 600 mm wide x 1850 mm high, Using 50mm x 36 mm, 16 SWG aluminium framework at 600 mm c 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enamel Paint finish,  as approved by Architect, include 450 mm wide x 100 mm thick veneer finish Band at bottom, Veneer to be finished in Approved Melamine polish . Including 2 layers of light Pelmet with Led strip light provision. (Basic cost of veneer up to Rs. 125 -sft )</t>
  </si>
  <si>
    <t>As per AutoCAD</t>
  </si>
  <si>
    <t>Bar storage right-side wall (O)</t>
  </si>
  <si>
    <t>Bar storage left side wall (Q)</t>
  </si>
  <si>
    <t>FRP Ply Panelling</t>
  </si>
  <si>
    <t>providing and fixing Fire rated plywood  to existing framework  pop wall surface with flat head, full thread, sheet metal screws, Edges of plywood to end at centre of aluminium framework. Edges to be tightly screwed to aluminium framework at 300 mm c c. Edges to be planed properly to receive finish material</t>
  </si>
  <si>
    <t>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Approved Water base PU polish</t>
  </si>
  <si>
    <t>View Cutter Panelling up to 2500 mm high above Deck Slab</t>
  </si>
  <si>
    <t>Providing and fixing using 36 x36 mm MS partition frame work  with cross bracing, Frame Anchor to Deck slab, Exposed side of frame to be covered with 12 mm thick HDF base ,additional  6 mm HDF to be fixed on 12 mm thick base with 12 mm Groove pattern, Finish in approved Lustur paint</t>
  </si>
  <si>
    <t>Paint By Evolve-Mumbai ( basic cost of Pait Rs 250 sqft )</t>
  </si>
  <si>
    <t>P F of metalized grid ceiling with selected   approved Armstrong or eqv. make metal sheet (suspended lay-in square Armstrong metal ceiling, standard plain square tiles of 600mm x 600mm in off white colour, exposed grid white Armstrong metal false ceiling, thickness  0.5 mm, surface treatment in galvanized, off white colour coated, features -water proof, corrosion resistant - basic cost INR. 1345.00   SM) and section (as per approved sample) with grid section framework, frame work should be hanged from the existing slab as per manufacture s instruction, including scaffolding, all necessary hardware fittings etc., making provision for lighting, including opening for ventilation grills, duct, etc. as required on site. Complete as per architectural detail drawing   site engineer s instruction. It is for kitchen area.</t>
  </si>
  <si>
    <t>Less Bar Bottle display(-)</t>
  </si>
  <si>
    <t>Straight Railing bellow (left side )</t>
  </si>
  <si>
    <t>Curved  Railing bellow (Right side )</t>
  </si>
  <si>
    <t>IT room above entry".</t>
  </si>
  <si>
    <t>Sport bar counter area storage</t>
  </si>
  <si>
    <t xml:space="preserve">Sports bar counter curved wall "A". </t>
  </si>
  <si>
    <t>Hvac entry wall right side "E"</t>
  </si>
  <si>
    <t>Sports bar counter curved wall "A". both side plaster.</t>
  </si>
  <si>
    <t>Curved Feature ceiling with  facia in Water cut Enamel Paint finish</t>
  </si>
  <si>
    <t>All MS framework for ceiling to be used,  50mm x 50 mm, MS Box framework at 600 mm c c fixed to  Existing MS framework Wall and Partition frame work  with proper welding   bolting ,  Including anti rust paint ,ceiling frame to be covered with 12 mm thick ply from all side and 6+6 mm thick Flexi ply for curved profile, Ply to be covered with 12mm thk MDF board to be used to Received Water cut Enamel Paint Finish Including  6+6 mm thick for curved profile, All joints to be filled with jointing compound , Include finished cutouts for light fixtures, AC grills .</t>
  </si>
  <si>
    <t xml:space="preserve">In L shape with 150 mm deep up to 300mm high and 50 mm wide fascia, All G.I framework for ceiling to be used manufactured by  GYPSteel  only, 12.5 mm thk Gypsum board to be used manufactured by  Saint Gobin Gypsum Board  or  La Farge  only, Gypsum Board sheets shall be fitted   finished as per manufacturer s specification, All joints to be filled with jointing compound including fibber tape reinforcement, Include finished cutouts for, AC grills  including necessary framework   ply support  required, Exclude painting, Only fire line Gypsum </t>
  </si>
  <si>
    <t>Welcome zone AHU passage entry above "D" both sides</t>
  </si>
  <si>
    <t>Service passage left side wall "E"</t>
  </si>
  <si>
    <t>Service passage right-side wall "F"</t>
  </si>
  <si>
    <t>Electric room panel right-side wall "K"</t>
  </si>
  <si>
    <t>Aluminium frame work In Profile for Art work</t>
  </si>
  <si>
    <t>Aluminium frame work For Panelling</t>
  </si>
  <si>
    <t>Extra ply celling in lift lobby</t>
  </si>
  <si>
    <t>HDF Panelling</t>
  </si>
  <si>
    <t>providing and fixing HDF Panel to existing framework  pop wall surface with flat head, full thread, sheet metal screws, Edges of HDF to end at centre of framework. Edges to be tightly screwed to  framework at 300 mm c c. Edges to be planed properly to receive finish material</t>
  </si>
  <si>
    <t>Fluted Wall panelling in Metallic Duco paint finish</t>
  </si>
  <si>
    <t>Using 12 mm thk HDF to be fixed on Existing ply as base , All joints shall be planed and smoothened before installing fluting mouldings. All joints shall be filled with suitable fillers and reinforcement tape, if required. HDF Mouldings to be fixed  as per drawing ( min 25 mm wide   deep ), shall be installed on HDF back surface in perfect plumb, line and level. base and HDF moulding surface shall be finished in metallic Duco paint, as approved by Architect</t>
  </si>
  <si>
    <t>Backlit Feature Wall Panelling in SS Gold Finish</t>
  </si>
  <si>
    <t>As per Drawing - Size  up to 3600 mm wide x 3600 mm high, Feature wall frame work to be made out of 50mm x 100 mm MS Box framework , fixed to Floor slab   wall with adequate anchor bolts and plates, Including anti rust paint , Frame to be covered 6 mm thick FRP Flexi Ply, 6+6 mm thick FRP Flexi ply battens to be made and  fix on 6 mm thick base ply with 30 mm Gap, 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</si>
  <si>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As per Drawing - Size  up to 650 mm wide x 3600 mm high, Fins frame work to be made out of 38mm x 38 mm MS Box framework , fixed to Floor slab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 sqft )</t>
  </si>
  <si>
    <t>Providing and fixing  4 mm thick Veneer and 16 G SS 304 cladding as portal, finish in PU and PVD coating</t>
  </si>
  <si>
    <t>Providing and fixing  8 mm thick Tinted Mirror on existing ply , Fixed with Approved adhesive</t>
  </si>
  <si>
    <t>Reception Desk - Lecturn for Main Entrance</t>
  </si>
  <si>
    <t>Service room   Spa room  Door in Fluted design matching to fluted panelling in metallic Paint Finish</t>
  </si>
  <si>
    <t>Overall finish size 250mm x 50 mm thk without rebate, 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</si>
  <si>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Overall size 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</si>
  <si>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As per drawing, Using 6 mm toughened glass Door with Powder coated Aluminium frame , all edges CNC machine polished</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</si>
  <si>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</si>
  <si>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 xml:space="preserve">Marble tile size up to 600 mm x 600 mm- Flooring shall consist of Marble  as per drawing, At least  50 mm thk bedding mortar in 1 4 ratio, At least 18 mm  thk marble to be fixed in white cement only,  Marble shall be mirror polished, Marble to be cut as per size and laid with tight hairline joints, Joints to be filled Joint sealant, matching to marble in TIM-X or equivalent joint filler, including Approved sealer to be applied on all sides, with edge polish etc., complete, Including using plastic Pvc  sheet and POP to protect on marble flooring  as  protection , Include removal and disposing of protection materials before handover, Basic cost of marble Rs 550 sft </t>
  </si>
  <si>
    <t>FL-03-04 black and white marble flooring(as per AutoCAD) (500 x 500x 78x 2)</t>
  </si>
  <si>
    <t>Passage entry vertical</t>
  </si>
  <si>
    <t>All G.I framework for ceiling to be used manufactured by  GYPSteel  only at 400 mm c c    suspenders, closer at 1200 mm c c, 12.5 mm thk Gypsum board to be used manufactured by  Saint Gobin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</si>
  <si>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Electric room left side wall "C"</t>
  </si>
  <si>
    <t>Fire panel backside and right-side wall "E"</t>
  </si>
  <si>
    <t>Providing and fixing 150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 base PU polish</t>
  </si>
  <si>
    <t xml:space="preserve">curved partition buffet counter </t>
  </si>
  <si>
    <t xml:space="preserve">Partition 2 Buffet counter </t>
  </si>
  <si>
    <t>Overall finish size 200mm x 50 mm thk without rebate, Door frame to be Made up Using 18 mm thick marine ply as rough ground,, fixed to masonry wall in perfect plumb,  line and level by using 6  long Hilti Anchor bolt (total 6 nos - 3 nos each side), Clad with 12 mm thk  marine ply   4 mm thick Approved Veneer, Rebate to be separately put in  wood, Wood to be treated with anti-termite medicine, Frame to be finished in Approved water base PU polish</t>
  </si>
  <si>
    <t>Frame   entire door  to be  to be Finished in Approved water base PU polish</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</si>
  <si>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 base PU polish</t>
  </si>
  <si>
    <t>As per drawing - Using 50mm x 36 mm, 16 SWG aluminium framework at 600 mm c c Fixed on existing Structural Framework, Frame to be covered with 18 mm thick marine ply,  ply to be covered with 4 mm thick approved Veneer, Veneer to be Finished in Approved water base PU polish .  (Basic cost of veneer up to Rs. 125 -sft )</t>
  </si>
  <si>
    <t>50mm x 50 mm, MS Box framework at 600 mm c 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C shape as per drawings, Veneer to be Finished in Approved Melamine Polish, including 18 mm thick 125 mm wide  Italian Marble top band to be fixed on the Ply with edge moulding and polishing. Provision to be made for fixing partition bracket light (Basic cost of veneer at Rs.125 sft) (Basic cost of Marble at Rs. 2000  sft)</t>
  </si>
  <si>
    <t>up to 100 mm thk foam rubber seat pasted to 18 mm thk ply base , 25 mm thk., 32 density PU foam to cover rubber seat, PU foam to be covered with 6 mm thk. sheet before finishing seat in white cloth, Final  finished in approved fabric   leatherite (Basic cost of fabric at Rs.2500 rmt)</t>
  </si>
  <si>
    <t>Back rest to be fixed to rear partition .Up to 25mm thk. Foam rubber pasted to back rest, in Fluted profile, 25 mm thk., 32 density PU foam to cover rubber sheet, PU foam to be covered with 6 mm thk sheet before finishing in white cloth, Final  finished in approved fabric   leatherite (Basic cost of fabric at Rs.2500 rmt)</t>
  </si>
  <si>
    <t>Using 35mmx25mm Aluminium frame, 400x400 mm c 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 sft) (Basic cost of Corian Rs.850 sft)</t>
  </si>
  <si>
    <t>10 mm thick Terrazzo Flooring in Pattern</t>
  </si>
  <si>
    <t>38 mm x 38 Aluminium Box framework made up thickness up to 100 mm wide, frame to be covered with 6+6 mm thick flexi Fire rated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 sft)</t>
  </si>
  <si>
    <t>Size up to 600 mm wide Preparation counter structure constructed out of 18 mm thk Fire rated plywood In laminate finish, 18 mm thick Veneer finish Shutter Including matching wood beading on all exposed plywood edges, Veneer   Beading to be finish in approved Duco paint, 16 mm thk Terrazzo counter tops with 50 mm thk top edge on all sides, (Basic cost of Terrazzo  at Rs.750 sft)  (Basic cost Veneer at Rs.100 sft)</t>
  </si>
  <si>
    <t xml:space="preserve">Up to 350 mm wide Serving Counter top,75 mm facia Including provision for Led strip profile light, comprising of 38x38 mm Aluminium framework covered with Fire rated plywood , At least 16 mm thk approved Terrazzo stone fixed to on counter Ply top, Bottom ply of serving top shall have 1.5 mm thk approved laminate on bottom side, Exclude electrical point wiring   light source within counter top, (Basic cost of Terrazzo  at Rs.750 sft) </t>
  </si>
  <si>
    <t>Terrazzo finish Bar Back unit</t>
  </si>
  <si>
    <t xml:space="preserve">Back unit structure constructed out of 18 mm thk Fire rated plywood with vertical support in the centre, Plywood to be covered with 18 mm thick Terrazzo top  and back wall, with 50 mm thick Terrazzo Facia, with mitre joints ,  Marble pieces to be tightly placed together and shall have mitre joints on edges, All joints to be filled with matching colour  joint filler, All edges of stone to be polished. including 18 mm thick Duco paint finish Shutter  (Basic cost of Terrazzo  at Rs.750 sft) </t>
  </si>
  <si>
    <t>As per drawing, overall thickness up to 100 mm, using 50mm x 50 mm  MS box  framework, 6+6  mm thk Flexi Fire rated plywood fixed to framework from all side, Ply to be covered with 4 mm thick approved veneer finish with Approved water 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Approved water base PU polish, including provision for pole light (Basic cost of veneer at Rs.150 sft)</t>
  </si>
  <si>
    <t>As per drawing, overall thickness up to 100 mm, using 50mm x 50 mm  MS box  framework, 6+6  mm thk Flexi Fire rated plywood fixed to framework from all side, Ply to be covered with 4 mm thick approved veneer finish with Approved water 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Approved water base PU polish, including provision for pole light (Basic cost of veneer at Rs.150 sft)</t>
  </si>
  <si>
    <t xml:space="preserve">As per drawing, overall thickness up to 100 mm, using 50mm x 50 mm  MS box  framework, 6+6  mm thk Flexi Fire rated plywood fixed to framework from all side, Ply to be covered with 4 mm thick approved veneer finish with Approved water base PU polish from outer side ( corridor side ), and approved Marble cladding from in side , including 6 mm thick 304 grade  SS bronze satin finish Top trim  as shown in drawing, all veneer to be Finished in Approved water base PU polish,  (Basic cost of veneer at Rs.150 sft) (Basic cost of marble  at Rs.450 sft)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</si>
  <si>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leather shall be nailed on bottom side of plywood base, Including recessed SS Skirting ,(Basic cost of fabric at Rs.2500 rmt)</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</si>
  <si>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provision for Electrical wire manger and light and light handing system  </t>
  </si>
  <si>
    <t>Capital ring</t>
  </si>
  <si>
    <t>On existing roof frame Up to 300 mm high Roof top band to be made using 6mm thick HDF, HDF  to be covered with Bronze finish SS as approved by architect</t>
  </si>
  <si>
    <t xml:space="preserve">As per AutoCAD Bar counter front  </t>
  </si>
  <si>
    <t>herringbone pattern (As per AutoCAD) Fl-07 Fl-08</t>
  </si>
  <si>
    <t>50 mm x 50 Aluminium Box framework made up thickness up to 150 mm wide, frame to be covered with 18 mm thk Fire rated plywood  on both sides on straight surfaces including 6+6 mm thick flexi FRP ply for curved profile,18 mm thk plywood boxing fixed over partition with FRP plywood frame grid at regular intervals,  At least 18 mm thk Fluted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 sft)  (Basic cost of Marble  at Rs.1000 Sft)</t>
  </si>
  <si>
    <t xml:space="preserve">Up to 450 mm wide Serving Counter top, 100 mm facia Including provision for Led strip light, comprising of 1st quality CP teakwood framework with Fire rated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light source within counter top, (Basic cost of Onyx Rs 1500 sft ) </t>
  </si>
  <si>
    <t>Bar counter (everything included)</t>
  </si>
  <si>
    <t>Back unit structure constructed out of 18 mm thk Fire rated plywood with vertical support in the centre,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 base PU Polish, 8 mm thick tinted mirror panelling with 12 mm thick FRP back ply and including  12 mm thick Glass shelve as per design including  1 mm thick laminate  finish panelling   behind TV back   (Basic cost of veneer at Rs.150 sft) (Basic cost of marble Rs 450 sft )</t>
  </si>
  <si>
    <t>Aluminium frame work  ( for Panelling    Cladding )</t>
  </si>
  <si>
    <t>50mm x 36 mm, 16 SWG aluminium framework at 600 mm c c on wall column , 18 mm x 18mm, 3 mm aluminium angle to be used for assembling panelling framework, Only round head, full thread, sheet metal screws to be used, Framework to be fixed to wall in perfect plumb, line and level, Suitable bracket to be provided behind framework for correct alignment,</t>
  </si>
  <si>
    <t xml:space="preserve">F Bulkhead ceiling bottom </t>
  </si>
  <si>
    <t>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Finished in Approved water base PU polish</t>
  </si>
  <si>
    <t>(Basic cost of veneer up to Rs. 150 -sft )</t>
  </si>
  <si>
    <t>size up to 300 mm Deep- Providing and fixing 75  mm thick Veneer finish Capital including adequate MS frame and 12 mm thick Fire rated  plywood, ply to be covered with  4 mm thk approved veneer sheet with 0.4 mm thick wooden face,  including matching wood beading as per approved design, Figure of veneer to be matched as per design, Pressing shall be free of defects, Veneer to be finished in Approved water base PU polish</t>
  </si>
  <si>
    <t>Providing and fixing 50 to 100 mm wide batten form, Using 4 mm thk approved veneer sheet with 0.4 mm thick wooden face, pressed over 12 mm thick  backing fire rated plywood including matching wood beading as per approved design, with 12 mm x 12mm finish groove as per design, Figure of veneer to be matched as per design, Pressing shall be free of defects, Veneer to be finished in Approved water base PU polish</t>
  </si>
  <si>
    <t>As per drawing, 50mm x 50 mm  MS framework, 6+6  mm thk Flexi Fire rated plywood fixed to Aluminium framework from all side, Ply to be covered with 4 mm thick veneer finish with Approved water base PU polish, 10 mm thick x 250 high Curved rib Glass to be fix in the partition including 6 mm thick 304 grade  SS bronze satin finish Top trim including 50 mm wide vertical support, veneer to be Finished in Approved water base PU polish, (Basic cost of veneer at Rs.125 sft)</t>
  </si>
  <si>
    <t>as per drawing Using 50 x 50 mm SS Base Frame in satin bronze finish,  Frame top to be covered with 18 mm thick sleeper wooden plank,  to be Finished in Approved water base PU polish</t>
  </si>
  <si>
    <t>Door size 950mm wide x 1150 height, 50 mm x 50 Aluminium  framework for shutter, frame to be covered with 12 mm thk Fire rated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 sft)</t>
  </si>
  <si>
    <t>Overall finish size 200mm x 50 mm thk without rebate, Door frame to be Made up Using 18 mm thick FRP ply as rough ground,, fixed to masonry wall in perfect plumb,  line and level by using 6  long Hilti Anchor bolt (total 6 nos - 3 nos each side), Clad with 12 mm thk  FRP ply   4 mm thick Approved Veneer, Rebate to be separately put in  wood, Wood to be treated with anti-termite medicine, Frame to be finished in Approved water base PU polish</t>
  </si>
  <si>
    <t>Shutter  Overall size 850 mm wide x 2250 mm ht. x  1 leaf, up to 40 mm thk. Using 35 mm thick readymade fireproof shutter covered with  4 mm thick  approved veneer from Lounge  side and Above veneer fix 50 mm wide wooden batten as per drawing  and store room  side 1 mm thick approved Laminate, Veneer and wood to be finish in approved water base PU polish (basic cost of veneer up to Rs. 150 sft)   (basic cost of laminate Rs 1600   sheet)</t>
  </si>
  <si>
    <t xml:space="preserve">Polish Frame   entire door  to be  to be finish  in Approved water base PU polish </t>
  </si>
  <si>
    <t>Bathroom left side wall Both side plaster</t>
  </si>
  <si>
    <t>SPA bathroom right-side wall (F)</t>
  </si>
  <si>
    <t>Salon area left side wall (H)</t>
  </si>
  <si>
    <t>Wall outside bathroom (Basin wall)</t>
  </si>
  <si>
    <t>SPA bathroom Left wall</t>
  </si>
  <si>
    <t>All G.I framework for ceiling to be used manufactured by  GYPSteel  only at 400 mm c c    suspenders, closer at 1200 mm c c, 12.5 mm thk Gypsum board to be used manufactured by  Saint Gobin Gypsum Board  or  La Farge  only, Gypsum Board sheets shall be fitted   finished as per manufacturer s specification, All joints to be filled with jointing compound including fibre tape reinforcement, Include finished cutouts for light fixtures, AC grills  including necessary framework ply support , Include horizontal structural member to span below HVAC ducting for ceiling suspenders ( Note - existing structural ceiling height is 4300 mm )</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</si>
  <si>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</si>
  <si>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SPA entry right-side wall (B)</t>
  </si>
  <si>
    <t>SPA room left side wall ©</t>
  </si>
  <si>
    <t>providing and fixing marine plywood  to existing framework  pop wall surface with flat head, full thread, sheet metal screws, Edges of plywood to end at centre of aluminium framework. Edges to be tightly screwed to aluminium framework at 300 mm c c. Edges to be planed properly to receive finish material</t>
  </si>
  <si>
    <t>SPA entry right-side wall extra</t>
  </si>
  <si>
    <t>Using 12 mm thk HDF to be fixed on 12 mm thick HDF ply  base , All joints shall be planed and smoothened before installing fluting mouldings. All joints shall be filled with suitable fillers and reinforcement tape, if required. HDF Mouldings to be fixed  as per drawing ( min 25 mm wide   12 mm deep ), shall be installed on HDF back surface in perfect plumb, line and level. base and HDF moulding surface shall be finished in Duco paint, as approved by Architect</t>
  </si>
  <si>
    <t>SPA room left side wall (F)</t>
  </si>
  <si>
    <t>SPA room right-side wall (G,H,I)</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</si>
  <si>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 to Rs. 125 -sft )</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</si>
  <si>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</si>
  <si>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</si>
  <si>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1000 mm dia Circular Picture frame in Duco paint</t>
  </si>
  <si>
    <t>Overall size 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 sft</t>
  </si>
  <si>
    <t>Staff toilet divider wall ©</t>
  </si>
  <si>
    <t>Corridor and Men's toilet divider wall (I)</t>
  </si>
  <si>
    <t>Ramp side passage and men's toilet divider wall (F)</t>
  </si>
  <si>
    <t>Men's toilet washbasin area left side wall (J)</t>
  </si>
  <si>
    <t>Live kitchen fine dining divider wall "C"</t>
  </si>
  <si>
    <t>Fire panel backside and right-side (F) wall</t>
  </si>
  <si>
    <t>Fire panel left side wall</t>
  </si>
  <si>
    <t>Corridor wall © both sides</t>
  </si>
  <si>
    <t>Lift corridor frontside wall (K) both sides</t>
  </si>
  <si>
    <t>Live kitchen fine dine/buffet divider wall"C"</t>
  </si>
  <si>
    <t xml:space="preserve">P C of 300mm thick screed with 100 200 250mm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levelling   to get the smooth surface to lay the finishing floor materials on the said surface. Complete as per architectural detail drawings   instruction by the site engineer. </t>
  </si>
  <si>
    <t xml:space="preserve">Ladies changing room inside 4 wall </t>
  </si>
  <si>
    <t xml:space="preserve">Ladies &amp; Gents Both side wall </t>
  </si>
  <si>
    <t>Cladding shall comprise of ceramic tile of 600 mm x 300 mm, Tiles to be fixed in ordinary Portland cement only, Tiles to be put with Spacer required with Leticrete grout in  joints in plumb, including levelling coat if any , Joints to be filled with  matching grout.(Basic cost of ceramic tiles at Rs.60 sft) make  Johnson   Somany   Kajaria   Nitco</t>
  </si>
  <si>
    <t>Gents urinal right-side wall</t>
  </si>
  <si>
    <t>Gents Washbasin left side wall</t>
  </si>
  <si>
    <t xml:space="preserve">Ladies bathroom wc </t>
  </si>
  <si>
    <t>(Basic cost of marble at Rs.450 sft including fibber filling   polish)</t>
  </si>
  <si>
    <t xml:space="preserve">Ladies Wash Basin Counter </t>
  </si>
  <si>
    <t>Urinal divider</t>
  </si>
  <si>
    <t>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fibber tape reinforcement, Include finished cutouts for, AC grills  including necessary framework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</si>
  <si>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finished as per manufacturer s specification, All joints to be filled with jointing compound including fibber tape reinforcement, Include finished cutouts for, AC grills  including necessary framework   ply support  required, Exclude painting, Only fire line Gypsum</t>
  </si>
  <si>
    <t>Electric room left side panel wall (C)</t>
  </si>
  <si>
    <t>The mirrors shall be mounted on a backing of aluminium framework and marine ply of overall 30 to 40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</si>
  <si>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 ( dressing room )</t>
  </si>
  <si>
    <t>Frame   entire door  to be  Finished in Approved water base PU polish</t>
  </si>
  <si>
    <t>Frame , All wood   Veneer  to be Veneer to be Finished in Approved water base PU polish</t>
  </si>
  <si>
    <t>Overall size 700 mm wide x 2250 mm ht.x 53 mm thick, Using 35 mm thick readymade fireproof shutter to be covered with 8 mm thick ply from both side including NBTW beading all around. The shutter shall be clad with 1 mm thick approved Laminate from both side ( basic cost of laminate sheet Rs 1600  sheet )</t>
  </si>
  <si>
    <t>Overall size 800 mm wide x 2250 mm ht.x 53 mm thick, Using 35 mm thick readymade fireproof shutter to be covered with 8 mm thick ply from both side including NBTW beading all around. The shutter shall be clad with 1 mm thick approved Laminate from both side ( basic cost of laminate sheet Rs 1600  sheet )</t>
  </si>
  <si>
    <t>Overall size 1500 mm wide x 2250 mm ht.x 53 mm thick, Using 35 mm thick readymade fireproof shutter to be covered with 8 mm thick ply from both side including NBTW beading all around. The shutter shall be clad with 1 mm thick approved Laminate from both side. ( basic cost of laminate sheet Rs 1600  sheet )</t>
  </si>
  <si>
    <t>Overall size 900 mm wide x 2250 mm ht.x 53 mm thick, Using 35 mm thick readymade fireproof shutter to be covered with 8 mm thick ply from both side including NBTW beading all around. The shutter shall be clad with 1 mm thick approved Laminate from both side. ( basic cost of laminate sheet Rs 1600  sheet )</t>
  </si>
  <si>
    <t>Overall size 600 mm wide x 1800 mm ht.x 37 mm thick, Using 35 mm thick readymade fireproof shutter to be used including NBTW beading all around. The shutter shall be clad with 1 mm thick approved Laminate from both side ( basic cost of laminate sheet Rs 1600  sheet )</t>
  </si>
  <si>
    <t>Wall to be cured for at least 3 days</t>
  </si>
  <si>
    <t>Cured for at least 3 days</t>
  </si>
  <si>
    <t>Slope to be maintained as per drawing</t>
  </si>
  <si>
    <t>Sand shall be fine fibred before using</t>
  </si>
  <si>
    <t>Cement mortar in 1   4 ratio, up to 20mm thk.</t>
  </si>
  <si>
    <t>At least average 75 mm thk  (min. 50 mm ) mortar in 1 2 4 ratio</t>
  </si>
  <si>
    <t>Coba to be cured for at least 3 days</t>
  </si>
  <si>
    <t>Waterproofing to wrap up on the walls up to 900 mm height</t>
  </si>
  <si>
    <t>Up to 3mm thk. membrane sheet, manufactured by reputed brand</t>
  </si>
  <si>
    <t>Membrane to be installed by Bonafide approved installer</t>
  </si>
  <si>
    <t>Waterproofing to wrap up on the wall, up to 900 mm ht</t>
  </si>
  <si>
    <t>Cladding shall comprise of ceramic tile of 600 mm x 300 mm, Tiles to be fixed in ordinary Portland cement only, Spacer required with Leticrete grout in joints. in plumb, including levelling coat if any , Joints to be filled with  matching grout.(Basic cost of ceramic tiles at Rs.60 sft) make  Johnson   Somany   Kajaria   Nitco</t>
  </si>
  <si>
    <t>All joints to be filled with jointing compound including fibre tape reinforcement</t>
  </si>
  <si>
    <t>Tile bull marks to be used for channel gliding tracks</t>
  </si>
  <si>
    <t>Providing   fixing PPR-C ( 3 layer pipes-SDR-7.4)  confirming to DIN 8078, 8077 - for Domestic, RO, flushing and Hot water, including cutting the pipes to correct  length, Fusion welded jointing as per manufacturer, fixing with Ms clamps,  including  necessary fittings like elbows ,tees, unions reducers, coupling, pipe nipples etc. Complete, with testing, painting. The work shall also include chasing the walls with machine wherever required  for concealed piping require sleeve in walls and making good of chased surface (Pipe shall be tested with 1.5 times working pressure as covered in specifications)</t>
  </si>
  <si>
    <t xml:space="preserve">Horizontal </t>
  </si>
  <si>
    <t>Geyser Line</t>
  </si>
  <si>
    <t>Bar back Counter Vertical</t>
  </si>
  <si>
    <t>Gents toilet right to left side  Horizontal</t>
  </si>
  <si>
    <t xml:space="preserve">Bathroom to terrace </t>
  </si>
  <si>
    <t>Spa above to terrace  Ro plant Horizontal</t>
  </si>
  <si>
    <t xml:space="preserve">Staff toilet terrace ro plant to Live kitchen  </t>
  </si>
  <si>
    <t>Supply, installation, testing   commissioning of Storage  Type Electric Hot Water Generator of mentioned capacity, suitable for 3 KG cm2 pressure, Wall Mounted   Floor standing type, with Auto Shut-off Thermostat, along with isolation Valves, Air Release valve, SS flexible connections and all other std accessories ( Prior to proceed check with client for instant geyser requirement if any)</t>
  </si>
  <si>
    <t>Supply , installations, testing and communising of Package RO plant 200 Lit Hr including required internal pumps , all accessories, valves and membrane cleaning system, ultra-violet sterilizer, internal piping within the whole package suitable to connect the inlet and outlet to plumbing contractor work including  pressure gages etc.</t>
  </si>
  <si>
    <t>Syntex  storage tank -300 lit (RO water)</t>
  </si>
  <si>
    <t xml:space="preserve">Horizontal, pressure  booster pumps with motors mounted on a single base frame, complete with all accessories, suction discharge butterfly valves, suction strainers, discharge non-return valves, pressure gauges and of the following capacities </t>
  </si>
  <si>
    <t>Providing   Fixing spun Chihulys Pipes as per IS 3989   1729 (As peris 6594 As per IS 15905) to correct grade length and alignment including cutting pipes to correct lengths joining as specified by manufacturer including required h Mossbacked, clamps, testing, painting the pipes with three coats of bitumatic paint complete as per specifications for the following diameters including fittings such as tees. bends, single junction, double junction etc.</t>
  </si>
  <si>
    <t xml:space="preserve">Glass washer to Chamber </t>
  </si>
  <si>
    <t>Ice Cube Machine to Chamber</t>
  </si>
  <si>
    <t>Bar blender to chamber</t>
  </si>
  <si>
    <t>Ice Cube machine  Chamber</t>
  </si>
  <si>
    <t>Chamber to AHU Chamber</t>
  </si>
  <si>
    <t>UPVC Type B pipe confirming to IS 13592 (6 Kg CM2) for Soil, Waste up to 65mm dia. confirming to IS 13592 in correct grade,length   alignment in Solvent Cement  joints including cutting the pipes to correct length, jointing with solvent cement joints, fixing with M.S heavy brackets clamps testing, including cutting holes in R.C.C walls floors making good the same etc all complete including plain fittings such as bends, tees etc. of the following diameters (  basin  Sink to FT    in toilet internal)</t>
  </si>
  <si>
    <t>Buffet Counter to coffee machine</t>
  </si>
  <si>
    <t>Supply, Install  PVAC multitaps including fixing with lead caulked joints and rings, c w Circular SS 304 Grating, ( in bar and live kitchen)</t>
  </si>
  <si>
    <t>Supply, Install  CI multitaps including fixing with lead caulked joints and rings, c w Circular SS 304 Grating, ( Subject to site requirement)</t>
  </si>
  <si>
    <t>Supply, Install CI custom made clean out plunges with brass cap including fixing with necessary consumables.(Optional if required at site)</t>
  </si>
  <si>
    <t xml:space="preserve">Providing core cuts as per following  size with backfilling water proofing core cuts to be sealed as required standard as required by project manager </t>
  </si>
  <si>
    <t xml:space="preserve">Angle Cock with PVC pipe connection up to WHB sink Geyser connection </t>
  </si>
  <si>
    <t xml:space="preserve">Water Lounge </t>
  </si>
  <si>
    <t>Supply, fabrication and erection of structural steel beams, columns and purlins including all consumables, bolts, nuts etc., painting the fabricated items with two coats of zinc phosphate primer, over coated with synthetic enamel paint of approval shade and brand as per drawings and as directed by the Engineer.  The steel material shall be of approved make such as JSW, TATA, Appolo etc.,</t>
  </si>
  <si>
    <t>Supply and installation of colour coated single skin roof sheet of 0.45 TCT for Live kitchen area including providing self tapping screws, flashing etc., complete.  The roof sheet shall be of approved brand such as Tata BlueScope, Pennar etc.,</t>
  </si>
  <si>
    <t>Removing aluminium frame with glass wool including cleaning all debris' from site &amp; throwing the debris' from the premises includes stacking at the ground level of building/society compound. Rates inclusive with the required empty bags and bring the debris' from both the floors</t>
  </si>
  <si>
    <t xml:space="preserve">Spa Duct wall Niche breaking as per details drawing </t>
  </si>
  <si>
    <t>Providing &amp; Fixing  12 mm thick plywood Arch type making &amp; Finish with 6 mm thick HDHmr Finish , Rate inclusive of Fixing of ceiling .</t>
  </si>
  <si>
    <t>Proving &amp; Fixing "I" type channel fixing on Arch type ceiling frame</t>
  </si>
  <si>
    <t>Supply &amp; Installation  Ground fos Pressure pump</t>
  </si>
  <si>
    <t>Supply Steel Grating Chamber</t>
  </si>
  <si>
    <t>Welcome zone area Ms column steel cladding</t>
  </si>
  <si>
    <t>Live kitchen Round pallet steel cladding</t>
  </si>
  <si>
    <t xml:space="preserve">Dining Area Round piler Steel cladding </t>
  </si>
  <si>
    <t>Sports zone beside bar counter centre</t>
  </si>
  <si>
    <t>Welcome zone - Infront of lift</t>
  </si>
  <si>
    <t>SPA room outside Infront of entry door</t>
  </si>
  <si>
    <t>Wooden db. rack</t>
  </si>
  <si>
    <t xml:space="preserve">Fire panel opposite to Ms column </t>
  </si>
  <si>
    <t>Back passage wall</t>
  </si>
  <si>
    <t>Kitchen passage wall</t>
  </si>
  <si>
    <t xml:space="preserve">Bar counter  inside area </t>
  </si>
  <si>
    <t>I)</t>
  </si>
  <si>
    <t>Water Lounge area Bathroom Hand-drier  (ladies+Gents+Handicapped)</t>
  </si>
  <si>
    <r>
      <t xml:space="preserve">Relax area Flooring tile fixing </t>
    </r>
    <r>
      <rPr>
        <b/>
        <sz val="9"/>
        <color rgb="FFFF0000"/>
        <rFont val="Tahoma"/>
        <family val="2"/>
      </rPr>
      <t xml:space="preserve">As per AutoCAD </t>
    </r>
  </si>
  <si>
    <r>
      <t xml:space="preserve">Relax area Wooden flooring </t>
    </r>
    <r>
      <rPr>
        <sz val="9"/>
        <color rgb="FFFF0000"/>
        <rFont val="Tahoma"/>
        <family val="2"/>
      </rPr>
      <t xml:space="preserve">As per AutoCAD </t>
    </r>
  </si>
  <si>
    <t>BOH Area Terrace Ducting removing &amp; Spilker Removing All debris through from the site to materials yard</t>
  </si>
  <si>
    <r>
      <t>Overall passage Between low height partitions (Welcome zone to water lounge )</t>
    </r>
    <r>
      <rPr>
        <sz val="9"/>
        <color rgb="FF0070C0"/>
        <rFont val="Tahoma"/>
        <family val="2"/>
      </rPr>
      <t xml:space="preserve"> as per Autocad</t>
    </r>
  </si>
  <si>
    <r>
      <t xml:space="preserve">As per AutoCAD </t>
    </r>
    <r>
      <rPr>
        <sz val="9"/>
        <rFont val="Tahoma"/>
        <family val="2"/>
      </rPr>
      <t>sport bar in front curved flooring</t>
    </r>
  </si>
  <si>
    <t>Reception back panelling wall</t>
  </si>
  <si>
    <t xml:space="preserve">Reception area both side </t>
  </si>
  <si>
    <t>Ladies wash basin wall</t>
  </si>
  <si>
    <t>Dressing wall</t>
  </si>
  <si>
    <t>Dressing wall to duct</t>
  </si>
  <si>
    <t>Wc "L" shape wall</t>
  </si>
  <si>
    <t>Gents Urinal wall</t>
  </si>
  <si>
    <t>Wash basin right side wall</t>
  </si>
  <si>
    <t>Wash basin wall</t>
  </si>
  <si>
    <t>Hand dryier wall</t>
  </si>
  <si>
    <t>18 mm thick Italian Marble flooring (Both side railling below marble patta)</t>
  </si>
  <si>
    <t>Vitrified tile Flooring for janitor room</t>
  </si>
  <si>
    <t>Left &amp; right side wall</t>
  </si>
  <si>
    <t>Front &amp; back wall</t>
  </si>
  <si>
    <t>Less door(-)</t>
  </si>
  <si>
    <t>Sr.No</t>
  </si>
  <si>
    <t xml:space="preserve">Kota wall cladding </t>
  </si>
  <si>
    <t>Live kitchen to jentor room wall</t>
  </si>
  <si>
    <t>Less live kitchen door(-)</t>
  </si>
  <si>
    <t>Less electric room door (-)</t>
  </si>
  <si>
    <t>Less jenetor room door (-)</t>
  </si>
  <si>
    <t>Fire exit wall</t>
  </si>
  <si>
    <t>Less fire exit door (-)</t>
  </si>
  <si>
    <t>Passage ledis toiletout side wall</t>
  </si>
  <si>
    <t>Passage entry front wall</t>
  </si>
  <si>
    <t>Passage back right side wall</t>
  </si>
  <si>
    <t>Back side passage left side wall</t>
  </si>
  <si>
    <t>Back side passage Right side wall</t>
  </si>
  <si>
    <t>Less staff door (-)</t>
  </si>
  <si>
    <t>Kota wall cladding BOH Area</t>
  </si>
  <si>
    <t>Ceiling</t>
  </si>
  <si>
    <t>Offset</t>
  </si>
  <si>
    <t xml:space="preserve">Lift lobby 1 </t>
  </si>
  <si>
    <t>Lift lobby 2 Ceiling</t>
  </si>
  <si>
    <t>Ladis toilet</t>
  </si>
  <si>
    <t>Less column (-)</t>
  </si>
  <si>
    <t>Handicap Toilet</t>
  </si>
  <si>
    <t xml:space="preserve">Toilet entry passage autocad </t>
  </si>
  <si>
    <r>
      <rPr>
        <b/>
        <sz val="9"/>
        <rFont val="Tahoma"/>
        <family val="2"/>
      </rPr>
      <t xml:space="preserve">Ladies  Toilet </t>
    </r>
    <r>
      <rPr>
        <sz val="9"/>
        <rFont val="Tahoma"/>
        <family val="2"/>
      </rPr>
      <t>Zet spray  to above the ceiling (vertical)</t>
    </r>
  </si>
  <si>
    <r>
      <t xml:space="preserve">Gents Toilet  </t>
    </r>
    <r>
      <rPr>
        <sz val="9"/>
        <rFont val="Tahoma"/>
        <family val="2"/>
      </rPr>
      <t>Zet spray  to above the ceiling (vertical)</t>
    </r>
  </si>
  <si>
    <r>
      <t xml:space="preserve">Urinal Point  </t>
    </r>
    <r>
      <rPr>
        <sz val="9"/>
        <rFont val="Tahoma"/>
        <family val="2"/>
      </rPr>
      <t xml:space="preserve">Vertical  </t>
    </r>
  </si>
  <si>
    <r>
      <t xml:space="preserve">  </t>
    </r>
    <r>
      <rPr>
        <sz val="9"/>
        <rFont val="Tahoma"/>
        <family val="2"/>
      </rPr>
      <t>Zet spray  to above the ceiling (vertical)</t>
    </r>
  </si>
  <si>
    <t>Corridor wall</t>
  </si>
  <si>
    <t>Bar back side wall</t>
  </si>
  <si>
    <t>Buffet counter area</t>
  </si>
  <si>
    <t>corridor wall</t>
  </si>
  <si>
    <t>corridor</t>
  </si>
  <si>
    <t>Supply &amp; Installation  Grundfos Pressure pump</t>
  </si>
  <si>
    <t>Ac Duct &amp; equpment removing BOH area terrace</t>
  </si>
  <si>
    <t>(Rupees Eighty three lakhs ninty five thousand three hundred twenty five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</si>
</sst>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_ * #,##0_ ;_ * \-#,##0_ ;_ * &quot;-&quot;??_ ;_ @_ "/>
    <numFmt numFmtId="167" formatCode="0.000"/>
  </numFmts>
  <fonts count="30" x14ac:knownFonts="1">
    <font>
      <sz val="11"/>
      <color theme="1"/>
      <name val="Calibri"/>
      <family val="2"/>
      <scheme val="minor"/>
    </font>
    <font>
      <sz val="11"/>
      <color theme="1"/>
      <name val="Calibri"/>
      <family val="2"/>
      <scheme val="minor"/>
    </font>
    <font>
      <sz val="9"/>
      <name val="Tahoma"/>
      <family val="2"/>
    </font>
    <font>
      <b/>
      <sz val="9"/>
      <color rgb="FF000000"/>
      <name val="Tahoma"/>
      <family val="2"/>
    </font>
    <font>
      <sz val="11"/>
      <name val="Tahoma"/>
      <family val="2"/>
    </font>
    <font>
      <b/>
      <sz val="9"/>
      <name val="Tahoma"/>
      <family val="2"/>
    </font>
    <font>
      <sz val="9"/>
      <color rgb="FF000000"/>
      <name val="Tahoma"/>
      <family val="2"/>
    </font>
    <font>
      <sz val="12"/>
      <name val="Tahoma"/>
      <family val="2"/>
    </font>
    <font>
      <b/>
      <sz val="12"/>
      <name val="Tahoma"/>
      <family val="2"/>
    </font>
    <font>
      <b/>
      <sz val="14"/>
      <name val="Tahoma"/>
      <family val="2"/>
    </font>
    <font>
      <b/>
      <sz val="11"/>
      <name val="Tahoma"/>
      <family val="2"/>
    </font>
    <font>
      <sz val="14"/>
      <name val="Tahoma"/>
      <family val="2"/>
    </font>
    <font>
      <b/>
      <u/>
      <sz val="12"/>
      <color theme="1"/>
      <name val="Tahoma"/>
      <family val="2"/>
    </font>
    <font>
      <b/>
      <sz val="12"/>
      <color theme="1"/>
      <name val="Tahoma"/>
      <family val="2"/>
    </font>
    <font>
      <b/>
      <sz val="10"/>
      <name val="Tahoma"/>
      <family val="2"/>
    </font>
    <font>
      <sz val="11"/>
      <color theme="1"/>
      <name val="Tahoma"/>
      <family val="2"/>
    </font>
    <font>
      <b/>
      <sz val="11"/>
      <color theme="1"/>
      <name val="Tahoma"/>
      <family val="2"/>
    </font>
    <font>
      <sz val="11"/>
      <name val="Calibri"/>
      <family val="2"/>
    </font>
    <font>
      <sz val="11"/>
      <color rgb="FFFF0000"/>
      <name val="Tahoma"/>
      <family val="2"/>
    </font>
    <font>
      <sz val="10"/>
      <name val="Tahoma"/>
      <family val="2"/>
    </font>
    <font>
      <sz val="9"/>
      <color indexed="8"/>
      <name val="Tahoma"/>
      <family val="2"/>
    </font>
    <font>
      <sz val="9"/>
      <color rgb="FFFF0000"/>
      <name val="Tahoma"/>
      <family val="2"/>
    </font>
    <font>
      <sz val="9"/>
      <color theme="0"/>
      <name val="Tahoma"/>
      <family val="2"/>
    </font>
    <font>
      <sz val="9"/>
      <color theme="1"/>
      <name val="Tahoma"/>
      <family val="2"/>
    </font>
    <font>
      <b/>
      <sz val="9"/>
      <color theme="1"/>
      <name val="Tahoma"/>
      <family val="2"/>
    </font>
    <font>
      <sz val="9"/>
      <color rgb="FF222222"/>
      <name val="Tahoma"/>
      <family val="2"/>
    </font>
    <font>
      <b/>
      <sz val="9"/>
      <color rgb="FFFF0000"/>
      <name val="Tahoma"/>
      <family val="2"/>
    </font>
    <font>
      <sz val="9"/>
      <color rgb="FF0070C0"/>
      <name val="Tahoma"/>
      <family val="2"/>
    </font>
    <font>
      <sz val="10"/>
      <color theme="1"/>
      <name val="Tahoma"/>
      <family val="2"/>
    </font>
    <font>
      <sz val="12"/>
      <color theme="1"/>
      <name val="Tahoma"/>
      <family val="2"/>
    </font>
  </fonts>
  <fills count="17">
    <fill>
      <patternFill patternType="none"/>
    </fill>
    <fill>
      <patternFill patternType="gray125"/>
    </fill>
    <fill>
      <patternFill patternType="solid">
        <fgColor rgb="FFD3D3D3"/>
      </patternFill>
    </fill>
    <fill>
      <patternFill patternType="solid">
        <fgColor rgb="FFADD8E6"/>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rgb="FF7030A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0" borderId="0"/>
  </cellStyleXfs>
  <cellXfs count="369">
    <xf numFmtId="0" fontId="0" fillId="0" borderId="0" xfId="0"/>
    <xf numFmtId="0" fontId="4" fillId="0" borderId="0" xfId="0" applyFont="1"/>
    <xf numFmtId="0" fontId="5" fillId="2" borderId="1" xfId="0" applyFont="1" applyFill="1" applyBorder="1" applyAlignment="1">
      <alignment horizontal="center"/>
    </xf>
    <xf numFmtId="0" fontId="5" fillId="2" borderId="1" xfId="0" applyFont="1" applyFill="1" applyBorder="1" applyAlignment="1">
      <alignment horizontal="left" wrapText="1"/>
    </xf>
    <xf numFmtId="0" fontId="5" fillId="3" borderId="1" xfId="0" applyFont="1" applyFill="1" applyBorder="1" applyAlignment="1">
      <alignment horizontal="center" wrapText="1"/>
    </xf>
    <xf numFmtId="0" fontId="5" fillId="3" borderId="1" xfId="0" applyFont="1" applyFill="1" applyBorder="1" applyAlignment="1">
      <alignment horizontal="left" wrapText="1"/>
    </xf>
    <xf numFmtId="165" fontId="5" fillId="3" borderId="1" xfId="1" applyNumberFormat="1" applyFont="1" applyFill="1" applyBorder="1" applyAlignment="1">
      <alignment horizontal="center" wrapText="1"/>
    </xf>
    <xf numFmtId="0" fontId="4" fillId="0" borderId="0" xfId="0" applyFont="1" applyAlignment="1">
      <alignment wrapText="1"/>
    </xf>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center"/>
    </xf>
    <xf numFmtId="0" fontId="7" fillId="0" borderId="1" xfId="0" applyFont="1" applyBorder="1" applyAlignment="1">
      <alignment horizontal="left" wrapText="1"/>
    </xf>
    <xf numFmtId="0" fontId="8" fillId="3" borderId="1" xfId="0" applyFont="1" applyFill="1" applyBorder="1" applyAlignment="1">
      <alignment horizontal="left" wrapText="1"/>
    </xf>
    <xf numFmtId="3" fontId="8" fillId="3" borderId="1" xfId="1" applyNumberFormat="1" applyFont="1" applyFill="1" applyBorder="1" applyAlignment="1">
      <alignment horizontal="center"/>
    </xf>
    <xf numFmtId="0" fontId="9" fillId="0" borderId="0" xfId="0" applyFont="1" applyAlignment="1">
      <alignment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4" fillId="0" borderId="1" xfId="0" applyFont="1" applyBorder="1"/>
    <xf numFmtId="0" fontId="4" fillId="0" borderId="1" xfId="0" applyFont="1" applyBorder="1" applyAlignment="1">
      <alignment horizontal="left" wrapText="1"/>
    </xf>
    <xf numFmtId="0" fontId="4" fillId="0" borderId="0" xfId="0" applyFont="1" applyAlignment="1">
      <alignment horizontal="left" wrapText="1"/>
    </xf>
    <xf numFmtId="0" fontId="8" fillId="4" borderId="1" xfId="0" applyFont="1" applyFill="1" applyBorder="1" applyAlignment="1">
      <alignment horizontal="left"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4" fillId="0" borderId="0" xfId="0" applyFont="1" applyAlignment="1">
      <alignment vertical="top" wrapText="1"/>
    </xf>
    <xf numFmtId="0" fontId="5" fillId="7" borderId="1" xfId="0" applyFont="1" applyFill="1" applyBorder="1" applyAlignment="1">
      <alignment horizontal="left" wrapText="1"/>
    </xf>
    <xf numFmtId="0" fontId="5" fillId="7" borderId="1" xfId="0" applyFont="1" applyFill="1" applyBorder="1" applyAlignment="1">
      <alignment horizontal="center" wrapText="1"/>
    </xf>
    <xf numFmtId="0" fontId="8" fillId="7" borderId="1" xfId="0" applyFont="1" applyFill="1" applyBorder="1" applyAlignment="1">
      <alignment horizontal="left" wrapText="1"/>
    </xf>
    <xf numFmtId="165" fontId="5" fillId="3" borderId="0" xfId="1" applyNumberFormat="1" applyFont="1" applyFill="1" applyBorder="1" applyAlignment="1">
      <alignment horizontal="center" wrapText="1"/>
    </xf>
    <xf numFmtId="0" fontId="5" fillId="4" borderId="1" xfId="0" applyFont="1" applyFill="1" applyBorder="1" applyAlignment="1">
      <alignment horizontal="left" wrapText="1"/>
    </xf>
    <xf numFmtId="0" fontId="11" fillId="7" borderId="1" xfId="0" applyFont="1" applyFill="1" applyBorder="1" applyAlignment="1">
      <alignment horizontal="left" wrapText="1"/>
    </xf>
    <xf numFmtId="0" fontId="9" fillId="7" borderId="1" xfId="0" applyFont="1" applyFill="1" applyBorder="1" applyAlignment="1">
      <alignment horizontal="left" wrapText="1"/>
    </xf>
    <xf numFmtId="0" fontId="2" fillId="0" borderId="1" xfId="0" applyFont="1" applyBorder="1"/>
    <xf numFmtId="0" fontId="10" fillId="0" borderId="0" xfId="0" applyFont="1"/>
    <xf numFmtId="0" fontId="2" fillId="0" borderId="1" xfId="0" applyFont="1" applyBorder="1" applyAlignment="1">
      <alignment horizontal="center" vertical="center" wrapText="1"/>
    </xf>
    <xf numFmtId="0" fontId="2" fillId="8" borderId="1" xfId="0" applyFont="1" applyFill="1" applyBorder="1" applyAlignment="1">
      <alignment horizontal="left" wrapText="1"/>
    </xf>
    <xf numFmtId="0" fontId="10" fillId="0" borderId="1" xfId="0" applyFont="1" applyBorder="1" applyAlignment="1">
      <alignment horizontal="left" wrapText="1"/>
    </xf>
    <xf numFmtId="0" fontId="12" fillId="4" borderId="1" xfId="0" applyFont="1" applyFill="1" applyBorder="1" applyAlignment="1">
      <alignment horizontal="center"/>
    </xf>
    <xf numFmtId="0" fontId="14" fillId="4" borderId="1" xfId="0" applyFont="1" applyFill="1" applyBorder="1" applyAlignment="1">
      <alignment horizontal="center" vertical="center"/>
    </xf>
    <xf numFmtId="164" fontId="14" fillId="4" borderId="1" xfId="1" applyFont="1" applyFill="1" applyBorder="1" applyAlignment="1">
      <alignment horizontal="center" vertical="center" wrapText="1"/>
    </xf>
    <xf numFmtId="0" fontId="15" fillId="4" borderId="1" xfId="0" applyFont="1" applyFill="1" applyBorder="1" applyAlignment="1">
      <alignment horizontal="center" vertical="center"/>
    </xf>
    <xf numFmtId="0" fontId="15" fillId="4" borderId="1" xfId="0" applyFont="1" applyFill="1" applyBorder="1" applyAlignment="1">
      <alignment horizontal="left" vertical="center"/>
    </xf>
    <xf numFmtId="166" fontId="15" fillId="4" borderId="1" xfId="1" applyNumberFormat="1" applyFont="1" applyFill="1" applyBorder="1" applyAlignment="1">
      <alignment horizontal="left" vertical="center"/>
    </xf>
    <xf numFmtId="166" fontId="15" fillId="4" borderId="1" xfId="1" applyNumberFormat="1" applyFont="1" applyFill="1" applyBorder="1" applyAlignment="1">
      <alignment horizontal="center" vertical="center"/>
    </xf>
    <xf numFmtId="0" fontId="16" fillId="4" borderId="1" xfId="0" applyFont="1" applyFill="1" applyBorder="1" applyAlignment="1">
      <alignment horizontal="left" vertical="center"/>
    </xf>
    <xf numFmtId="166" fontId="16" fillId="4" borderId="1" xfId="1" applyNumberFormat="1" applyFont="1" applyFill="1" applyBorder="1" applyAlignment="1">
      <alignment horizontal="left" vertical="center"/>
    </xf>
    <xf numFmtId="166" fontId="16" fillId="4" borderId="1" xfId="0" applyNumberFormat="1" applyFont="1" applyFill="1" applyBorder="1" applyAlignment="1">
      <alignment horizontal="center" vertical="center"/>
    </xf>
    <xf numFmtId="0" fontId="15" fillId="4" borderId="1" xfId="0" applyFont="1" applyFill="1" applyBorder="1"/>
    <xf numFmtId="166" fontId="15" fillId="4" borderId="1" xfId="1" applyNumberFormat="1" applyFont="1" applyFill="1" applyBorder="1"/>
    <xf numFmtId="0" fontId="16" fillId="4" borderId="1" xfId="0" applyFont="1" applyFill="1" applyBorder="1" applyAlignment="1">
      <alignment horizontal="left" vertical="center" wrapText="1"/>
    </xf>
    <xf numFmtId="0" fontId="15" fillId="4" borderId="1" xfId="0" applyFont="1" applyFill="1" applyBorder="1" applyAlignment="1">
      <alignment horizontal="center"/>
    </xf>
    <xf numFmtId="0" fontId="16" fillId="4" borderId="1" xfId="0" applyFont="1" applyFill="1" applyBorder="1"/>
    <xf numFmtId="0" fontId="15" fillId="0" borderId="0" xfId="0" applyFont="1"/>
    <xf numFmtId="165" fontId="15" fillId="4" borderId="1" xfId="0" applyNumberFormat="1" applyFont="1" applyFill="1" applyBorder="1" applyAlignment="1">
      <alignment horizontal="center" vertical="center"/>
    </xf>
    <xf numFmtId="0" fontId="15" fillId="0" borderId="1" xfId="0" applyFont="1" applyBorder="1"/>
    <xf numFmtId="0" fontId="0" fillId="0" borderId="1" xfId="0" applyBorder="1"/>
    <xf numFmtId="0" fontId="2" fillId="0" borderId="1" xfId="3" applyFont="1" applyBorder="1" applyAlignment="1">
      <alignment horizontal="center" vertical="center"/>
    </xf>
    <xf numFmtId="0" fontId="2" fillId="0" borderId="1" xfId="3" applyFont="1" applyBorder="1" applyAlignment="1">
      <alignment horizontal="center" vertical="center" wrapText="1"/>
    </xf>
    <xf numFmtId="0" fontId="2" fillId="0" borderId="1" xfId="3" applyFont="1" applyBorder="1" applyAlignment="1">
      <alignment vertical="center"/>
    </xf>
    <xf numFmtId="164" fontId="2" fillId="0" borderId="1" xfId="1" applyFont="1" applyBorder="1" applyAlignment="1">
      <alignment vertical="center" wrapText="1"/>
    </xf>
    <xf numFmtId="0" fontId="20" fillId="0" borderId="0" xfId="0" applyFont="1" applyAlignment="1">
      <alignment vertical="top" wrapText="1"/>
    </xf>
    <xf numFmtId="0" fontId="2" fillId="0" borderId="1" xfId="3" applyFont="1" applyBorder="1" applyAlignment="1">
      <alignment vertical="center" wrapText="1"/>
    </xf>
    <xf numFmtId="0" fontId="2" fillId="4" borderId="1" xfId="3" applyFont="1" applyFill="1" applyBorder="1" applyAlignment="1">
      <alignment vertical="center" wrapText="1"/>
    </xf>
    <xf numFmtId="0" fontId="21" fillId="0" borderId="1" xfId="3" applyFont="1" applyBorder="1" applyAlignment="1">
      <alignment vertical="center" wrapText="1"/>
    </xf>
    <xf numFmtId="0" fontId="21" fillId="0" borderId="1" xfId="3" applyFont="1" applyBorder="1" applyAlignment="1">
      <alignment horizontal="center" vertical="center"/>
    </xf>
    <xf numFmtId="164" fontId="21" fillId="0" borderId="1" xfId="1" applyFont="1" applyBorder="1" applyAlignment="1">
      <alignment vertical="center" wrapText="1"/>
    </xf>
    <xf numFmtId="0" fontId="2" fillId="7" borderId="1" xfId="3" applyFont="1" applyFill="1" applyBorder="1" applyAlignment="1">
      <alignment horizontal="center" vertical="center"/>
    </xf>
    <xf numFmtId="0" fontId="2" fillId="7" borderId="1" xfId="3" applyFont="1" applyFill="1" applyBorder="1" applyAlignment="1">
      <alignment vertical="center" wrapText="1"/>
    </xf>
    <xf numFmtId="164" fontId="2" fillId="7" borderId="1" xfId="1" applyFont="1" applyFill="1" applyBorder="1" applyAlignment="1">
      <alignment vertical="center" wrapText="1"/>
    </xf>
    <xf numFmtId="0" fontId="2" fillId="11" borderId="1" xfId="3" applyFont="1" applyFill="1" applyBorder="1" applyAlignment="1">
      <alignment vertical="center" wrapText="1"/>
    </xf>
    <xf numFmtId="0" fontId="2" fillId="11" borderId="1" xfId="3" applyFont="1" applyFill="1" applyBorder="1" applyAlignment="1">
      <alignment horizontal="center" vertical="center"/>
    </xf>
    <xf numFmtId="164" fontId="2" fillId="11" borderId="1" xfId="1" applyFont="1" applyFill="1" applyBorder="1" applyAlignment="1">
      <alignment vertical="center" wrapText="1"/>
    </xf>
    <xf numFmtId="0" fontId="20" fillId="0" borderId="1" xfId="0" applyFont="1" applyBorder="1" applyAlignment="1">
      <alignment vertical="top" wrapText="1"/>
    </xf>
    <xf numFmtId="164" fontId="20" fillId="0" borderId="1" xfId="1" applyFont="1" applyBorder="1" applyAlignment="1">
      <alignment vertical="top" wrapText="1"/>
    </xf>
    <xf numFmtId="0" fontId="2" fillId="0" borderId="1" xfId="0" applyFont="1" applyBorder="1" applyAlignment="1">
      <alignment vertical="top" wrapText="1"/>
    </xf>
    <xf numFmtId="0" fontId="2" fillId="7" borderId="0" xfId="0" applyFont="1" applyFill="1" applyAlignment="1">
      <alignment vertical="top" wrapText="1"/>
    </xf>
    <xf numFmtId="0" fontId="21" fillId="0" borderId="1" xfId="0" applyFont="1" applyBorder="1" applyAlignment="1">
      <alignment vertical="top" wrapText="1"/>
    </xf>
    <xf numFmtId="0" fontId="21" fillId="11" borderId="1" xfId="0" applyFont="1" applyFill="1" applyBorder="1" applyAlignment="1">
      <alignment vertical="top" wrapText="1"/>
    </xf>
    <xf numFmtId="0" fontId="2" fillId="4" borderId="1" xfId="3" applyFont="1" applyFill="1" applyBorder="1" applyAlignment="1">
      <alignment horizontal="center" vertical="center"/>
    </xf>
    <xf numFmtId="164" fontId="2" fillId="4" borderId="1" xfId="1" applyFont="1" applyFill="1" applyBorder="1" applyAlignment="1">
      <alignment vertical="center" wrapText="1"/>
    </xf>
    <xf numFmtId="0" fontId="20" fillId="0" borderId="0" xfId="0" applyFont="1" applyAlignment="1">
      <alignment horizontal="center" vertical="top" wrapText="1"/>
    </xf>
    <xf numFmtId="164" fontId="21" fillId="11" borderId="1" xfId="1" applyFont="1" applyFill="1" applyBorder="1" applyAlignment="1">
      <alignment vertical="center" wrapText="1"/>
    </xf>
    <xf numFmtId="0" fontId="21" fillId="11" borderId="1" xfId="3" applyFont="1" applyFill="1" applyBorder="1" applyAlignment="1">
      <alignment vertical="center" wrapText="1"/>
    </xf>
    <xf numFmtId="0" fontId="21" fillId="11" borderId="1" xfId="3" applyFont="1" applyFill="1" applyBorder="1" applyAlignment="1">
      <alignment horizontal="center" vertical="center"/>
    </xf>
    <xf numFmtId="0" fontId="2" fillId="0" borderId="2" xfId="3" applyFont="1" applyBorder="1" applyAlignment="1">
      <alignment horizontal="center" vertical="center"/>
    </xf>
    <xf numFmtId="0" fontId="2" fillId="0" borderId="3" xfId="3" applyFont="1" applyBorder="1" applyAlignment="1">
      <alignment vertical="center" wrapText="1"/>
    </xf>
    <xf numFmtId="0" fontId="2" fillId="0" borderId="3" xfId="3" applyFont="1" applyBorder="1" applyAlignment="1">
      <alignment horizontal="center" vertical="center"/>
    </xf>
    <xf numFmtId="164" fontId="2" fillId="0" borderId="4" xfId="1" applyFont="1" applyBorder="1" applyAlignment="1">
      <alignment vertical="center" wrapText="1"/>
    </xf>
    <xf numFmtId="0" fontId="2" fillId="0" borderId="5" xfId="3" applyFont="1" applyBorder="1" applyAlignment="1">
      <alignment horizontal="center" vertical="center"/>
    </xf>
    <xf numFmtId="0" fontId="23" fillId="4" borderId="1" xfId="0" applyFont="1" applyFill="1" applyBorder="1" applyAlignment="1">
      <alignment horizontal="left" wrapText="1"/>
    </xf>
    <xf numFmtId="0" fontId="23" fillId="0" borderId="1" xfId="0" applyFont="1" applyBorder="1"/>
    <xf numFmtId="0" fontId="2" fillId="11" borderId="1" xfId="0" applyFont="1" applyFill="1" applyBorder="1" applyAlignment="1">
      <alignment vertical="top" wrapText="1"/>
    </xf>
    <xf numFmtId="0" fontId="2" fillId="0" borderId="0" xfId="3" applyFont="1" applyAlignment="1">
      <alignment vertical="center" wrapText="1"/>
    </xf>
    <xf numFmtId="0" fontId="20" fillId="7" borderId="0" xfId="0" applyFont="1" applyFill="1" applyAlignment="1">
      <alignment vertical="top" wrapText="1"/>
    </xf>
    <xf numFmtId="0" fontId="20" fillId="11" borderId="1" xfId="0" applyFont="1" applyFill="1" applyBorder="1" applyAlignment="1">
      <alignment vertical="top" wrapText="1"/>
    </xf>
    <xf numFmtId="164" fontId="20" fillId="0" borderId="0" xfId="1" applyFont="1" applyAlignment="1">
      <alignment vertical="top" wrapText="1"/>
    </xf>
    <xf numFmtId="164" fontId="5" fillId="10" borderId="1" xfId="1" applyFont="1" applyFill="1" applyBorder="1" applyAlignment="1">
      <alignment vertical="center" wrapText="1"/>
    </xf>
    <xf numFmtId="164" fontId="5" fillId="11" borderId="1" xfId="1" applyFont="1" applyFill="1" applyBorder="1" applyAlignment="1">
      <alignment vertical="center" wrapText="1"/>
    </xf>
    <xf numFmtId="164" fontId="21" fillId="4" borderId="1" xfId="1" applyFont="1" applyFill="1" applyBorder="1" applyAlignment="1">
      <alignment vertical="center" wrapText="1"/>
    </xf>
    <xf numFmtId="164" fontId="2" fillId="0" borderId="1" xfId="1" applyFont="1" applyBorder="1" applyAlignment="1">
      <alignment horizontal="center" vertical="center"/>
    </xf>
    <xf numFmtId="164" fontId="21" fillId="0" borderId="1" xfId="1" applyFont="1" applyBorder="1" applyAlignment="1">
      <alignment horizontal="center" vertical="center"/>
    </xf>
    <xf numFmtId="164" fontId="2" fillId="7" borderId="1" xfId="1" applyFont="1" applyFill="1" applyBorder="1" applyAlignment="1">
      <alignment horizontal="center" vertical="center"/>
    </xf>
    <xf numFmtId="164" fontId="2" fillId="11" borderId="1" xfId="1" applyFont="1" applyFill="1" applyBorder="1" applyAlignment="1">
      <alignment horizontal="center" vertical="center"/>
    </xf>
    <xf numFmtId="164" fontId="20" fillId="0" borderId="1" xfId="1" applyFont="1" applyBorder="1" applyAlignment="1">
      <alignment horizontal="center" vertical="top" wrapText="1"/>
    </xf>
    <xf numFmtId="164" fontId="21" fillId="0" borderId="1" xfId="1" applyFont="1" applyBorder="1" applyAlignment="1">
      <alignment horizontal="center" vertical="top" wrapText="1"/>
    </xf>
    <xf numFmtId="164" fontId="2" fillId="0" borderId="1" xfId="1" applyFont="1" applyBorder="1" applyAlignment="1">
      <alignment horizontal="center" vertical="top" wrapText="1"/>
    </xf>
    <xf numFmtId="164" fontId="21" fillId="11" borderId="1" xfId="1" applyFont="1" applyFill="1" applyBorder="1" applyAlignment="1">
      <alignment horizontal="center" vertical="top" wrapText="1"/>
    </xf>
    <xf numFmtId="164" fontId="2" fillId="4" borderId="1" xfId="1" applyFont="1" applyFill="1" applyBorder="1" applyAlignment="1">
      <alignment horizontal="center" vertical="center"/>
    </xf>
    <xf numFmtId="164" fontId="20" fillId="0" borderId="0" xfId="1" applyFont="1" applyAlignment="1">
      <alignment horizontal="center" vertical="top" wrapText="1"/>
    </xf>
    <xf numFmtId="164" fontId="21" fillId="11" borderId="1" xfId="1" applyFont="1" applyFill="1" applyBorder="1" applyAlignment="1">
      <alignment horizontal="center" vertical="center"/>
    </xf>
    <xf numFmtId="164" fontId="2" fillId="0" borderId="3" xfId="1" applyFont="1" applyBorder="1" applyAlignment="1">
      <alignment horizontal="center" vertical="center"/>
    </xf>
    <xf numFmtId="164" fontId="2" fillId="0" borderId="5" xfId="1" applyFont="1" applyBorder="1" applyAlignment="1">
      <alignment horizontal="center" vertical="center"/>
    </xf>
    <xf numFmtId="164" fontId="23" fillId="0" borderId="1" xfId="1" applyFont="1" applyBorder="1"/>
    <xf numFmtId="164" fontId="2" fillId="11" borderId="1" xfId="1" applyFont="1" applyFill="1" applyBorder="1" applyAlignment="1">
      <alignment horizontal="center" vertical="top" wrapText="1"/>
    </xf>
    <xf numFmtId="164" fontId="2" fillId="0" borderId="1" xfId="1" applyFont="1" applyBorder="1" applyAlignment="1">
      <alignment vertical="center"/>
    </xf>
    <xf numFmtId="164" fontId="21" fillId="0" borderId="1" xfId="1" applyFont="1" applyBorder="1" applyAlignment="1">
      <alignment vertical="center"/>
    </xf>
    <xf numFmtId="164" fontId="2" fillId="7" borderId="1" xfId="1" applyFont="1" applyFill="1" applyBorder="1" applyAlignment="1">
      <alignment vertical="center"/>
    </xf>
    <xf numFmtId="164" fontId="2" fillId="11" borderId="1" xfId="1" applyFont="1" applyFill="1" applyBorder="1" applyAlignment="1">
      <alignment vertical="center"/>
    </xf>
    <xf numFmtId="164" fontId="21" fillId="0" borderId="1" xfId="1" applyFont="1" applyBorder="1" applyAlignment="1">
      <alignment vertical="top" wrapText="1"/>
    </xf>
    <xf numFmtId="164" fontId="2" fillId="0" borderId="1" xfId="1" applyFont="1" applyBorder="1" applyAlignment="1">
      <alignment vertical="top" wrapText="1"/>
    </xf>
    <xf numFmtId="164" fontId="21" fillId="11" borderId="1" xfId="1" applyFont="1" applyFill="1" applyBorder="1" applyAlignment="1">
      <alignment vertical="top" wrapText="1"/>
    </xf>
    <xf numFmtId="164" fontId="2" fillId="4" borderId="1" xfId="1" applyFont="1" applyFill="1" applyBorder="1" applyAlignment="1">
      <alignment vertical="center"/>
    </xf>
    <xf numFmtId="164" fontId="21" fillId="11" borderId="1" xfId="1" applyFont="1" applyFill="1" applyBorder="1" applyAlignment="1">
      <alignment vertical="center"/>
    </xf>
    <xf numFmtId="164" fontId="2" fillId="0" borderId="3" xfId="1" applyFont="1" applyBorder="1" applyAlignment="1">
      <alignment vertical="center"/>
    </xf>
    <xf numFmtId="164" fontId="2" fillId="0" borderId="5" xfId="1" applyFont="1" applyBorder="1" applyAlignment="1">
      <alignment vertical="center"/>
    </xf>
    <xf numFmtId="164" fontId="2" fillId="11" borderId="1" xfId="1" applyFont="1" applyFill="1" applyBorder="1" applyAlignment="1">
      <alignment vertical="top" wrapText="1"/>
    </xf>
    <xf numFmtId="0" fontId="2" fillId="0" borderId="1" xfId="3" applyFont="1" applyBorder="1" applyAlignment="1">
      <alignment horizontal="left" vertical="center" wrapText="1"/>
    </xf>
    <xf numFmtId="0" fontId="2" fillId="4" borderId="0" xfId="0" applyFont="1" applyFill="1" applyAlignment="1">
      <alignment vertical="top" wrapText="1"/>
    </xf>
    <xf numFmtId="164" fontId="24" fillId="11" borderId="2" xfId="1" applyFont="1" applyFill="1" applyBorder="1" applyAlignment="1"/>
    <xf numFmtId="164" fontId="24" fillId="11" borderId="1" xfId="1" applyFont="1" applyFill="1" applyBorder="1" applyAlignment="1"/>
    <xf numFmtId="0" fontId="20" fillId="10" borderId="1" xfId="0" applyFont="1" applyFill="1" applyBorder="1" applyAlignment="1">
      <alignment vertical="top" wrapText="1"/>
    </xf>
    <xf numFmtId="0" fontId="2" fillId="10" borderId="1" xfId="3" applyFont="1" applyFill="1" applyBorder="1" applyAlignment="1">
      <alignment vertical="center" wrapText="1"/>
    </xf>
    <xf numFmtId="164" fontId="8" fillId="3" borderId="1" xfId="1" applyFont="1" applyFill="1" applyBorder="1" applyAlignment="1">
      <alignment horizontal="center" wrapText="1"/>
    </xf>
    <xf numFmtId="164" fontId="2" fillId="0" borderId="1" xfId="1" applyFont="1" applyBorder="1"/>
    <xf numFmtId="0" fontId="18" fillId="0" borderId="0" xfId="0" applyFont="1" applyAlignment="1">
      <alignment wrapText="1"/>
    </xf>
    <xf numFmtId="165" fontId="15" fillId="4" borderId="1" xfId="1" applyNumberFormat="1" applyFont="1" applyFill="1" applyBorder="1" applyAlignment="1">
      <alignment horizontal="left" vertical="center"/>
    </xf>
    <xf numFmtId="0" fontId="5" fillId="4" borderId="1" xfId="0" applyFont="1" applyFill="1" applyBorder="1" applyAlignment="1">
      <alignment horizontal="center"/>
    </xf>
    <xf numFmtId="0" fontId="5" fillId="11" borderId="1" xfId="3" applyFont="1" applyFill="1" applyBorder="1" applyAlignment="1">
      <alignment horizontal="center" vertical="center"/>
    </xf>
    <xf numFmtId="164" fontId="5" fillId="11" borderId="1" xfId="1" applyFont="1" applyFill="1" applyBorder="1" applyAlignment="1">
      <alignment horizontal="center" vertical="center"/>
    </xf>
    <xf numFmtId="0" fontId="5" fillId="7" borderId="1" xfId="3" applyFont="1" applyFill="1" applyBorder="1" applyAlignment="1">
      <alignment horizontal="center" vertical="center"/>
    </xf>
    <xf numFmtId="164" fontId="5" fillId="7" borderId="1" xfId="1" applyFont="1" applyFill="1" applyBorder="1" applyAlignment="1">
      <alignment horizontal="center" vertical="center"/>
    </xf>
    <xf numFmtId="0" fontId="23" fillId="0" borderId="1" xfId="0" applyFont="1" applyBorder="1" applyAlignment="1">
      <alignment horizontal="center"/>
    </xf>
    <xf numFmtId="0" fontId="23" fillId="0" borderId="1" xfId="0" applyFont="1" applyBorder="1" applyAlignment="1">
      <alignment horizontal="center" vertical="center" wrapText="1"/>
    </xf>
    <xf numFmtId="0" fontId="23" fillId="0" borderId="0" xfId="0" applyFont="1"/>
    <xf numFmtId="0" fontId="23" fillId="4" borderId="1" xfId="0" applyFont="1" applyFill="1" applyBorder="1" applyAlignment="1">
      <alignment horizontal="justify" vertical="top"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4" borderId="2" xfId="0" applyFont="1" applyFill="1" applyBorder="1" applyAlignment="1">
      <alignment horizontal="center" vertical="center" wrapText="1"/>
    </xf>
    <xf numFmtId="164" fontId="23" fillId="0" borderId="1" xfId="1" applyFont="1" applyBorder="1" applyAlignment="1">
      <alignment horizontal="center" vertical="center"/>
    </xf>
    <xf numFmtId="164" fontId="24" fillId="11" borderId="1" xfId="1" applyFont="1" applyFill="1" applyBorder="1" applyAlignment="1">
      <alignment horizontal="center" vertical="center"/>
    </xf>
    <xf numFmtId="0" fontId="23" fillId="11" borderId="1" xfId="0" applyFont="1" applyFill="1" applyBorder="1" applyAlignment="1">
      <alignment horizontal="center" vertical="center"/>
    </xf>
    <xf numFmtId="0" fontId="24" fillId="11" borderId="1" xfId="0" applyFont="1" applyFill="1" applyBorder="1" applyAlignment="1">
      <alignment horizontal="center" vertical="center"/>
    </xf>
    <xf numFmtId="0" fontId="23" fillId="7" borderId="1" xfId="0" applyFont="1" applyFill="1" applyBorder="1" applyAlignment="1">
      <alignment horizontal="center" vertical="center"/>
    </xf>
    <xf numFmtId="0" fontId="24" fillId="7" borderId="1" xfId="0" applyFont="1" applyFill="1" applyBorder="1"/>
    <xf numFmtId="164" fontId="5" fillId="2" borderId="1" xfId="1" applyFont="1" applyFill="1" applyBorder="1" applyAlignment="1">
      <alignment horizontal="center" vertical="center"/>
    </xf>
    <xf numFmtId="164" fontId="5" fillId="4" borderId="1" xfId="1" applyFont="1" applyFill="1" applyBorder="1" applyAlignment="1">
      <alignment horizontal="center" vertical="center"/>
    </xf>
    <xf numFmtId="0" fontId="23" fillId="4" borderId="1" xfId="0" applyFont="1" applyFill="1" applyBorder="1" applyAlignment="1">
      <alignment horizontal="center" vertical="top"/>
    </xf>
    <xf numFmtId="0" fontId="23" fillId="4" borderId="1" xfId="0" applyFont="1" applyFill="1" applyBorder="1" applyAlignment="1">
      <alignment horizontal="center" vertical="center"/>
    </xf>
    <xf numFmtId="164" fontId="23" fillId="4" borderId="1" xfId="1" applyFont="1" applyFill="1" applyBorder="1" applyAlignment="1">
      <alignment horizontal="center" vertical="center"/>
    </xf>
    <xf numFmtId="0" fontId="25" fillId="0" borderId="1" xfId="0" applyFont="1" applyBorder="1" applyAlignment="1">
      <alignment vertical="top" wrapText="1"/>
    </xf>
    <xf numFmtId="0" fontId="25" fillId="11" borderId="1" xfId="0" applyFont="1" applyFill="1" applyBorder="1" applyAlignment="1">
      <alignment vertical="top" wrapText="1"/>
    </xf>
    <xf numFmtId="164" fontId="23" fillId="11" borderId="1" xfId="1" applyFont="1" applyFill="1" applyBorder="1" applyAlignment="1">
      <alignment horizontal="center" vertical="center"/>
    </xf>
    <xf numFmtId="0" fontId="23" fillId="0" borderId="1" xfId="0" applyFont="1" applyBorder="1" applyAlignment="1">
      <alignment vertical="top" wrapText="1"/>
    </xf>
    <xf numFmtId="0" fontId="2" fillId="0" borderId="1" xfId="0" applyFont="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pplyAlignment="1">
      <alignment vertical="top"/>
    </xf>
    <xf numFmtId="164" fontId="24" fillId="0" borderId="1" xfId="1" applyFont="1" applyBorder="1" applyAlignment="1">
      <alignment horizontal="center" vertical="center"/>
    </xf>
    <xf numFmtId="164" fontId="23" fillId="0" borderId="0" xfId="1" applyFont="1" applyAlignment="1">
      <alignment horizontal="center" vertical="center"/>
    </xf>
    <xf numFmtId="164" fontId="23" fillId="7" borderId="1" xfId="1" applyFont="1" applyFill="1" applyBorder="1" applyAlignment="1">
      <alignment horizontal="center" vertical="center"/>
    </xf>
    <xf numFmtId="0" fontId="24" fillId="11" borderId="1" xfId="0" applyFont="1" applyFill="1" applyBorder="1"/>
    <xf numFmtId="164" fontId="5" fillId="11" borderId="1" xfId="1" applyFont="1" applyFill="1" applyBorder="1" applyAlignment="1">
      <alignment horizontal="center" vertical="center" wrapText="1"/>
    </xf>
    <xf numFmtId="0" fontId="24" fillId="7" borderId="1" xfId="0" applyFont="1" applyFill="1" applyBorder="1" applyAlignment="1">
      <alignment horizontal="center" vertical="center"/>
    </xf>
    <xf numFmtId="164" fontId="5" fillId="7" borderId="1" xfId="1" applyFont="1" applyFill="1" applyBorder="1" applyAlignment="1">
      <alignment horizontal="center" vertical="center" wrapText="1"/>
    </xf>
    <xf numFmtId="0" fontId="21" fillId="0" borderId="1" xfId="0" applyFont="1" applyBorder="1" applyAlignment="1">
      <alignment horizontal="center" vertical="center"/>
    </xf>
    <xf numFmtId="164" fontId="21" fillId="4" borderId="1" xfId="1" applyFont="1" applyFill="1" applyBorder="1" applyAlignment="1">
      <alignment horizontal="center" vertical="center"/>
    </xf>
    <xf numFmtId="0" fontId="23" fillId="0" borderId="1" xfId="0" applyFont="1" applyBorder="1" applyAlignment="1">
      <alignment vertical="top"/>
    </xf>
    <xf numFmtId="0" fontId="21" fillId="0" borderId="1" xfId="0" applyFont="1" applyBorder="1" applyAlignment="1">
      <alignment vertical="top"/>
    </xf>
    <xf numFmtId="164" fontId="24" fillId="4" borderId="1" xfId="1" applyFont="1" applyFill="1" applyBorder="1" applyAlignment="1">
      <alignment horizontal="center" vertical="center"/>
    </xf>
    <xf numFmtId="164" fontId="23" fillId="0" borderId="1" xfId="1" applyFont="1" applyBorder="1" applyAlignment="1">
      <alignment horizontal="center" vertical="center" wrapText="1"/>
    </xf>
    <xf numFmtId="0" fontId="24" fillId="11" borderId="2" xfId="0" applyFont="1" applyFill="1" applyBorder="1" applyAlignment="1">
      <alignment horizontal="center" vertical="center"/>
    </xf>
    <xf numFmtId="0" fontId="24" fillId="7" borderId="2" xfId="0" applyFont="1" applyFill="1" applyBorder="1" applyAlignment="1">
      <alignment horizontal="center" vertical="center"/>
    </xf>
    <xf numFmtId="0" fontId="23" fillId="7" borderId="2" xfId="0" applyFont="1" applyFill="1" applyBorder="1" applyAlignment="1">
      <alignment horizontal="center" vertical="center"/>
    </xf>
    <xf numFmtId="0" fontId="25" fillId="0" borderId="2" xfId="0" applyFont="1" applyBorder="1" applyAlignment="1">
      <alignment vertical="top" wrapText="1"/>
    </xf>
    <xf numFmtId="0" fontId="25" fillId="11" borderId="2" xfId="0" applyFont="1" applyFill="1" applyBorder="1" applyAlignment="1">
      <alignment vertical="top" wrapText="1"/>
    </xf>
    <xf numFmtId="0" fontId="2" fillId="0" borderId="2" xfId="0" applyFont="1" applyBorder="1" applyAlignment="1">
      <alignment vertical="top" wrapText="1"/>
    </xf>
    <xf numFmtId="0" fontId="21" fillId="0" borderId="2" xfId="0" applyFont="1" applyBorder="1" applyAlignment="1">
      <alignment vertical="top" wrapText="1"/>
    </xf>
    <xf numFmtId="0" fontId="23" fillId="0" borderId="2" xfId="0" applyFont="1" applyBorder="1" applyAlignment="1">
      <alignment vertical="top"/>
    </xf>
    <xf numFmtId="0" fontId="23" fillId="0" borderId="2" xfId="0" applyFont="1" applyBorder="1" applyAlignment="1">
      <alignment vertical="top" wrapText="1"/>
    </xf>
    <xf numFmtId="0" fontId="21" fillId="0" borderId="2" xfId="0" applyFont="1" applyBorder="1" applyAlignment="1">
      <alignment vertical="top"/>
    </xf>
    <xf numFmtId="0" fontId="2" fillId="0" borderId="2" xfId="0" applyFont="1" applyBorder="1" applyAlignment="1">
      <alignment horizontal="left" vertical="center" wrapText="1"/>
    </xf>
    <xf numFmtId="0" fontId="2" fillId="11" borderId="2" xfId="3" applyFont="1" applyFill="1" applyBorder="1" applyAlignment="1">
      <alignment vertical="center" wrapText="1"/>
    </xf>
    <xf numFmtId="164" fontId="23" fillId="0" borderId="0" xfId="1" applyFont="1" applyBorder="1" applyAlignment="1">
      <alignment horizontal="center" vertical="center"/>
    </xf>
    <xf numFmtId="0" fontId="24" fillId="0" borderId="1" xfId="0" applyFont="1" applyBorder="1" applyAlignment="1">
      <alignment vertical="top"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2" fillId="11" borderId="2" xfId="0" applyFont="1" applyFill="1" applyBorder="1" applyAlignment="1">
      <alignment vertical="top" wrapText="1"/>
    </xf>
    <xf numFmtId="0" fontId="23" fillId="11" borderId="1" xfId="0" applyFont="1" applyFill="1" applyBorder="1" applyAlignment="1">
      <alignment vertical="top"/>
    </xf>
    <xf numFmtId="0" fontId="23" fillId="11" borderId="2" xfId="0" applyFont="1" applyFill="1" applyBorder="1" applyAlignment="1">
      <alignment vertical="top"/>
    </xf>
    <xf numFmtId="0" fontId="23" fillId="4" borderId="1" xfId="0" applyFont="1" applyFill="1" applyBorder="1" applyAlignment="1">
      <alignment vertical="top"/>
    </xf>
    <xf numFmtId="0" fontId="23" fillId="4" borderId="2" xfId="0" applyFont="1" applyFill="1" applyBorder="1" applyAlignment="1">
      <alignment vertical="top"/>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164" fontId="24" fillId="10" borderId="1" xfId="1" applyFont="1" applyFill="1" applyBorder="1" applyAlignment="1">
      <alignment horizontal="center" vertical="center"/>
    </xf>
    <xf numFmtId="0" fontId="5" fillId="0" borderId="1" xfId="3" applyFont="1" applyBorder="1" applyAlignment="1">
      <alignment vertical="center" wrapText="1"/>
    </xf>
    <xf numFmtId="0" fontId="25" fillId="4" borderId="1" xfId="0" applyFont="1" applyFill="1" applyBorder="1" applyAlignment="1">
      <alignment vertical="top" wrapText="1"/>
    </xf>
    <xf numFmtId="0" fontId="20" fillId="11" borderId="1" xfId="0" applyFont="1" applyFill="1" applyBorder="1" applyAlignment="1">
      <alignment horizontal="center" vertical="top" wrapText="1"/>
    </xf>
    <xf numFmtId="0" fontId="5" fillId="11" borderId="1" xfId="3" applyFont="1" applyFill="1" applyBorder="1" applyAlignment="1">
      <alignment vertical="center" wrapText="1"/>
    </xf>
    <xf numFmtId="164" fontId="5" fillId="11" borderId="1" xfId="1" applyFont="1" applyFill="1" applyBorder="1" applyAlignment="1">
      <alignment vertical="center"/>
    </xf>
    <xf numFmtId="0" fontId="2" fillId="4" borderId="1" xfId="0" applyFont="1" applyFill="1" applyBorder="1" applyAlignment="1">
      <alignment horizontal="left" wrapText="1"/>
    </xf>
    <xf numFmtId="0" fontId="27" fillId="0" borderId="1" xfId="3" applyFont="1" applyBorder="1" applyAlignment="1">
      <alignment vertical="center" wrapText="1"/>
    </xf>
    <xf numFmtId="0" fontId="2" fillId="0" borderId="1" xfId="0" applyFont="1" applyBorder="1" applyAlignment="1">
      <alignment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164" fontId="15" fillId="0" borderId="1" xfId="1" applyFont="1" applyBorder="1"/>
    <xf numFmtId="2" fontId="15" fillId="0" borderId="1" xfId="0" applyNumberFormat="1" applyFont="1" applyBorder="1"/>
    <xf numFmtId="0" fontId="28" fillId="0" borderId="1" xfId="0" applyFont="1" applyBorder="1"/>
    <xf numFmtId="2" fontId="23" fillId="0" borderId="1" xfId="0" applyNumberFormat="1" applyFont="1" applyBorder="1"/>
    <xf numFmtId="0" fontId="23" fillId="11" borderId="0" xfId="0" applyFont="1" applyFill="1"/>
    <xf numFmtId="0" fontId="23" fillId="11" borderId="0" xfId="0" applyFont="1" applyFill="1" applyAlignment="1">
      <alignment horizontal="center" vertical="center"/>
    </xf>
    <xf numFmtId="164" fontId="23" fillId="11" borderId="0" xfId="1" applyFont="1" applyFill="1" applyBorder="1" applyAlignment="1">
      <alignment horizontal="center" vertical="center"/>
    </xf>
    <xf numFmtId="164" fontId="24" fillId="11" borderId="0" xfId="1" applyFont="1" applyFill="1" applyAlignment="1">
      <alignment horizontal="center" vertical="center"/>
    </xf>
    <xf numFmtId="0" fontId="21" fillId="0" borderId="1" xfId="0" applyFont="1" applyBorder="1"/>
    <xf numFmtId="164" fontId="21" fillId="0" borderId="1" xfId="1" applyFont="1" applyBorder="1"/>
    <xf numFmtId="2" fontId="21" fillId="0" borderId="1" xfId="0" applyNumberFormat="1" applyFont="1" applyBorder="1"/>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11" borderId="1" xfId="0" applyFont="1" applyFill="1" applyBorder="1" applyAlignment="1">
      <alignment horizontal="center" vertical="center" wrapText="1"/>
    </xf>
    <xf numFmtId="0" fontId="20" fillId="0" borderId="0" xfId="0" applyFont="1" applyAlignment="1">
      <alignment horizontal="center" vertical="center" wrapText="1"/>
    </xf>
    <xf numFmtId="0" fontId="20" fillId="11" borderId="0" xfId="0" applyFont="1" applyFill="1" applyAlignment="1">
      <alignment horizontal="center" vertical="center" wrapText="1"/>
    </xf>
    <xf numFmtId="0" fontId="2" fillId="11"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 fillId="0" borderId="1" xfId="0" applyFont="1" applyBorder="1" applyAlignment="1">
      <alignment vertical="center" wrapText="1"/>
    </xf>
    <xf numFmtId="0" fontId="2" fillId="11" borderId="1" xfId="0" applyFont="1" applyFill="1" applyBorder="1" applyAlignment="1">
      <alignment vertical="center" wrapText="1"/>
    </xf>
    <xf numFmtId="0" fontId="15" fillId="0" borderId="1" xfId="0" applyFont="1" applyBorder="1" applyAlignment="1">
      <alignment horizontal="center" vertical="center"/>
    </xf>
    <xf numFmtId="0" fontId="18" fillId="0" borderId="1" xfId="0" applyFont="1" applyBorder="1"/>
    <xf numFmtId="0" fontId="18" fillId="0" borderId="1" xfId="0" applyFont="1" applyBorder="1" applyAlignment="1">
      <alignment horizontal="center" vertical="center"/>
    </xf>
    <xf numFmtId="164" fontId="18" fillId="0" borderId="1" xfId="1" applyFont="1" applyBorder="1"/>
    <xf numFmtId="2" fontId="18" fillId="0" borderId="1" xfId="0" applyNumberFormat="1" applyFont="1" applyBorder="1"/>
    <xf numFmtId="0" fontId="29" fillId="0" borderId="1" xfId="0" applyFont="1" applyBorder="1"/>
    <xf numFmtId="0" fontId="24" fillId="0" borderId="1" xfId="0" applyFont="1" applyBorder="1"/>
    <xf numFmtId="167" fontId="23" fillId="0" borderId="1" xfId="0" applyNumberFormat="1" applyFont="1" applyBorder="1"/>
    <xf numFmtId="0" fontId="23" fillId="4" borderId="1" xfId="0" applyFont="1" applyFill="1" applyBorder="1"/>
    <xf numFmtId="164" fontId="23" fillId="4" borderId="1" xfId="1" applyFont="1" applyFill="1" applyBorder="1"/>
    <xf numFmtId="2" fontId="23" fillId="4" borderId="1" xfId="0" applyNumberFormat="1" applyFont="1" applyFill="1" applyBorder="1"/>
    <xf numFmtId="167" fontId="23" fillId="4" borderId="1" xfId="0" applyNumberFormat="1" applyFont="1" applyFill="1" applyBorder="1"/>
    <xf numFmtId="167" fontId="21" fillId="0" borderId="1" xfId="0" applyNumberFormat="1" applyFont="1" applyBorder="1"/>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1" xfId="3" applyFont="1" applyBorder="1" applyAlignment="1">
      <alignment horizontal="center" vertical="center"/>
    </xf>
    <xf numFmtId="164" fontId="5" fillId="0" borderId="1" xfId="1" applyFont="1" applyBorder="1" applyAlignment="1">
      <alignment vertical="center"/>
    </xf>
    <xf numFmtId="164" fontId="5" fillId="0" borderId="1" xfId="1" applyFont="1" applyBorder="1" applyAlignment="1">
      <alignment vertical="center" wrapText="1"/>
    </xf>
    <xf numFmtId="164" fontId="2" fillId="0" borderId="1" xfId="1" applyFont="1" applyBorder="1" applyAlignment="1" applyProtection="1">
      <alignment vertical="center"/>
      <protection locked="0"/>
    </xf>
    <xf numFmtId="0" fontId="5" fillId="0" borderId="1" xfId="0" applyFont="1" applyBorder="1" applyAlignment="1">
      <alignment vertical="center" wrapText="1"/>
    </xf>
    <xf numFmtId="0" fontId="2" fillId="11" borderId="1" xfId="0" applyFont="1" applyFill="1" applyBorder="1" applyAlignment="1">
      <alignment vertical="center"/>
    </xf>
    <xf numFmtId="0" fontId="2" fillId="11" borderId="1" xfId="0" applyFont="1" applyFill="1" applyBorder="1" applyAlignment="1">
      <alignment horizontal="center" vertical="center"/>
    </xf>
    <xf numFmtId="164" fontId="5" fillId="11" borderId="1" xfId="1" applyFont="1" applyFill="1" applyBorder="1" applyAlignment="1" applyProtection="1">
      <alignment vertical="center"/>
      <protection locked="0"/>
    </xf>
    <xf numFmtId="164" fontId="5" fillId="10" borderId="1" xfId="1" applyFont="1" applyFill="1" applyBorder="1" applyAlignment="1" applyProtection="1">
      <alignment vertical="center"/>
      <protection locked="0"/>
    </xf>
    <xf numFmtId="0" fontId="5" fillId="7" borderId="1" xfId="0" applyFont="1" applyFill="1" applyBorder="1" applyAlignment="1">
      <alignment vertical="center" wrapText="1"/>
    </xf>
    <xf numFmtId="0" fontId="23" fillId="0" borderId="1" xfId="0" applyFont="1" applyBorder="1" applyAlignment="1">
      <alignment horizontal="center" vertical="top" wrapText="1"/>
    </xf>
    <xf numFmtId="164" fontId="23" fillId="0" borderId="1" xfId="1" applyFont="1" applyBorder="1" applyAlignment="1">
      <alignment vertical="top" wrapText="1"/>
    </xf>
    <xf numFmtId="0" fontId="2" fillId="0" borderId="1" xfId="0" applyFont="1" applyBorder="1" applyAlignment="1">
      <alignment wrapText="1"/>
    </xf>
    <xf numFmtId="164" fontId="2" fillId="0" borderId="1" xfId="1" applyFont="1" applyBorder="1" applyAlignment="1" applyProtection="1">
      <protection locked="0"/>
    </xf>
    <xf numFmtId="0" fontId="2" fillId="7" borderId="1" xfId="0" applyFont="1" applyFill="1" applyBorder="1" applyAlignment="1">
      <alignment horizontal="left" wrapText="1"/>
    </xf>
    <xf numFmtId="165" fontId="4" fillId="0" borderId="1" xfId="1" applyNumberFormat="1" applyFont="1" applyBorder="1" applyAlignment="1">
      <alignment vertical="center"/>
    </xf>
    <xf numFmtId="165" fontId="2" fillId="0" borderId="1" xfId="1" applyNumberFormat="1" applyFont="1" applyBorder="1" applyAlignment="1">
      <alignment vertical="center"/>
    </xf>
    <xf numFmtId="9" fontId="4" fillId="0" borderId="1" xfId="2" applyFont="1" applyBorder="1" applyAlignment="1">
      <alignment vertical="center"/>
    </xf>
    <xf numFmtId="165" fontId="5" fillId="2"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3" fontId="5" fillId="3" borderId="1" xfId="1" applyNumberFormat="1" applyFont="1" applyFill="1" applyBorder="1" applyAlignment="1">
      <alignment horizontal="center" vertical="center"/>
    </xf>
    <xf numFmtId="165" fontId="5" fillId="3" borderId="1" xfId="1" applyNumberFormat="1" applyFont="1" applyFill="1" applyBorder="1" applyAlignment="1">
      <alignment horizontal="center" vertical="center" wrapText="1"/>
    </xf>
    <xf numFmtId="164" fontId="10" fillId="0" borderId="1" xfId="1" applyFont="1" applyBorder="1" applyAlignment="1">
      <alignment vertical="center" wrapText="1"/>
    </xf>
    <xf numFmtId="9" fontId="10" fillId="0" borderId="1" xfId="2" applyFont="1" applyBorder="1" applyAlignment="1">
      <alignment vertical="center" wrapText="1"/>
    </xf>
    <xf numFmtId="165" fontId="10" fillId="0" borderId="1" xfId="1" applyNumberFormat="1" applyFont="1" applyBorder="1" applyAlignment="1">
      <alignment vertical="center" wrapText="1"/>
    </xf>
    <xf numFmtId="165" fontId="2" fillId="0" borderId="1" xfId="1" applyNumberFormat="1" applyFont="1" applyBorder="1" applyAlignment="1">
      <alignment horizontal="center" vertical="center" wrapText="1"/>
    </xf>
    <xf numFmtId="9" fontId="4" fillId="0" borderId="1" xfId="2" applyFont="1" applyBorder="1" applyAlignment="1">
      <alignment vertical="center" wrapText="1"/>
    </xf>
    <xf numFmtId="165" fontId="4" fillId="0" borderId="1" xfId="1" applyNumberFormat="1" applyFont="1" applyBorder="1" applyAlignment="1">
      <alignment vertical="center" wrapText="1"/>
    </xf>
    <xf numFmtId="3" fontId="2" fillId="0" borderId="1" xfId="1" applyNumberFormat="1" applyFont="1" applyBorder="1" applyAlignment="1">
      <alignment horizontal="center" vertical="center"/>
    </xf>
    <xf numFmtId="165" fontId="2" fillId="4" borderId="1" xfId="1" applyNumberFormat="1" applyFont="1" applyFill="1" applyBorder="1" applyAlignment="1">
      <alignment horizontal="center" vertical="center" wrapText="1"/>
    </xf>
    <xf numFmtId="165" fontId="6" fillId="4"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xf>
    <xf numFmtId="3" fontId="2" fillId="4" borderId="1" xfId="1" applyNumberFormat="1" applyFont="1" applyFill="1" applyBorder="1" applyAlignment="1">
      <alignment horizontal="center" vertical="center"/>
    </xf>
    <xf numFmtId="9" fontId="4" fillId="4" borderId="1" xfId="2" applyFont="1" applyFill="1" applyBorder="1" applyAlignment="1">
      <alignment vertical="center" wrapText="1"/>
    </xf>
    <xf numFmtId="165" fontId="2" fillId="7" borderId="1" xfId="1" applyNumberFormat="1" applyFont="1" applyFill="1" applyBorder="1" applyAlignment="1">
      <alignment horizontal="center" vertical="center" wrapText="1"/>
    </xf>
    <xf numFmtId="9" fontId="19" fillId="0" borderId="0" xfId="2" applyFont="1" applyAlignment="1">
      <alignment vertical="center" wrapText="1"/>
    </xf>
    <xf numFmtId="9" fontId="19" fillId="0" borderId="1" xfId="2" applyFont="1" applyBorder="1" applyAlignment="1">
      <alignment vertical="center" wrapText="1"/>
    </xf>
    <xf numFmtId="0" fontId="4" fillId="0" borderId="0" xfId="0" applyFont="1" applyAlignment="1">
      <alignment vertical="center" wrapText="1"/>
    </xf>
    <xf numFmtId="9" fontId="4" fillId="7" borderId="1" xfId="2" applyFont="1" applyFill="1" applyBorder="1" applyAlignment="1">
      <alignment vertical="center" wrapText="1"/>
    </xf>
    <xf numFmtId="164" fontId="5" fillId="7" borderId="1" xfId="1" applyFont="1" applyFill="1" applyBorder="1" applyAlignment="1">
      <alignment vertical="center" wrapText="1"/>
    </xf>
    <xf numFmtId="0" fontId="7" fillId="0" borderId="1" xfId="0" applyFont="1" applyBorder="1" applyAlignment="1">
      <alignment horizontal="center" vertical="center"/>
    </xf>
    <xf numFmtId="3" fontId="7" fillId="0" borderId="1" xfId="1" applyNumberFormat="1" applyFont="1" applyBorder="1" applyAlignment="1">
      <alignment horizontal="center" vertical="center"/>
    </xf>
    <xf numFmtId="165" fontId="7" fillId="0" borderId="1" xfId="1" applyNumberFormat="1" applyFont="1" applyBorder="1" applyAlignment="1">
      <alignment horizontal="center" vertical="center" wrapText="1"/>
    </xf>
    <xf numFmtId="9" fontId="7" fillId="0" borderId="1" xfId="2" applyFont="1" applyBorder="1" applyAlignment="1">
      <alignment vertical="center" wrapText="1"/>
    </xf>
    <xf numFmtId="3" fontId="8" fillId="3" borderId="1" xfId="1" applyNumberFormat="1" applyFont="1" applyFill="1" applyBorder="1" applyAlignment="1">
      <alignment horizontal="center" vertical="center"/>
    </xf>
    <xf numFmtId="165" fontId="8" fillId="3" borderId="1" xfId="1" applyNumberFormat="1" applyFont="1" applyFill="1" applyBorder="1" applyAlignment="1">
      <alignment horizontal="center" vertical="center" wrapText="1"/>
    </xf>
    <xf numFmtId="164" fontId="5" fillId="3" borderId="1" xfId="1" applyFont="1" applyFill="1" applyBorder="1" applyAlignment="1">
      <alignment horizontal="center" vertical="center" wrapText="1"/>
    </xf>
    <xf numFmtId="9" fontId="8" fillId="3" borderId="1" xfId="2" applyFont="1" applyFill="1" applyBorder="1" applyAlignment="1">
      <alignment horizontal="center" vertical="center" wrapText="1"/>
    </xf>
    <xf numFmtId="0" fontId="8" fillId="4" borderId="1" xfId="0" applyFont="1" applyFill="1" applyBorder="1" applyAlignment="1">
      <alignment horizontal="center" vertical="center"/>
    </xf>
    <xf numFmtId="164" fontId="8" fillId="4" borderId="1" xfId="1" applyFont="1" applyFill="1" applyBorder="1" applyAlignment="1">
      <alignment horizontal="center" vertical="center"/>
    </xf>
    <xf numFmtId="165" fontId="8" fillId="4" borderId="1" xfId="1" applyNumberFormat="1" applyFont="1" applyFill="1" applyBorder="1" applyAlignment="1">
      <alignment horizontal="center" vertical="center" wrapText="1"/>
    </xf>
    <xf numFmtId="164" fontId="5" fillId="4" borderId="1" xfId="1" applyFont="1" applyFill="1" applyBorder="1" applyAlignment="1">
      <alignment horizontal="center" vertical="center" wrapText="1"/>
    </xf>
    <xf numFmtId="9" fontId="8" fillId="4" borderId="1" xfId="2" applyFont="1" applyFill="1" applyBorder="1" applyAlignment="1">
      <alignment horizontal="center" vertical="center" wrapText="1"/>
    </xf>
    <xf numFmtId="0" fontId="4" fillId="0" borderId="1" xfId="0" applyFont="1" applyBorder="1" applyAlignment="1">
      <alignment vertical="center"/>
    </xf>
    <xf numFmtId="165" fontId="10" fillId="0" borderId="1" xfId="1" applyNumberFormat="1" applyFont="1" applyBorder="1" applyAlignment="1">
      <alignment vertical="center"/>
    </xf>
    <xf numFmtId="0" fontId="4" fillId="0" borderId="0" xfId="0" applyFont="1" applyAlignment="1">
      <alignment vertical="center"/>
    </xf>
    <xf numFmtId="165" fontId="4" fillId="0" borderId="0" xfId="1" applyNumberFormat="1" applyFont="1" applyAlignment="1">
      <alignment vertical="center"/>
    </xf>
    <xf numFmtId="164" fontId="2" fillId="0" borderId="0" xfId="1" applyFont="1" applyAlignment="1">
      <alignment vertical="center"/>
    </xf>
    <xf numFmtId="9" fontId="4" fillId="0" borderId="0" xfId="2" applyFont="1" applyAlignment="1">
      <alignment vertical="center"/>
    </xf>
    <xf numFmtId="0" fontId="2" fillId="7" borderId="1" xfId="0" applyFont="1" applyFill="1" applyBorder="1" applyAlignment="1">
      <alignment horizontal="center" vertical="center" wrapText="1"/>
    </xf>
    <xf numFmtId="165" fontId="5" fillId="4" borderId="1" xfId="1" applyNumberFormat="1" applyFont="1" applyFill="1" applyBorder="1" applyAlignment="1">
      <alignment horizontal="center" vertical="center"/>
    </xf>
    <xf numFmtId="165" fontId="23" fillId="4" borderId="1" xfId="1" applyNumberFormat="1" applyFont="1" applyFill="1" applyBorder="1" applyAlignment="1">
      <alignment horizontal="center" vertical="center"/>
    </xf>
    <xf numFmtId="165" fontId="23" fillId="0" borderId="1" xfId="1" applyNumberFormat="1" applyFont="1" applyBorder="1" applyAlignment="1">
      <alignment horizontal="center" vertical="center"/>
    </xf>
    <xf numFmtId="165" fontId="23" fillId="11" borderId="1" xfId="1" applyNumberFormat="1" applyFont="1" applyFill="1" applyBorder="1" applyAlignment="1">
      <alignment horizontal="center" vertical="center"/>
    </xf>
    <xf numFmtId="165" fontId="24" fillId="0" borderId="1" xfId="1" applyNumberFormat="1" applyFont="1" applyBorder="1" applyAlignment="1">
      <alignment horizontal="center" vertical="center"/>
    </xf>
    <xf numFmtId="165" fontId="23" fillId="0" borderId="0" xfId="1" applyNumberFormat="1" applyFont="1" applyAlignment="1">
      <alignment horizontal="center" vertical="center"/>
    </xf>
    <xf numFmtId="0" fontId="23" fillId="4" borderId="1" xfId="0" applyFont="1" applyFill="1" applyBorder="1" applyAlignment="1">
      <alignment vertical="top"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center"/>
    </xf>
    <xf numFmtId="0" fontId="15" fillId="4" borderId="1" xfId="0" applyFont="1" applyFill="1" applyBorder="1" applyAlignment="1">
      <alignment horizontal="center"/>
    </xf>
    <xf numFmtId="0" fontId="9" fillId="4" borderId="1" xfId="0" applyFont="1" applyFill="1" applyBorder="1" applyAlignment="1">
      <alignment horizontal="center" vertical="center"/>
    </xf>
    <xf numFmtId="0" fontId="15" fillId="4" borderId="1" xfId="0" applyFont="1" applyFill="1" applyBorder="1" applyAlignment="1">
      <alignment horizontal="left" vertical="center"/>
    </xf>
    <xf numFmtId="0" fontId="12" fillId="4" borderId="1" xfId="0" applyFont="1" applyFill="1" applyBorder="1" applyAlignment="1">
      <alignment horizontal="center"/>
    </xf>
    <xf numFmtId="0" fontId="13" fillId="7" borderId="1" xfId="0" applyFont="1" applyFill="1" applyBorder="1" applyAlignment="1">
      <alignment horizontal="center"/>
    </xf>
    <xf numFmtId="0" fontId="16" fillId="4" borderId="1" xfId="0" applyFont="1" applyFill="1" applyBorder="1" applyAlignment="1">
      <alignment horizontal="left" vertic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165" fontId="10" fillId="11" borderId="1" xfId="1" applyNumberFormat="1" applyFont="1" applyFill="1" applyBorder="1" applyAlignment="1">
      <alignment horizontal="center" vertical="center"/>
    </xf>
    <xf numFmtId="165" fontId="2" fillId="2" borderId="2" xfId="1" applyNumberFormat="1" applyFont="1" applyFill="1" applyBorder="1" applyAlignment="1">
      <alignment horizontal="center" vertical="center"/>
    </xf>
    <xf numFmtId="165" fontId="2" fillId="2" borderId="3" xfId="1" applyNumberFormat="1" applyFont="1" applyFill="1" applyBorder="1" applyAlignment="1">
      <alignment horizontal="center" vertical="center"/>
    </xf>
    <xf numFmtId="165" fontId="2" fillId="2" borderId="4" xfId="1" applyNumberFormat="1" applyFont="1" applyFill="1" applyBorder="1" applyAlignment="1">
      <alignment horizontal="center" vertical="center"/>
    </xf>
    <xf numFmtId="0" fontId="2" fillId="0" borderId="1" xfId="0" applyFont="1" applyBorder="1" applyAlignment="1">
      <alignment horizontal="center"/>
    </xf>
    <xf numFmtId="0" fontId="3" fillId="2"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5" fillId="7" borderId="1" xfId="0" applyFont="1" applyFill="1" applyBorder="1" applyAlignment="1">
      <alignment horizontal="center"/>
    </xf>
    <xf numFmtId="0" fontId="5" fillId="0" borderId="1" xfId="0" applyFont="1" applyBorder="1" applyAlignment="1">
      <alignment horizontal="center"/>
    </xf>
    <xf numFmtId="165" fontId="2" fillId="0" borderId="1" xfId="1" applyNumberFormat="1" applyFont="1" applyBorder="1" applyAlignment="1">
      <alignment horizontal="center" vertical="center"/>
    </xf>
    <xf numFmtId="0" fontId="2" fillId="12" borderId="2" xfId="3" applyFont="1" applyFill="1" applyBorder="1" applyAlignment="1">
      <alignment horizontal="center" vertical="center"/>
    </xf>
    <xf numFmtId="0" fontId="2" fillId="12" borderId="3" xfId="3" applyFont="1" applyFill="1" applyBorder="1" applyAlignment="1">
      <alignment horizontal="center" vertical="center"/>
    </xf>
    <xf numFmtId="0" fontId="2" fillId="12" borderId="4" xfId="3" applyFont="1" applyFill="1" applyBorder="1" applyAlignment="1">
      <alignment horizontal="center" vertical="center"/>
    </xf>
    <xf numFmtId="0" fontId="2" fillId="6" borderId="1" xfId="3" applyFont="1" applyFill="1" applyBorder="1" applyAlignment="1">
      <alignment horizontal="center" vertical="center"/>
    </xf>
    <xf numFmtId="0" fontId="5" fillId="9" borderId="2" xfId="3" applyFont="1" applyFill="1" applyBorder="1" applyAlignment="1">
      <alignment horizontal="center" vertical="center"/>
    </xf>
    <xf numFmtId="0" fontId="5" fillId="9" borderId="3" xfId="3" applyFont="1" applyFill="1" applyBorder="1" applyAlignment="1">
      <alignment horizontal="center" vertical="center"/>
    </xf>
    <xf numFmtId="0" fontId="5" fillId="9" borderId="4" xfId="3" applyFont="1" applyFill="1" applyBorder="1" applyAlignment="1">
      <alignment horizontal="center" vertical="center"/>
    </xf>
    <xf numFmtId="0" fontId="2" fillId="11" borderId="2" xfId="3" applyFont="1" applyFill="1" applyBorder="1" applyAlignment="1">
      <alignment horizontal="center" vertical="center"/>
    </xf>
    <xf numFmtId="0" fontId="2" fillId="11" borderId="3" xfId="3" applyFont="1" applyFill="1" applyBorder="1" applyAlignment="1">
      <alignment horizontal="center" vertical="center"/>
    </xf>
    <xf numFmtId="0" fontId="2" fillId="11" borderId="4" xfId="3" applyFont="1" applyFill="1" applyBorder="1" applyAlignment="1">
      <alignment horizontal="center" vertical="center"/>
    </xf>
    <xf numFmtId="0" fontId="5" fillId="7" borderId="2" xfId="3" applyFont="1" applyFill="1" applyBorder="1" applyAlignment="1">
      <alignment horizontal="center" vertical="center"/>
    </xf>
    <xf numFmtId="0" fontId="5" fillId="7" borderId="3" xfId="3" applyFont="1" applyFill="1" applyBorder="1" applyAlignment="1">
      <alignment horizontal="center" vertical="center"/>
    </xf>
    <xf numFmtId="0" fontId="5" fillId="7" borderId="4" xfId="3" applyFont="1" applyFill="1" applyBorder="1" applyAlignment="1">
      <alignment horizontal="center" vertical="center"/>
    </xf>
    <xf numFmtId="0" fontId="22" fillId="14" borderId="2" xfId="3" applyFont="1" applyFill="1" applyBorder="1" applyAlignment="1">
      <alignment horizontal="center" vertical="center"/>
    </xf>
    <xf numFmtId="0" fontId="22" fillId="14" borderId="3" xfId="3" applyFont="1" applyFill="1" applyBorder="1" applyAlignment="1">
      <alignment horizontal="center" vertical="center"/>
    </xf>
    <xf numFmtId="0" fontId="22" fillId="14" borderId="4" xfId="3" applyFont="1" applyFill="1" applyBorder="1" applyAlignment="1">
      <alignment horizontal="center" vertical="center"/>
    </xf>
    <xf numFmtId="0" fontId="22" fillId="15" borderId="2" xfId="3" applyFont="1" applyFill="1" applyBorder="1" applyAlignment="1">
      <alignment horizontal="center" vertical="center"/>
    </xf>
    <xf numFmtId="0" fontId="22" fillId="15" borderId="3" xfId="3" applyFont="1" applyFill="1" applyBorder="1" applyAlignment="1">
      <alignment horizontal="center" vertical="center"/>
    </xf>
    <xf numFmtId="0" fontId="22" fillId="15" borderId="4" xfId="3" applyFont="1" applyFill="1" applyBorder="1" applyAlignment="1">
      <alignment horizontal="center" vertical="center"/>
    </xf>
    <xf numFmtId="0" fontId="2" fillId="13" borderId="2" xfId="3" applyFont="1" applyFill="1" applyBorder="1" applyAlignment="1">
      <alignment horizontal="center" vertical="center"/>
    </xf>
    <xf numFmtId="0" fontId="2" fillId="13" borderId="3" xfId="3" applyFont="1" applyFill="1" applyBorder="1" applyAlignment="1">
      <alignment horizontal="center" vertical="center"/>
    </xf>
    <xf numFmtId="0" fontId="2" fillId="13" borderId="4" xfId="3" applyFont="1" applyFill="1" applyBorder="1" applyAlignment="1">
      <alignment horizontal="center" vertical="center"/>
    </xf>
    <xf numFmtId="0" fontId="24" fillId="16" borderId="6" xfId="0" applyFont="1" applyFill="1" applyBorder="1" applyAlignment="1">
      <alignment horizontal="center"/>
    </xf>
  </cellXfs>
  <cellStyles count="4">
    <cellStyle name="Comma" xfId="1" builtinId="3"/>
    <cellStyle name="Normal" xfId="0" builtinId="0"/>
    <cellStyle name="Normal 5"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2400300</xdr:colOff>
      <xdr:row>440</xdr:row>
      <xdr:rowOff>76200</xdr:rowOff>
    </xdr:from>
    <xdr:to>
      <xdr:col>1</xdr:col>
      <xdr:colOff>2776538</xdr:colOff>
      <xdr:row>440</xdr:row>
      <xdr:rowOff>85725</xdr:rowOff>
    </xdr:to>
    <xdr:cxnSp macro="">
      <xdr:nvCxnSpPr>
        <xdr:cNvPr id="2" name="Straight Connector 1">
          <a:extLst>
            <a:ext uri="{FF2B5EF4-FFF2-40B4-BE49-F238E27FC236}">
              <a16:creationId xmlns:a16="http://schemas.microsoft.com/office/drawing/2014/main" id="{90DF0701-5007-4732-87CC-571597EB5288}"/>
            </a:ext>
          </a:extLst>
        </xdr:cNvPr>
        <xdr:cNvCxnSpPr/>
      </xdr:nvCxnSpPr>
      <xdr:spPr>
        <a:xfrm>
          <a:off x="3305175" y="173397863"/>
          <a:ext cx="376238" cy="95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2752725</xdr:colOff>
      <xdr:row>440</xdr:row>
      <xdr:rowOff>71437</xdr:rowOff>
    </xdr:from>
    <xdr:to>
      <xdr:col>1</xdr:col>
      <xdr:colOff>2752725</xdr:colOff>
      <xdr:row>442</xdr:row>
      <xdr:rowOff>128587</xdr:rowOff>
    </xdr:to>
    <xdr:cxnSp macro="">
      <xdr:nvCxnSpPr>
        <xdr:cNvPr id="3" name="Straight Connector 2">
          <a:extLst>
            <a:ext uri="{FF2B5EF4-FFF2-40B4-BE49-F238E27FC236}">
              <a16:creationId xmlns:a16="http://schemas.microsoft.com/office/drawing/2014/main" id="{2EDF00BD-3D8A-4505-B72B-1157F5814360}"/>
            </a:ext>
          </a:extLst>
        </xdr:cNvPr>
        <xdr:cNvCxnSpPr/>
      </xdr:nvCxnSpPr>
      <xdr:spPr>
        <a:xfrm>
          <a:off x="3657600" y="173393100"/>
          <a:ext cx="0" cy="4191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3"/>
  <sheetViews>
    <sheetView tabSelected="1" workbookViewId="0">
      <selection activeCell="A16" sqref="A16:D16"/>
    </sheetView>
  </sheetViews>
  <sheetFormatPr defaultRowHeight="14.25" x14ac:dyDescent="0.45"/>
  <cols>
    <col min="1" max="1" width="7" bestFit="1" customWidth="1"/>
    <col min="2" max="2" width="44" customWidth="1"/>
    <col min="3" max="3" width="22.73046875" customWidth="1"/>
    <col min="4" max="4" width="26.86328125" bestFit="1" customWidth="1"/>
    <col min="5" max="5" width="15.3984375" customWidth="1"/>
    <col min="6" max="6" width="13" customWidth="1"/>
  </cols>
  <sheetData>
    <row r="1" spans="1:5" ht="17.25" x14ac:dyDescent="0.45">
      <c r="A1" s="327" t="s">
        <v>698</v>
      </c>
      <c r="B1" s="327"/>
      <c r="C1" s="327"/>
      <c r="D1" s="327"/>
      <c r="E1" s="53"/>
    </row>
    <row r="2" spans="1:5" ht="17.25" x14ac:dyDescent="0.45">
      <c r="A2" s="327" t="s">
        <v>699</v>
      </c>
      <c r="B2" s="327"/>
      <c r="C2" s="327"/>
      <c r="D2" s="327"/>
      <c r="E2" s="53"/>
    </row>
    <row r="3" spans="1:5" ht="15.4" x14ac:dyDescent="0.45">
      <c r="A3" s="329" t="s">
        <v>703</v>
      </c>
      <c r="B3" s="329"/>
      <c r="C3" s="329"/>
      <c r="D3" s="329"/>
      <c r="E3" s="53"/>
    </row>
    <row r="4" spans="1:5" ht="15.4" x14ac:dyDescent="0.45">
      <c r="A4" s="36"/>
      <c r="B4" s="330"/>
      <c r="C4" s="330"/>
      <c r="D4" s="330"/>
      <c r="E4" s="53"/>
    </row>
    <row r="5" spans="1:5" x14ac:dyDescent="0.45">
      <c r="A5" s="37" t="s">
        <v>689</v>
      </c>
      <c r="B5" s="37" t="s">
        <v>690</v>
      </c>
      <c r="C5" s="37" t="s">
        <v>691</v>
      </c>
      <c r="D5" s="38" t="s">
        <v>704</v>
      </c>
      <c r="E5" s="37" t="s">
        <v>687</v>
      </c>
    </row>
    <row r="6" spans="1:5" x14ac:dyDescent="0.45">
      <c r="A6" s="39">
        <v>1</v>
      </c>
      <c r="B6" s="40" t="s">
        <v>692</v>
      </c>
      <c r="C6" s="41">
        <f>'RA 2'!I810</f>
        <v>57913843.089999996</v>
      </c>
      <c r="D6" s="42">
        <f>'RA 2'!L810</f>
        <v>29458092.187780298</v>
      </c>
      <c r="E6" s="53"/>
    </row>
    <row r="7" spans="1:5" x14ac:dyDescent="0.45">
      <c r="A7" s="39">
        <v>2</v>
      </c>
      <c r="B7" s="40" t="s">
        <v>700</v>
      </c>
      <c r="C7" s="41">
        <f>'RA 2'!I873</f>
        <v>2444934</v>
      </c>
      <c r="D7" s="42">
        <f>'RA 2'!L873</f>
        <v>1369097.4959999998</v>
      </c>
      <c r="E7" s="53"/>
    </row>
    <row r="8" spans="1:5" x14ac:dyDescent="0.45">
      <c r="A8" s="39">
        <v>3</v>
      </c>
      <c r="B8" s="40" t="s">
        <v>1411</v>
      </c>
      <c r="C8" s="41"/>
      <c r="D8" s="42">
        <f>'Extra item'!H64</f>
        <v>2684679.3870000001</v>
      </c>
      <c r="E8" s="53"/>
    </row>
    <row r="9" spans="1:5" x14ac:dyDescent="0.45">
      <c r="A9" s="331" t="s">
        <v>693</v>
      </c>
      <c r="B9" s="331"/>
      <c r="C9" s="44">
        <f>SUM(C6:C7)</f>
        <v>60358777.089999996</v>
      </c>
      <c r="D9" s="45">
        <f>SUM(D6:D8)</f>
        <v>33511869.0707803</v>
      </c>
      <c r="E9" s="53"/>
    </row>
    <row r="10" spans="1:5" x14ac:dyDescent="0.45">
      <c r="A10" s="43"/>
      <c r="B10" s="43" t="s">
        <v>694</v>
      </c>
      <c r="C10" s="41">
        <f>C9*0.18</f>
        <v>10864579.8762</v>
      </c>
      <c r="D10" s="41">
        <f>D9*0.18</f>
        <v>6032136.4327404536</v>
      </c>
      <c r="E10" s="53"/>
    </row>
    <row r="11" spans="1:5" x14ac:dyDescent="0.45">
      <c r="A11" s="43"/>
      <c r="B11" s="43" t="s">
        <v>701</v>
      </c>
      <c r="C11" s="41">
        <f>SUM(C9:C10)</f>
        <v>71223356.966199994</v>
      </c>
      <c r="D11" s="41">
        <f>SUM(D9:D10)</f>
        <v>39544005.503520757</v>
      </c>
      <c r="E11" s="53"/>
    </row>
    <row r="12" spans="1:5" x14ac:dyDescent="0.45">
      <c r="A12" s="328" t="s">
        <v>1282</v>
      </c>
      <c r="B12" s="328"/>
      <c r="C12" s="54"/>
      <c r="D12" s="134">
        <v>31148680.677381404</v>
      </c>
      <c r="E12" s="53"/>
    </row>
    <row r="13" spans="1:5" x14ac:dyDescent="0.45">
      <c r="A13" s="328" t="s">
        <v>1281</v>
      </c>
      <c r="B13" s="328"/>
      <c r="C13" s="40"/>
      <c r="D13" s="52">
        <f>D11-D12</f>
        <v>8395324.8261393532</v>
      </c>
      <c r="E13" s="53"/>
    </row>
    <row r="14" spans="1:5" x14ac:dyDescent="0.45">
      <c r="A14" s="46"/>
      <c r="B14" s="46"/>
      <c r="C14" s="46"/>
      <c r="D14" s="47"/>
      <c r="E14" s="53"/>
    </row>
    <row r="15" spans="1:5" x14ac:dyDescent="0.45">
      <c r="A15" s="324"/>
      <c r="B15" s="324"/>
      <c r="C15" s="48"/>
      <c r="D15" s="45"/>
      <c r="E15" s="53"/>
    </row>
    <row r="16" spans="1:5" x14ac:dyDescent="0.45">
      <c r="A16" s="325" t="s">
        <v>1698</v>
      </c>
      <c r="B16" s="325"/>
      <c r="C16" s="325"/>
      <c r="D16" s="325"/>
      <c r="E16" s="53"/>
    </row>
    <row r="17" spans="1:5" x14ac:dyDescent="0.45">
      <c r="A17" s="46"/>
      <c r="B17" s="326"/>
      <c r="C17" s="49"/>
      <c r="D17" s="326"/>
      <c r="E17" s="53"/>
    </row>
    <row r="18" spans="1:5" x14ac:dyDescent="0.45">
      <c r="A18" s="46"/>
      <c r="B18" s="326"/>
      <c r="C18" s="49"/>
      <c r="D18" s="326"/>
      <c r="E18" s="53"/>
    </row>
    <row r="19" spans="1:5" x14ac:dyDescent="0.45">
      <c r="A19" s="46"/>
      <c r="B19" s="326"/>
      <c r="C19" s="49"/>
      <c r="D19" s="326"/>
      <c r="E19" s="53"/>
    </row>
    <row r="20" spans="1:5" x14ac:dyDescent="0.45">
      <c r="A20" s="46"/>
      <c r="B20" s="326"/>
      <c r="C20" s="49"/>
      <c r="D20" s="326"/>
      <c r="E20" s="53"/>
    </row>
    <row r="21" spans="1:5" x14ac:dyDescent="0.45">
      <c r="A21" s="46"/>
      <c r="B21" s="50" t="s">
        <v>695</v>
      </c>
      <c r="C21" s="50"/>
      <c r="D21" s="50" t="s">
        <v>696</v>
      </c>
      <c r="E21" s="53"/>
    </row>
    <row r="22" spans="1:5" x14ac:dyDescent="0.45">
      <c r="A22" s="46"/>
      <c r="B22" s="50" t="s">
        <v>697</v>
      </c>
      <c r="C22" s="50"/>
      <c r="D22" s="50" t="s">
        <v>702</v>
      </c>
      <c r="E22" s="53"/>
    </row>
    <row r="23" spans="1:5" x14ac:dyDescent="0.45">
      <c r="A23" s="51"/>
      <c r="B23" s="51"/>
      <c r="C23" s="51"/>
      <c r="D23" s="51"/>
      <c r="E23" s="51"/>
    </row>
  </sheetData>
  <mergeCells count="11">
    <mergeCell ref="A1:D1"/>
    <mergeCell ref="A3:D3"/>
    <mergeCell ref="B4:D4"/>
    <mergeCell ref="A9:B9"/>
    <mergeCell ref="A12:B12"/>
    <mergeCell ref="A15:B15"/>
    <mergeCell ref="A16:D16"/>
    <mergeCell ref="B17:B20"/>
    <mergeCell ref="D17:D20"/>
    <mergeCell ref="A2:D2"/>
    <mergeCell ref="A13:B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81"/>
  <sheetViews>
    <sheetView topLeftCell="C8" workbookViewId="0">
      <pane xSplit="5" ySplit="2" topLeftCell="H865" activePane="bottomRight" state="frozen"/>
      <selection activeCell="C8" sqref="C8"/>
      <selection pane="topRight" activeCell="H8" sqref="H8"/>
      <selection pane="bottomLeft" activeCell="C10" sqref="C10"/>
      <selection pane="bottomRight" activeCell="D829" sqref="D829"/>
    </sheetView>
  </sheetViews>
  <sheetFormatPr defaultColWidth="9.1328125" defaultRowHeight="13.5" x14ac:dyDescent="0.35"/>
  <cols>
    <col min="1" max="2" width="9.1328125" style="1" hidden="1" customWidth="1"/>
    <col min="3" max="3" width="13.3984375" style="220" customWidth="1"/>
    <col min="4" max="4" width="65.86328125" style="19" customWidth="1"/>
    <col min="5" max="5" width="6.265625" style="312" bestFit="1" customWidth="1"/>
    <col min="6" max="6" width="5.265625" style="312" customWidth="1"/>
    <col min="7" max="7" width="1.1328125" style="313" customWidth="1"/>
    <col min="8" max="8" width="10.73046875" style="313" bestFit="1" customWidth="1"/>
    <col min="9" max="9" width="15.73046875" style="313" bestFit="1" customWidth="1"/>
    <col min="10" max="10" width="7.59765625" style="314" customWidth="1"/>
    <col min="11" max="11" width="8" style="315" customWidth="1"/>
    <col min="12" max="12" width="17" style="313" customWidth="1"/>
    <col min="13" max="13" width="17.1328125" style="1" customWidth="1"/>
    <col min="14" max="16384" width="9.1328125" style="1"/>
  </cols>
  <sheetData>
    <row r="1" spans="2:13" hidden="1" x14ac:dyDescent="0.35">
      <c r="B1" s="339"/>
      <c r="C1" s="339"/>
      <c r="D1" s="340" t="s">
        <v>686</v>
      </c>
      <c r="E1" s="341"/>
      <c r="F1" s="341"/>
      <c r="G1" s="341"/>
      <c r="H1" s="336" t="s">
        <v>0</v>
      </c>
      <c r="I1" s="337"/>
      <c r="J1" s="337"/>
      <c r="K1" s="338"/>
      <c r="L1" s="272"/>
    </row>
    <row r="2" spans="2:13" hidden="1" x14ac:dyDescent="0.35">
      <c r="B2" s="339"/>
      <c r="C2" s="339"/>
      <c r="D2" s="340"/>
      <c r="E2" s="341"/>
      <c r="F2" s="341"/>
      <c r="G2" s="341"/>
      <c r="H2" s="273" t="s">
        <v>1</v>
      </c>
      <c r="I2" s="273" t="s">
        <v>1</v>
      </c>
      <c r="J2" s="113"/>
      <c r="K2" s="274"/>
      <c r="L2" s="272"/>
    </row>
    <row r="3" spans="2:13" hidden="1" x14ac:dyDescent="0.35">
      <c r="B3" s="343" t="s">
        <v>685</v>
      </c>
      <c r="C3" s="343" t="s">
        <v>2</v>
      </c>
      <c r="D3" s="343" t="s">
        <v>2</v>
      </c>
      <c r="E3" s="343" t="s">
        <v>2</v>
      </c>
      <c r="F3" s="343" t="s">
        <v>2</v>
      </c>
      <c r="G3" s="343" t="s">
        <v>2</v>
      </c>
      <c r="H3" s="273" t="s">
        <v>3</v>
      </c>
      <c r="I3" s="273" t="s">
        <v>3</v>
      </c>
      <c r="J3" s="113"/>
      <c r="K3" s="274"/>
      <c r="L3" s="272"/>
    </row>
    <row r="4" spans="2:13" hidden="1" x14ac:dyDescent="0.35">
      <c r="B4" s="344" t="s">
        <v>4</v>
      </c>
      <c r="C4" s="344" t="s">
        <v>5</v>
      </c>
      <c r="D4" s="344" t="s">
        <v>5</v>
      </c>
      <c r="E4" s="344" t="s">
        <v>5</v>
      </c>
      <c r="F4" s="344" t="s">
        <v>5</v>
      </c>
      <c r="G4" s="344" t="s">
        <v>5</v>
      </c>
      <c r="H4" s="345"/>
      <c r="I4" s="345"/>
      <c r="J4" s="113"/>
      <c r="K4" s="274"/>
      <c r="L4" s="272"/>
    </row>
    <row r="5" spans="2:13" hidden="1" x14ac:dyDescent="0.35">
      <c r="B5" s="31" t="s">
        <v>686</v>
      </c>
      <c r="C5" s="217"/>
      <c r="D5" s="31"/>
      <c r="E5" s="210"/>
      <c r="F5" s="210"/>
      <c r="G5" s="210"/>
      <c r="H5" s="273"/>
      <c r="I5" s="273"/>
      <c r="J5" s="113"/>
      <c r="K5" s="274"/>
      <c r="L5" s="272"/>
    </row>
    <row r="6" spans="2:13" hidden="1" x14ac:dyDescent="0.35">
      <c r="B6" s="342"/>
      <c r="C6" s="342"/>
      <c r="D6" s="342"/>
      <c r="E6" s="341"/>
      <c r="F6" s="341"/>
      <c r="G6" s="341"/>
      <c r="H6" s="345"/>
      <c r="I6" s="345"/>
      <c r="J6" s="113"/>
      <c r="K6" s="274"/>
      <c r="L6" s="272"/>
    </row>
    <row r="7" spans="2:13" hidden="1" x14ac:dyDescent="0.35">
      <c r="B7" s="342"/>
      <c r="C7" s="342"/>
      <c r="D7" s="342"/>
      <c r="E7" s="341"/>
      <c r="F7" s="341"/>
      <c r="G7" s="341"/>
      <c r="H7" s="345"/>
      <c r="I7" s="345"/>
      <c r="J7" s="113"/>
      <c r="K7" s="274"/>
      <c r="L7" s="272"/>
    </row>
    <row r="8" spans="2:13" x14ac:dyDescent="0.35">
      <c r="B8" s="2" t="s">
        <v>6</v>
      </c>
      <c r="C8" s="211" t="s">
        <v>1664</v>
      </c>
      <c r="D8" s="3" t="s">
        <v>8</v>
      </c>
      <c r="E8" s="211" t="s">
        <v>9</v>
      </c>
      <c r="F8" s="211" t="s">
        <v>10</v>
      </c>
      <c r="G8" s="275" t="s">
        <v>11</v>
      </c>
      <c r="H8" s="275" t="s">
        <v>12</v>
      </c>
      <c r="I8" s="275" t="s">
        <v>13</v>
      </c>
      <c r="J8" s="335" t="s">
        <v>704</v>
      </c>
      <c r="K8" s="335"/>
      <c r="L8" s="335"/>
      <c r="M8" s="32" t="s">
        <v>687</v>
      </c>
    </row>
    <row r="9" spans="2:13" s="7" customFormat="1" x14ac:dyDescent="0.35">
      <c r="B9" s="4">
        <v>1</v>
      </c>
      <c r="C9" s="212" t="s">
        <v>14</v>
      </c>
      <c r="D9" s="5" t="s">
        <v>15</v>
      </c>
      <c r="E9" s="276" t="s">
        <v>16</v>
      </c>
      <c r="F9" s="277">
        <v>1</v>
      </c>
      <c r="G9" s="278"/>
      <c r="H9" s="278"/>
      <c r="I9" s="278">
        <v>57913844.490000002</v>
      </c>
      <c r="J9" s="279" t="s">
        <v>10</v>
      </c>
      <c r="K9" s="280" t="s">
        <v>678</v>
      </c>
      <c r="L9" s="281" t="s">
        <v>13</v>
      </c>
    </row>
    <row r="10" spans="2:13" s="7" customFormat="1" x14ac:dyDescent="0.35">
      <c r="B10" s="8">
        <v>1</v>
      </c>
      <c r="C10" s="33" t="s">
        <v>17</v>
      </c>
      <c r="D10" s="24" t="s">
        <v>1412</v>
      </c>
      <c r="E10" s="217" t="s">
        <v>14</v>
      </c>
      <c r="F10" s="98" t="s">
        <v>14</v>
      </c>
      <c r="G10" s="282"/>
      <c r="H10" s="282"/>
      <c r="I10" s="282"/>
      <c r="J10" s="58"/>
      <c r="K10" s="283"/>
      <c r="L10" s="284"/>
    </row>
    <row r="11" spans="2:13" s="7" customFormat="1" x14ac:dyDescent="0.35">
      <c r="B11" s="8">
        <v>2</v>
      </c>
      <c r="C11" s="33">
        <v>1.1000000000000001</v>
      </c>
      <c r="D11" s="9" t="s">
        <v>19</v>
      </c>
      <c r="E11" s="217" t="s">
        <v>20</v>
      </c>
      <c r="F11" s="285">
        <v>190</v>
      </c>
      <c r="G11" s="282">
        <v>1615000</v>
      </c>
      <c r="H11" s="282">
        <v>10795</v>
      </c>
      <c r="I11" s="282">
        <v>2051050</v>
      </c>
      <c r="J11" s="58">
        <f>'RA2 ms'!F7</f>
        <v>201.45804000000001</v>
      </c>
      <c r="K11" s="283">
        <v>0.85</v>
      </c>
      <c r="L11" s="284">
        <f>K11*J11*H11</f>
        <v>1848528.6105300002</v>
      </c>
    </row>
    <row r="12" spans="2:13" s="7" customFormat="1" ht="79.150000000000006" x14ac:dyDescent="0.35">
      <c r="B12" s="8">
        <v>3</v>
      </c>
      <c r="C12" s="33" t="s">
        <v>14</v>
      </c>
      <c r="D12" s="9" t="s">
        <v>21</v>
      </c>
      <c r="E12" s="217" t="s">
        <v>14</v>
      </c>
      <c r="F12" s="285" t="s">
        <v>14</v>
      </c>
      <c r="G12" s="282"/>
      <c r="H12" s="282"/>
      <c r="I12" s="286"/>
      <c r="J12" s="58"/>
      <c r="K12" s="283"/>
      <c r="L12" s="284">
        <f t="shared" ref="L12:L74" si="0">K12*J12*H12</f>
        <v>0</v>
      </c>
    </row>
    <row r="13" spans="2:13" s="7" customFormat="1" x14ac:dyDescent="0.35">
      <c r="B13" s="8">
        <v>4</v>
      </c>
      <c r="C13" s="33">
        <v>1.2</v>
      </c>
      <c r="D13" s="9" t="s">
        <v>22</v>
      </c>
      <c r="E13" s="217" t="s">
        <v>20</v>
      </c>
      <c r="F13" s="285">
        <v>41.04</v>
      </c>
      <c r="G13" s="282">
        <v>352944</v>
      </c>
      <c r="H13" s="282">
        <v>11050</v>
      </c>
      <c r="I13" s="286">
        <v>453492</v>
      </c>
      <c r="J13" s="58">
        <v>0</v>
      </c>
      <c r="K13" s="283"/>
      <c r="L13" s="284">
        <f t="shared" si="0"/>
        <v>0</v>
      </c>
    </row>
    <row r="14" spans="2:13" s="7" customFormat="1" ht="67.900000000000006" x14ac:dyDescent="0.35">
      <c r="B14" s="8">
        <v>5</v>
      </c>
      <c r="C14" s="33" t="s">
        <v>14</v>
      </c>
      <c r="D14" s="9" t="s">
        <v>23</v>
      </c>
      <c r="E14" s="217" t="s">
        <v>14</v>
      </c>
      <c r="F14" s="285" t="s">
        <v>14</v>
      </c>
      <c r="G14" s="282"/>
      <c r="H14" s="282"/>
      <c r="I14" s="286"/>
      <c r="J14" s="58"/>
      <c r="K14" s="283"/>
      <c r="L14" s="284">
        <f t="shared" si="0"/>
        <v>0</v>
      </c>
    </row>
    <row r="15" spans="2:13" s="7" customFormat="1" x14ac:dyDescent="0.35">
      <c r="B15" s="8">
        <v>6</v>
      </c>
      <c r="C15" s="33">
        <v>1.3</v>
      </c>
      <c r="D15" s="9" t="s">
        <v>24</v>
      </c>
      <c r="E15" s="217" t="s">
        <v>20</v>
      </c>
      <c r="F15" s="285">
        <v>25.2</v>
      </c>
      <c r="G15" s="282">
        <v>169470</v>
      </c>
      <c r="H15" s="282">
        <v>7450</v>
      </c>
      <c r="I15" s="286">
        <v>187740</v>
      </c>
      <c r="J15" s="58">
        <v>0</v>
      </c>
      <c r="K15" s="283"/>
      <c r="L15" s="284">
        <f t="shared" si="0"/>
        <v>0</v>
      </c>
    </row>
    <row r="16" spans="2:13" s="7" customFormat="1" ht="45.4" x14ac:dyDescent="0.35">
      <c r="B16" s="8">
        <v>7</v>
      </c>
      <c r="C16" s="33" t="s">
        <v>14</v>
      </c>
      <c r="D16" s="9" t="s">
        <v>25</v>
      </c>
      <c r="E16" s="217" t="s">
        <v>14</v>
      </c>
      <c r="F16" s="285" t="s">
        <v>14</v>
      </c>
      <c r="G16" s="282"/>
      <c r="H16" s="282"/>
      <c r="I16" s="286"/>
      <c r="J16" s="58"/>
      <c r="K16" s="283"/>
      <c r="L16" s="284">
        <f t="shared" si="0"/>
        <v>0</v>
      </c>
    </row>
    <row r="17" spans="2:13" s="7" customFormat="1" x14ac:dyDescent="0.35">
      <c r="B17" s="8">
        <v>8</v>
      </c>
      <c r="C17" s="33">
        <v>1.4</v>
      </c>
      <c r="D17" s="9" t="s">
        <v>26</v>
      </c>
      <c r="E17" s="217" t="s">
        <v>27</v>
      </c>
      <c r="F17" s="285">
        <v>22.5</v>
      </c>
      <c r="G17" s="282">
        <v>66937.5</v>
      </c>
      <c r="H17" s="282">
        <v>3414</v>
      </c>
      <c r="I17" s="286">
        <v>76815</v>
      </c>
      <c r="J17" s="58">
        <v>0</v>
      </c>
      <c r="K17" s="283"/>
      <c r="L17" s="284">
        <f t="shared" si="0"/>
        <v>0</v>
      </c>
    </row>
    <row r="18" spans="2:13" s="23" customFormat="1" ht="78.75" x14ac:dyDescent="0.45">
      <c r="B18" s="21">
        <v>9</v>
      </c>
      <c r="C18" s="33" t="s">
        <v>14</v>
      </c>
      <c r="D18" s="22" t="s">
        <v>28</v>
      </c>
      <c r="E18" s="217" t="s">
        <v>14</v>
      </c>
      <c r="F18" s="285" t="s">
        <v>14</v>
      </c>
      <c r="G18" s="282"/>
      <c r="H18" s="282"/>
      <c r="I18" s="286"/>
      <c r="J18" s="58"/>
      <c r="K18" s="283"/>
      <c r="L18" s="284">
        <f t="shared" si="0"/>
        <v>0</v>
      </c>
    </row>
    <row r="19" spans="2:13" s="7" customFormat="1" x14ac:dyDescent="0.35">
      <c r="B19" s="8">
        <v>10</v>
      </c>
      <c r="C19" s="33">
        <v>1.5</v>
      </c>
      <c r="D19" s="9" t="s">
        <v>29</v>
      </c>
      <c r="E19" s="217" t="s">
        <v>27</v>
      </c>
      <c r="F19" s="285">
        <v>60</v>
      </c>
      <c r="G19" s="282">
        <v>127620</v>
      </c>
      <c r="H19" s="282">
        <v>2127</v>
      </c>
      <c r="I19" s="287">
        <v>127620</v>
      </c>
      <c r="J19" s="58">
        <v>0</v>
      </c>
      <c r="K19" s="283"/>
      <c r="L19" s="284">
        <f t="shared" si="0"/>
        <v>0</v>
      </c>
      <c r="M19" s="7" t="s">
        <v>688</v>
      </c>
    </row>
    <row r="20" spans="2:13" s="7" customFormat="1" ht="56.65" x14ac:dyDescent="0.35">
      <c r="B20" s="8">
        <v>11</v>
      </c>
      <c r="C20" s="33" t="s">
        <v>14</v>
      </c>
      <c r="D20" s="9" t="s">
        <v>30</v>
      </c>
      <c r="E20" s="217" t="s">
        <v>14</v>
      </c>
      <c r="F20" s="285" t="s">
        <v>14</v>
      </c>
      <c r="G20" s="282"/>
      <c r="H20" s="282"/>
      <c r="I20" s="286"/>
      <c r="J20" s="58"/>
      <c r="K20" s="283"/>
      <c r="L20" s="284">
        <f t="shared" si="0"/>
        <v>0</v>
      </c>
    </row>
    <row r="21" spans="2:13" s="7" customFormat="1" x14ac:dyDescent="0.35">
      <c r="B21" s="8">
        <v>12</v>
      </c>
      <c r="C21" s="33" t="s">
        <v>31</v>
      </c>
      <c r="D21" s="9" t="s">
        <v>32</v>
      </c>
      <c r="E21" s="217" t="s">
        <v>14</v>
      </c>
      <c r="F21" s="285" t="s">
        <v>14</v>
      </c>
      <c r="G21" s="282"/>
      <c r="H21" s="282"/>
      <c r="I21" s="286"/>
      <c r="J21" s="58"/>
      <c r="K21" s="283"/>
      <c r="L21" s="284">
        <f t="shared" si="0"/>
        <v>0</v>
      </c>
    </row>
    <row r="22" spans="2:13" s="7" customFormat="1" x14ac:dyDescent="0.35">
      <c r="B22" s="8">
        <v>13</v>
      </c>
      <c r="C22" s="33">
        <v>2.1</v>
      </c>
      <c r="D22" s="9" t="s">
        <v>33</v>
      </c>
      <c r="E22" s="217" t="s">
        <v>20</v>
      </c>
      <c r="F22" s="285">
        <v>20</v>
      </c>
      <c r="G22" s="282">
        <v>40680</v>
      </c>
      <c r="H22" s="282">
        <v>2034</v>
      </c>
      <c r="I22" s="287">
        <v>40680</v>
      </c>
      <c r="J22" s="58"/>
      <c r="K22" s="283"/>
      <c r="L22" s="284">
        <f t="shared" si="0"/>
        <v>0</v>
      </c>
    </row>
    <row r="23" spans="2:13" s="7" customFormat="1" ht="90.4" x14ac:dyDescent="0.35">
      <c r="B23" s="8">
        <v>14</v>
      </c>
      <c r="C23" s="33" t="s">
        <v>14</v>
      </c>
      <c r="D23" s="9" t="s">
        <v>34</v>
      </c>
      <c r="E23" s="217" t="s">
        <v>14</v>
      </c>
      <c r="F23" s="285" t="s">
        <v>14</v>
      </c>
      <c r="G23" s="282"/>
      <c r="H23" s="282"/>
      <c r="I23" s="286"/>
      <c r="J23" s="58"/>
      <c r="K23" s="283"/>
      <c r="L23" s="284">
        <f t="shared" si="0"/>
        <v>0</v>
      </c>
    </row>
    <row r="24" spans="2:13" s="7" customFormat="1" x14ac:dyDescent="0.35">
      <c r="B24" s="8">
        <v>15</v>
      </c>
      <c r="C24" s="33">
        <v>2.2000000000000002</v>
      </c>
      <c r="D24" s="271" t="s">
        <v>35</v>
      </c>
      <c r="E24" s="288" t="s">
        <v>27</v>
      </c>
      <c r="F24" s="289">
        <v>30</v>
      </c>
      <c r="G24" s="286">
        <v>318000</v>
      </c>
      <c r="H24" s="286">
        <v>30080</v>
      </c>
      <c r="I24" s="286">
        <v>902400</v>
      </c>
      <c r="J24" s="78"/>
      <c r="K24" s="290">
        <v>1</v>
      </c>
      <c r="L24" s="284">
        <f t="shared" si="0"/>
        <v>0</v>
      </c>
      <c r="M24" s="133" t="s">
        <v>1208</v>
      </c>
    </row>
    <row r="25" spans="2:13" s="7" customFormat="1" ht="112.9" x14ac:dyDescent="0.35">
      <c r="B25" s="8">
        <v>16</v>
      </c>
      <c r="C25" s="33" t="s">
        <v>14</v>
      </c>
      <c r="D25" s="9" t="s">
        <v>36</v>
      </c>
      <c r="E25" s="217" t="s">
        <v>14</v>
      </c>
      <c r="F25" s="285" t="s">
        <v>14</v>
      </c>
      <c r="G25" s="282"/>
      <c r="H25" s="282"/>
      <c r="I25" s="286"/>
      <c r="J25" s="58"/>
      <c r="K25" s="283"/>
      <c r="L25" s="284">
        <f t="shared" si="0"/>
        <v>0</v>
      </c>
    </row>
    <row r="26" spans="2:13" s="7" customFormat="1" x14ac:dyDescent="0.35">
      <c r="B26" s="8">
        <v>17</v>
      </c>
      <c r="C26" s="33" t="s">
        <v>14</v>
      </c>
      <c r="D26" s="9" t="s">
        <v>37</v>
      </c>
      <c r="E26" s="217" t="s">
        <v>14</v>
      </c>
      <c r="F26" s="285" t="s">
        <v>14</v>
      </c>
      <c r="G26" s="282"/>
      <c r="H26" s="282"/>
      <c r="I26" s="286"/>
      <c r="J26" s="58"/>
      <c r="K26" s="283"/>
      <c r="L26" s="284">
        <f t="shared" si="0"/>
        <v>0</v>
      </c>
    </row>
    <row r="27" spans="2:13" s="7" customFormat="1" x14ac:dyDescent="0.35">
      <c r="B27" s="8">
        <v>18</v>
      </c>
      <c r="C27" s="33">
        <v>2.2999999999999998</v>
      </c>
      <c r="D27" s="9" t="s">
        <v>38</v>
      </c>
      <c r="E27" s="217" t="s">
        <v>20</v>
      </c>
      <c r="F27" s="285">
        <v>50</v>
      </c>
      <c r="G27" s="282">
        <v>24250</v>
      </c>
      <c r="H27" s="282">
        <v>615</v>
      </c>
      <c r="I27" s="286">
        <v>30750</v>
      </c>
      <c r="J27" s="67">
        <f>'RA2 ms'!F37</f>
        <v>112.5488</v>
      </c>
      <c r="K27" s="283">
        <v>1</v>
      </c>
      <c r="L27" s="284">
        <f t="shared" si="0"/>
        <v>69217.512000000002</v>
      </c>
    </row>
    <row r="28" spans="2:13" s="7" customFormat="1" ht="45.4" x14ac:dyDescent="0.35">
      <c r="B28" s="8">
        <v>19</v>
      </c>
      <c r="C28" s="33" t="s">
        <v>14</v>
      </c>
      <c r="D28" s="9" t="s">
        <v>39</v>
      </c>
      <c r="E28" s="217" t="s">
        <v>14</v>
      </c>
      <c r="F28" s="285" t="s">
        <v>14</v>
      </c>
      <c r="G28" s="282"/>
      <c r="H28" s="282"/>
      <c r="I28" s="286"/>
      <c r="J28" s="58"/>
      <c r="K28" s="283"/>
      <c r="L28" s="284">
        <f t="shared" si="0"/>
        <v>0</v>
      </c>
    </row>
    <row r="29" spans="2:13" s="7" customFormat="1" x14ac:dyDescent="0.35">
      <c r="B29" s="8">
        <v>20</v>
      </c>
      <c r="C29" s="33" t="s">
        <v>40</v>
      </c>
      <c r="D29" s="9" t="s">
        <v>41</v>
      </c>
      <c r="E29" s="217" t="s">
        <v>14</v>
      </c>
      <c r="F29" s="285" t="s">
        <v>14</v>
      </c>
      <c r="G29" s="282"/>
      <c r="H29" s="282"/>
      <c r="I29" s="286"/>
      <c r="J29" s="58"/>
      <c r="K29" s="283"/>
      <c r="L29" s="284">
        <f t="shared" si="0"/>
        <v>0</v>
      </c>
    </row>
    <row r="30" spans="2:13" s="7" customFormat="1" x14ac:dyDescent="0.35">
      <c r="B30" s="8">
        <v>21</v>
      </c>
      <c r="C30" s="33">
        <v>3.1</v>
      </c>
      <c r="D30" s="9" t="s">
        <v>42</v>
      </c>
      <c r="E30" s="217" t="s">
        <v>14</v>
      </c>
      <c r="F30" s="285" t="s">
        <v>14</v>
      </c>
      <c r="G30" s="282"/>
      <c r="H30" s="282"/>
      <c r="I30" s="286"/>
      <c r="J30" s="58"/>
      <c r="K30" s="283"/>
      <c r="L30" s="284">
        <f t="shared" si="0"/>
        <v>0</v>
      </c>
    </row>
    <row r="31" spans="2:13" s="7" customFormat="1" ht="48.75" customHeight="1" x14ac:dyDescent="0.35">
      <c r="B31" s="8">
        <v>22</v>
      </c>
      <c r="C31" s="33" t="s">
        <v>14</v>
      </c>
      <c r="D31" s="9" t="s">
        <v>43</v>
      </c>
      <c r="E31" s="217" t="s">
        <v>14</v>
      </c>
      <c r="F31" s="285" t="s">
        <v>14</v>
      </c>
      <c r="G31" s="282"/>
      <c r="H31" s="282"/>
      <c r="I31" s="286"/>
      <c r="J31" s="58"/>
      <c r="K31" s="283"/>
      <c r="L31" s="284">
        <f t="shared" si="0"/>
        <v>0</v>
      </c>
    </row>
    <row r="32" spans="2:13" s="7" customFormat="1" x14ac:dyDescent="0.35">
      <c r="B32" s="8">
        <v>23</v>
      </c>
      <c r="C32" s="33" t="s">
        <v>14</v>
      </c>
      <c r="D32" s="9" t="s">
        <v>44</v>
      </c>
      <c r="E32" s="217" t="s">
        <v>20</v>
      </c>
      <c r="F32" s="285">
        <v>10</v>
      </c>
      <c r="G32" s="282">
        <v>16140</v>
      </c>
      <c r="H32" s="282">
        <v>2160</v>
      </c>
      <c r="I32" s="286">
        <v>21600</v>
      </c>
      <c r="J32" s="58"/>
      <c r="K32" s="283"/>
      <c r="L32" s="284">
        <f t="shared" si="0"/>
        <v>0</v>
      </c>
    </row>
    <row r="33" spans="2:13" s="7" customFormat="1" x14ac:dyDescent="0.35">
      <c r="B33" s="8">
        <v>24</v>
      </c>
      <c r="C33" s="33" t="s">
        <v>14</v>
      </c>
      <c r="D33" s="9" t="s">
        <v>45</v>
      </c>
      <c r="E33" s="217" t="s">
        <v>20</v>
      </c>
      <c r="F33" s="285">
        <v>10</v>
      </c>
      <c r="G33" s="282">
        <v>21000</v>
      </c>
      <c r="H33" s="282">
        <v>2740</v>
      </c>
      <c r="I33" s="286">
        <v>27400</v>
      </c>
      <c r="J33" s="58"/>
      <c r="K33" s="283"/>
      <c r="L33" s="284">
        <f t="shared" si="0"/>
        <v>0</v>
      </c>
      <c r="M33" s="7" t="s">
        <v>688</v>
      </c>
    </row>
    <row r="34" spans="2:13" s="7" customFormat="1" x14ac:dyDescent="0.35">
      <c r="B34" s="8">
        <v>25</v>
      </c>
      <c r="C34" s="33" t="s">
        <v>14</v>
      </c>
      <c r="D34" s="9" t="s">
        <v>46</v>
      </c>
      <c r="E34" s="217" t="s">
        <v>20</v>
      </c>
      <c r="F34" s="285">
        <v>10</v>
      </c>
      <c r="G34" s="282">
        <v>23000</v>
      </c>
      <c r="H34" s="282">
        <v>3280</v>
      </c>
      <c r="I34" s="286">
        <v>32800</v>
      </c>
      <c r="J34" s="58"/>
      <c r="K34" s="283"/>
      <c r="L34" s="284">
        <f t="shared" si="0"/>
        <v>0</v>
      </c>
    </row>
    <row r="35" spans="2:13" s="7" customFormat="1" x14ac:dyDescent="0.35">
      <c r="B35" s="8">
        <v>26</v>
      </c>
      <c r="C35" s="33" t="s">
        <v>14</v>
      </c>
      <c r="D35" s="9" t="s">
        <v>47</v>
      </c>
      <c r="E35" s="217" t="s">
        <v>20</v>
      </c>
      <c r="F35" s="285">
        <v>10</v>
      </c>
      <c r="G35" s="282">
        <v>12800</v>
      </c>
      <c r="H35" s="282">
        <v>1650</v>
      </c>
      <c r="I35" s="286">
        <v>16500</v>
      </c>
      <c r="J35" s="58"/>
      <c r="K35" s="283"/>
      <c r="L35" s="284">
        <f t="shared" si="0"/>
        <v>0</v>
      </c>
    </row>
    <row r="36" spans="2:13" s="7" customFormat="1" x14ac:dyDescent="0.35">
      <c r="B36" s="8">
        <v>27</v>
      </c>
      <c r="C36" s="33">
        <v>3.2</v>
      </c>
      <c r="D36" s="9" t="s">
        <v>48</v>
      </c>
      <c r="E36" s="217" t="s">
        <v>20</v>
      </c>
      <c r="F36" s="285">
        <v>10</v>
      </c>
      <c r="G36" s="282">
        <v>43040</v>
      </c>
      <c r="H36" s="282">
        <v>6133</v>
      </c>
      <c r="I36" s="286">
        <v>61330</v>
      </c>
      <c r="J36" s="58"/>
      <c r="K36" s="283"/>
      <c r="L36" s="284">
        <f t="shared" si="0"/>
        <v>0</v>
      </c>
    </row>
    <row r="37" spans="2:13" s="7" customFormat="1" ht="45.4" x14ac:dyDescent="0.35">
      <c r="B37" s="8">
        <v>28</v>
      </c>
      <c r="C37" s="33" t="s">
        <v>14</v>
      </c>
      <c r="D37" s="9" t="s">
        <v>49</v>
      </c>
      <c r="E37" s="217" t="s">
        <v>14</v>
      </c>
      <c r="F37" s="285" t="s">
        <v>14</v>
      </c>
      <c r="G37" s="282"/>
      <c r="H37" s="282"/>
      <c r="I37" s="286"/>
      <c r="J37" s="58"/>
      <c r="K37" s="283"/>
      <c r="L37" s="284">
        <f t="shared" si="0"/>
        <v>0</v>
      </c>
    </row>
    <row r="38" spans="2:13" s="7" customFormat="1" x14ac:dyDescent="0.35">
      <c r="B38" s="8">
        <v>29</v>
      </c>
      <c r="C38" s="33" t="s">
        <v>14</v>
      </c>
      <c r="D38" s="9" t="s">
        <v>50</v>
      </c>
      <c r="E38" s="217" t="s">
        <v>14</v>
      </c>
      <c r="F38" s="285" t="s">
        <v>14</v>
      </c>
      <c r="G38" s="282"/>
      <c r="H38" s="282"/>
      <c r="I38" s="286"/>
      <c r="J38" s="58"/>
      <c r="K38" s="283"/>
      <c r="L38" s="284">
        <f t="shared" si="0"/>
        <v>0</v>
      </c>
    </row>
    <row r="39" spans="2:13" s="7" customFormat="1" x14ac:dyDescent="0.35">
      <c r="B39" s="8">
        <v>30</v>
      </c>
      <c r="C39" s="33" t="s">
        <v>14</v>
      </c>
      <c r="D39" s="9" t="s">
        <v>37</v>
      </c>
      <c r="E39" s="217" t="s">
        <v>14</v>
      </c>
      <c r="F39" s="285" t="s">
        <v>14</v>
      </c>
      <c r="G39" s="282"/>
      <c r="H39" s="282"/>
      <c r="I39" s="286"/>
      <c r="J39" s="58"/>
      <c r="K39" s="283"/>
      <c r="L39" s="284">
        <f t="shared" si="0"/>
        <v>0</v>
      </c>
    </row>
    <row r="40" spans="2:13" s="7" customFormat="1" x14ac:dyDescent="0.35">
      <c r="B40" s="8">
        <v>31</v>
      </c>
      <c r="C40" s="33">
        <v>3.3</v>
      </c>
      <c r="D40" s="9" t="s">
        <v>51</v>
      </c>
      <c r="E40" s="217" t="s">
        <v>52</v>
      </c>
      <c r="F40" s="285">
        <v>150</v>
      </c>
      <c r="G40" s="282">
        <v>172200</v>
      </c>
      <c r="H40" s="282">
        <v>1175</v>
      </c>
      <c r="I40" s="291">
        <v>176250</v>
      </c>
      <c r="J40" s="58"/>
      <c r="K40" s="283"/>
      <c r="L40" s="284">
        <f t="shared" si="0"/>
        <v>0</v>
      </c>
    </row>
    <row r="41" spans="2:13" s="7" customFormat="1" ht="22.9" x14ac:dyDescent="0.35">
      <c r="B41" s="8">
        <v>32</v>
      </c>
      <c r="C41" s="33" t="s">
        <v>14</v>
      </c>
      <c r="D41" s="9" t="s">
        <v>53</v>
      </c>
      <c r="E41" s="217" t="s">
        <v>14</v>
      </c>
      <c r="F41" s="285" t="s">
        <v>14</v>
      </c>
      <c r="G41" s="282"/>
      <c r="H41" s="282"/>
      <c r="I41" s="291"/>
      <c r="J41" s="58"/>
      <c r="K41" s="283"/>
      <c r="L41" s="284">
        <f t="shared" si="0"/>
        <v>0</v>
      </c>
    </row>
    <row r="42" spans="2:13" s="7" customFormat="1" x14ac:dyDescent="0.35">
      <c r="B42" s="8">
        <v>33</v>
      </c>
      <c r="C42" s="33">
        <v>3.4</v>
      </c>
      <c r="D42" s="9" t="s">
        <v>54</v>
      </c>
      <c r="E42" s="217" t="s">
        <v>52</v>
      </c>
      <c r="F42" s="285">
        <v>10</v>
      </c>
      <c r="G42" s="282">
        <v>9500</v>
      </c>
      <c r="H42" s="282">
        <v>1500</v>
      </c>
      <c r="I42" s="291">
        <v>15000</v>
      </c>
      <c r="J42" s="58"/>
      <c r="K42" s="283"/>
      <c r="L42" s="284">
        <f t="shared" si="0"/>
        <v>0</v>
      </c>
    </row>
    <row r="43" spans="2:13" s="7" customFormat="1" x14ac:dyDescent="0.35">
      <c r="B43" s="8">
        <v>34</v>
      </c>
      <c r="C43" s="33" t="s">
        <v>14</v>
      </c>
      <c r="D43" s="9" t="s">
        <v>55</v>
      </c>
      <c r="E43" s="217" t="s">
        <v>14</v>
      </c>
      <c r="F43" s="285" t="s">
        <v>14</v>
      </c>
      <c r="G43" s="282"/>
      <c r="H43" s="282"/>
      <c r="I43" s="291"/>
      <c r="J43" s="58"/>
      <c r="K43" s="283"/>
      <c r="L43" s="284">
        <f t="shared" si="0"/>
        <v>0</v>
      </c>
    </row>
    <row r="44" spans="2:13" s="7" customFormat="1" x14ac:dyDescent="0.35">
      <c r="B44" s="8">
        <v>35</v>
      </c>
      <c r="C44" s="33" t="s">
        <v>14</v>
      </c>
      <c r="D44" s="9" t="s">
        <v>37</v>
      </c>
      <c r="E44" s="217" t="s">
        <v>14</v>
      </c>
      <c r="F44" s="285" t="s">
        <v>14</v>
      </c>
      <c r="G44" s="282"/>
      <c r="H44" s="282"/>
      <c r="I44" s="291"/>
      <c r="J44" s="58"/>
      <c r="K44" s="283"/>
      <c r="L44" s="284">
        <f t="shared" si="0"/>
        <v>0</v>
      </c>
    </row>
    <row r="45" spans="2:13" s="7" customFormat="1" x14ac:dyDescent="0.35">
      <c r="B45" s="8">
        <v>36</v>
      </c>
      <c r="C45" s="33">
        <v>3.5</v>
      </c>
      <c r="D45" s="9" t="s">
        <v>56</v>
      </c>
      <c r="E45" s="217" t="s">
        <v>57</v>
      </c>
      <c r="F45" s="285">
        <v>90</v>
      </c>
      <c r="G45" s="282">
        <v>382500</v>
      </c>
      <c r="H45" s="282">
        <v>13698</v>
      </c>
      <c r="I45" s="291">
        <v>1232820</v>
      </c>
      <c r="J45" s="58"/>
      <c r="K45" s="283"/>
      <c r="L45" s="284">
        <f t="shared" si="0"/>
        <v>0</v>
      </c>
    </row>
    <row r="46" spans="2:13" s="7" customFormat="1" ht="45.4" x14ac:dyDescent="0.35">
      <c r="B46" s="8">
        <v>37</v>
      </c>
      <c r="C46" s="33" t="s">
        <v>14</v>
      </c>
      <c r="D46" s="9" t="s">
        <v>58</v>
      </c>
      <c r="E46" s="217" t="s">
        <v>14</v>
      </c>
      <c r="F46" s="285" t="s">
        <v>14</v>
      </c>
      <c r="G46" s="282"/>
      <c r="H46" s="282"/>
      <c r="I46" s="286"/>
      <c r="J46" s="58"/>
      <c r="K46" s="283"/>
      <c r="L46" s="284">
        <f t="shared" si="0"/>
        <v>0</v>
      </c>
    </row>
    <row r="47" spans="2:13" s="7" customFormat="1" x14ac:dyDescent="0.35">
      <c r="B47" s="8">
        <v>38</v>
      </c>
      <c r="C47" s="33" t="s">
        <v>59</v>
      </c>
      <c r="D47" s="9" t="s">
        <v>60</v>
      </c>
      <c r="E47" s="217" t="s">
        <v>14</v>
      </c>
      <c r="F47" s="285" t="s">
        <v>14</v>
      </c>
      <c r="G47" s="282"/>
      <c r="H47" s="282"/>
      <c r="I47" s="286"/>
      <c r="J47" s="58"/>
      <c r="K47" s="283"/>
      <c r="L47" s="284">
        <f t="shared" si="0"/>
        <v>0</v>
      </c>
    </row>
    <row r="48" spans="2:13" s="7" customFormat="1" x14ac:dyDescent="0.35">
      <c r="B48" s="8">
        <v>39</v>
      </c>
      <c r="C48" s="33">
        <v>4.0999999999999996</v>
      </c>
      <c r="D48" s="9" t="s">
        <v>61</v>
      </c>
      <c r="E48" s="217" t="s">
        <v>62</v>
      </c>
      <c r="F48" s="285">
        <v>1</v>
      </c>
      <c r="G48" s="282">
        <v>0</v>
      </c>
      <c r="H48" s="282">
        <v>0</v>
      </c>
      <c r="I48" s="287">
        <v>0</v>
      </c>
      <c r="J48" s="58"/>
      <c r="K48" s="283"/>
      <c r="L48" s="284">
        <f t="shared" si="0"/>
        <v>0</v>
      </c>
    </row>
    <row r="49" spans="2:12" s="7" customFormat="1" x14ac:dyDescent="0.35">
      <c r="B49" s="8">
        <v>40</v>
      </c>
      <c r="C49" s="33">
        <v>4.2</v>
      </c>
      <c r="D49" s="9" t="s">
        <v>63</v>
      </c>
      <c r="E49" s="217" t="s">
        <v>62</v>
      </c>
      <c r="F49" s="285">
        <v>1</v>
      </c>
      <c r="G49" s="282">
        <v>0</v>
      </c>
      <c r="H49" s="282">
        <v>0</v>
      </c>
      <c r="I49" s="287">
        <v>0</v>
      </c>
      <c r="J49" s="58"/>
      <c r="K49" s="283"/>
      <c r="L49" s="284">
        <f t="shared" si="0"/>
        <v>0</v>
      </c>
    </row>
    <row r="50" spans="2:12" s="7" customFormat="1" x14ac:dyDescent="0.35">
      <c r="B50" s="8">
        <v>41</v>
      </c>
      <c r="C50" s="33">
        <v>4.3</v>
      </c>
      <c r="D50" s="9" t="s">
        <v>64</v>
      </c>
      <c r="E50" s="217" t="s">
        <v>62</v>
      </c>
      <c r="F50" s="285">
        <v>1</v>
      </c>
      <c r="G50" s="282">
        <v>0</v>
      </c>
      <c r="H50" s="282">
        <v>0</v>
      </c>
      <c r="I50" s="287">
        <v>0</v>
      </c>
      <c r="J50" s="58"/>
      <c r="K50" s="283"/>
      <c r="L50" s="284">
        <f t="shared" si="0"/>
        <v>0</v>
      </c>
    </row>
    <row r="51" spans="2:12" s="7" customFormat="1" x14ac:dyDescent="0.35">
      <c r="B51" s="8">
        <v>42</v>
      </c>
      <c r="C51" s="33" t="s">
        <v>14</v>
      </c>
      <c r="D51" s="9" t="s">
        <v>65</v>
      </c>
      <c r="E51" s="217" t="s">
        <v>14</v>
      </c>
      <c r="F51" s="285" t="s">
        <v>14</v>
      </c>
      <c r="G51" s="282"/>
      <c r="H51" s="282"/>
      <c r="I51" s="286"/>
      <c r="J51" s="58"/>
      <c r="K51" s="283"/>
      <c r="L51" s="284">
        <f t="shared" si="0"/>
        <v>0</v>
      </c>
    </row>
    <row r="52" spans="2:12" s="7" customFormat="1" x14ac:dyDescent="0.35">
      <c r="B52" s="8">
        <v>43</v>
      </c>
      <c r="C52" s="33" t="s">
        <v>14</v>
      </c>
      <c r="D52" s="9" t="s">
        <v>66</v>
      </c>
      <c r="E52" s="217" t="s">
        <v>14</v>
      </c>
      <c r="F52" s="285" t="s">
        <v>14</v>
      </c>
      <c r="G52" s="282"/>
      <c r="H52" s="282"/>
      <c r="I52" s="286"/>
      <c r="J52" s="58"/>
      <c r="K52" s="283"/>
      <c r="L52" s="284">
        <f t="shared" si="0"/>
        <v>0</v>
      </c>
    </row>
    <row r="53" spans="2:12" s="7" customFormat="1" x14ac:dyDescent="0.35">
      <c r="B53" s="8">
        <v>44</v>
      </c>
      <c r="C53" s="33" t="s">
        <v>14</v>
      </c>
      <c r="D53" s="9" t="s">
        <v>67</v>
      </c>
      <c r="E53" s="217" t="s">
        <v>14</v>
      </c>
      <c r="F53" s="285" t="s">
        <v>14</v>
      </c>
      <c r="G53" s="282"/>
      <c r="H53" s="282"/>
      <c r="I53" s="286"/>
      <c r="J53" s="58"/>
      <c r="K53" s="283"/>
      <c r="L53" s="284">
        <f t="shared" si="0"/>
        <v>0</v>
      </c>
    </row>
    <row r="54" spans="2:12" s="7" customFormat="1" x14ac:dyDescent="0.35">
      <c r="B54" s="8">
        <v>45</v>
      </c>
      <c r="C54" s="33" t="s">
        <v>14</v>
      </c>
      <c r="D54" s="9" t="s">
        <v>68</v>
      </c>
      <c r="E54" s="217" t="s">
        <v>14</v>
      </c>
      <c r="F54" s="285" t="s">
        <v>14</v>
      </c>
      <c r="G54" s="282"/>
      <c r="H54" s="282"/>
      <c r="I54" s="286"/>
      <c r="J54" s="58"/>
      <c r="K54" s="283"/>
      <c r="L54" s="284">
        <f t="shared" si="0"/>
        <v>0</v>
      </c>
    </row>
    <row r="55" spans="2:12" s="7" customFormat="1" x14ac:dyDescent="0.35">
      <c r="B55" s="8">
        <v>46</v>
      </c>
      <c r="C55" s="33" t="s">
        <v>14</v>
      </c>
      <c r="D55" s="9" t="s">
        <v>69</v>
      </c>
      <c r="E55" s="217" t="s">
        <v>14</v>
      </c>
      <c r="F55" s="285" t="s">
        <v>14</v>
      </c>
      <c r="G55" s="282"/>
      <c r="H55" s="282"/>
      <c r="I55" s="286"/>
      <c r="J55" s="58"/>
      <c r="K55" s="283"/>
      <c r="L55" s="284">
        <f t="shared" si="0"/>
        <v>0</v>
      </c>
    </row>
    <row r="56" spans="2:12" s="7" customFormat="1" x14ac:dyDescent="0.35">
      <c r="B56" s="8">
        <v>47</v>
      </c>
      <c r="C56" s="33" t="s">
        <v>14</v>
      </c>
      <c r="D56" s="9" t="s">
        <v>70</v>
      </c>
      <c r="E56" s="217" t="s">
        <v>14</v>
      </c>
      <c r="F56" s="285" t="s">
        <v>14</v>
      </c>
      <c r="G56" s="282"/>
      <c r="H56" s="282"/>
      <c r="I56" s="286"/>
      <c r="J56" s="58"/>
      <c r="K56" s="283"/>
      <c r="L56" s="284">
        <f t="shared" si="0"/>
        <v>0</v>
      </c>
    </row>
    <row r="57" spans="2:12" s="7" customFormat="1" x14ac:dyDescent="0.35">
      <c r="B57" s="8">
        <v>48</v>
      </c>
      <c r="C57" s="33" t="s">
        <v>14</v>
      </c>
      <c r="D57" s="9" t="s">
        <v>71</v>
      </c>
      <c r="E57" s="217" t="s">
        <v>14</v>
      </c>
      <c r="F57" s="285" t="s">
        <v>14</v>
      </c>
      <c r="G57" s="282"/>
      <c r="H57" s="282"/>
      <c r="I57" s="286"/>
      <c r="J57" s="58"/>
      <c r="K57" s="283"/>
      <c r="L57" s="284">
        <f t="shared" si="0"/>
        <v>0</v>
      </c>
    </row>
    <row r="58" spans="2:12" s="7" customFormat="1" x14ac:dyDescent="0.35">
      <c r="B58" s="8">
        <v>49</v>
      </c>
      <c r="C58" s="33" t="s">
        <v>72</v>
      </c>
      <c r="D58" s="9" t="s">
        <v>73</v>
      </c>
      <c r="E58" s="217" t="s">
        <v>14</v>
      </c>
      <c r="F58" s="285" t="s">
        <v>14</v>
      </c>
      <c r="G58" s="282"/>
      <c r="H58" s="282"/>
      <c r="I58" s="286"/>
      <c r="J58" s="58"/>
      <c r="K58" s="283"/>
      <c r="L58" s="284">
        <f t="shared" si="0"/>
        <v>0</v>
      </c>
    </row>
    <row r="59" spans="2:12" s="7" customFormat="1" x14ac:dyDescent="0.35">
      <c r="B59" s="8">
        <v>50</v>
      </c>
      <c r="C59" s="33">
        <v>5.0999999999999996</v>
      </c>
      <c r="D59" s="9" t="s">
        <v>74</v>
      </c>
      <c r="E59" s="217" t="s">
        <v>75</v>
      </c>
      <c r="F59" s="285">
        <v>50</v>
      </c>
      <c r="G59" s="282">
        <v>24600</v>
      </c>
      <c r="H59" s="282">
        <v>650</v>
      </c>
      <c r="I59" s="286">
        <v>32500</v>
      </c>
      <c r="J59" s="58"/>
      <c r="K59" s="283"/>
      <c r="L59" s="284">
        <f t="shared" si="0"/>
        <v>0</v>
      </c>
    </row>
    <row r="60" spans="2:12" s="7" customFormat="1" ht="34.15" x14ac:dyDescent="0.35">
      <c r="B60" s="8">
        <v>51</v>
      </c>
      <c r="C60" s="33" t="s">
        <v>14</v>
      </c>
      <c r="D60" s="9" t="s">
        <v>76</v>
      </c>
      <c r="E60" s="217" t="s">
        <v>14</v>
      </c>
      <c r="F60" s="285" t="s">
        <v>14</v>
      </c>
      <c r="G60" s="282"/>
      <c r="H60" s="282"/>
      <c r="I60" s="286"/>
      <c r="J60" s="58"/>
      <c r="K60" s="283"/>
      <c r="L60" s="284">
        <f t="shared" si="0"/>
        <v>0</v>
      </c>
    </row>
    <row r="61" spans="2:12" s="7" customFormat="1" x14ac:dyDescent="0.35">
      <c r="B61" s="8">
        <v>52</v>
      </c>
      <c r="C61" s="33">
        <v>5.2</v>
      </c>
      <c r="D61" s="9" t="s">
        <v>77</v>
      </c>
      <c r="E61" s="217" t="s">
        <v>75</v>
      </c>
      <c r="F61" s="285">
        <v>50</v>
      </c>
      <c r="G61" s="282">
        <v>113750</v>
      </c>
      <c r="H61" s="282">
        <v>3287</v>
      </c>
      <c r="I61" s="286">
        <v>164350</v>
      </c>
      <c r="J61" s="58"/>
      <c r="K61" s="283"/>
      <c r="L61" s="284">
        <f t="shared" si="0"/>
        <v>0</v>
      </c>
    </row>
    <row r="62" spans="2:12" s="7" customFormat="1" ht="22.9" x14ac:dyDescent="0.35">
      <c r="B62" s="8">
        <v>53</v>
      </c>
      <c r="C62" s="33" t="s">
        <v>14</v>
      </c>
      <c r="D62" s="9" t="s">
        <v>78</v>
      </c>
      <c r="E62" s="217" t="s">
        <v>14</v>
      </c>
      <c r="F62" s="285" t="s">
        <v>14</v>
      </c>
      <c r="G62" s="282"/>
      <c r="H62" s="282"/>
      <c r="I62" s="286"/>
      <c r="J62" s="58"/>
      <c r="K62" s="283"/>
      <c r="L62" s="284">
        <f t="shared" si="0"/>
        <v>0</v>
      </c>
    </row>
    <row r="63" spans="2:12" s="7" customFormat="1" x14ac:dyDescent="0.35">
      <c r="B63" s="8">
        <v>54</v>
      </c>
      <c r="C63" s="33">
        <v>5.3</v>
      </c>
      <c r="D63" s="9" t="s">
        <v>79</v>
      </c>
      <c r="E63" s="217" t="s">
        <v>75</v>
      </c>
      <c r="F63" s="285">
        <v>50</v>
      </c>
      <c r="G63" s="282">
        <v>24000</v>
      </c>
      <c r="H63" s="282">
        <v>650</v>
      </c>
      <c r="I63" s="286">
        <v>32500</v>
      </c>
      <c r="J63" s="58"/>
      <c r="K63" s="283"/>
      <c r="L63" s="284">
        <f t="shared" si="0"/>
        <v>0</v>
      </c>
    </row>
    <row r="64" spans="2:12" s="7" customFormat="1" ht="34.15" x14ac:dyDescent="0.35">
      <c r="B64" s="8">
        <v>55</v>
      </c>
      <c r="C64" s="33" t="s">
        <v>14</v>
      </c>
      <c r="D64" s="9" t="s">
        <v>80</v>
      </c>
      <c r="E64" s="217" t="s">
        <v>14</v>
      </c>
      <c r="F64" s="285" t="s">
        <v>14</v>
      </c>
      <c r="G64" s="282"/>
      <c r="H64" s="282"/>
      <c r="I64" s="286"/>
      <c r="J64" s="58"/>
      <c r="K64" s="283"/>
      <c r="L64" s="284">
        <f t="shared" si="0"/>
        <v>0</v>
      </c>
    </row>
    <row r="65" spans="2:12" s="7" customFormat="1" x14ac:dyDescent="0.35">
      <c r="B65" s="8">
        <v>56</v>
      </c>
      <c r="C65" s="33">
        <v>5.4</v>
      </c>
      <c r="D65" s="9" t="s">
        <v>81</v>
      </c>
      <c r="E65" s="217" t="s">
        <v>75</v>
      </c>
      <c r="F65" s="285">
        <v>50</v>
      </c>
      <c r="G65" s="282">
        <v>187500</v>
      </c>
      <c r="H65" s="282">
        <v>5474</v>
      </c>
      <c r="I65" s="291">
        <v>273700</v>
      </c>
      <c r="J65" s="58"/>
      <c r="K65" s="283"/>
      <c r="L65" s="284">
        <f t="shared" si="0"/>
        <v>0</v>
      </c>
    </row>
    <row r="66" spans="2:12" s="7" customFormat="1" x14ac:dyDescent="0.35">
      <c r="B66" s="8">
        <v>57</v>
      </c>
      <c r="C66" s="33" t="s">
        <v>14</v>
      </c>
      <c r="D66" s="9" t="s">
        <v>82</v>
      </c>
      <c r="E66" s="217" t="s">
        <v>14</v>
      </c>
      <c r="F66" s="285" t="s">
        <v>14</v>
      </c>
      <c r="G66" s="282"/>
      <c r="H66" s="282"/>
      <c r="I66" s="286"/>
      <c r="J66" s="58"/>
      <c r="K66" s="283"/>
      <c r="L66" s="284">
        <f t="shared" si="0"/>
        <v>0</v>
      </c>
    </row>
    <row r="67" spans="2:12" s="7" customFormat="1" x14ac:dyDescent="0.35">
      <c r="B67" s="8"/>
      <c r="C67" s="33"/>
      <c r="D67" s="9" t="s">
        <v>1207</v>
      </c>
      <c r="E67" s="217"/>
      <c r="F67" s="285"/>
      <c r="G67" s="282"/>
      <c r="H67" s="282"/>
      <c r="I67" s="286"/>
      <c r="J67" s="58"/>
      <c r="K67" s="283"/>
      <c r="L67" s="284">
        <f t="shared" si="0"/>
        <v>0</v>
      </c>
    </row>
    <row r="68" spans="2:12" s="7" customFormat="1" x14ac:dyDescent="0.35">
      <c r="B68" s="8"/>
      <c r="C68" s="33"/>
      <c r="D68" s="9"/>
      <c r="E68" s="217"/>
      <c r="F68" s="285"/>
      <c r="G68" s="282"/>
      <c r="H68" s="282"/>
      <c r="I68" s="286"/>
      <c r="J68" s="58"/>
      <c r="K68" s="283"/>
      <c r="L68" s="284">
        <f t="shared" si="0"/>
        <v>0</v>
      </c>
    </row>
    <row r="69" spans="2:12" s="7" customFormat="1" x14ac:dyDescent="0.35">
      <c r="B69" s="8"/>
      <c r="C69" s="33"/>
      <c r="D69" s="24" t="s">
        <v>1421</v>
      </c>
      <c r="E69" s="217"/>
      <c r="F69" s="285"/>
      <c r="G69" s="282"/>
      <c r="H69" s="282"/>
      <c r="I69" s="286"/>
      <c r="J69" s="58"/>
      <c r="K69" s="283"/>
      <c r="L69" s="284">
        <f t="shared" si="0"/>
        <v>0</v>
      </c>
    </row>
    <row r="70" spans="2:12" s="7" customFormat="1" ht="112.9" x14ac:dyDescent="0.35">
      <c r="B70" s="8"/>
      <c r="C70" s="33">
        <v>1</v>
      </c>
      <c r="D70" s="9" t="s">
        <v>613</v>
      </c>
      <c r="E70" s="217" t="s">
        <v>20</v>
      </c>
      <c r="F70" s="285"/>
      <c r="G70" s="282"/>
      <c r="H70" s="282">
        <v>2231.19</v>
      </c>
      <c r="I70" s="286"/>
      <c r="J70" s="58">
        <f>'RA2 ms'!F99</f>
        <v>79.808729999999997</v>
      </c>
      <c r="K70" s="292">
        <v>0.5</v>
      </c>
      <c r="L70" s="284">
        <f t="shared" si="0"/>
        <v>89034.220144349994</v>
      </c>
    </row>
    <row r="71" spans="2:12" s="7" customFormat="1" x14ac:dyDescent="0.35">
      <c r="B71" s="8"/>
      <c r="C71" s="33">
        <v>2</v>
      </c>
      <c r="D71" s="60" t="s">
        <v>1659</v>
      </c>
      <c r="E71" s="217" t="s">
        <v>20</v>
      </c>
      <c r="F71" s="285"/>
      <c r="G71" s="282"/>
      <c r="H71" s="282">
        <v>10795</v>
      </c>
      <c r="I71" s="286"/>
      <c r="J71" s="58">
        <f>'RA2 ms'!F104</f>
        <v>28.799999999999997</v>
      </c>
      <c r="K71" s="293">
        <v>0.7</v>
      </c>
      <c r="L71" s="284">
        <f>K71*J71*H71</f>
        <v>217627.19999999995</v>
      </c>
    </row>
    <row r="72" spans="2:12" s="7" customFormat="1" ht="90" x14ac:dyDescent="0.35">
      <c r="B72" s="8"/>
      <c r="C72" s="33"/>
      <c r="D72" s="60" t="s">
        <v>165</v>
      </c>
      <c r="E72" s="294"/>
      <c r="F72" s="294"/>
      <c r="G72" s="294"/>
      <c r="H72" s="294"/>
      <c r="I72" s="294"/>
      <c r="J72" s="294"/>
      <c r="K72" s="294"/>
      <c r="L72" s="294"/>
    </row>
    <row r="73" spans="2:12" s="7" customFormat="1" x14ac:dyDescent="0.35">
      <c r="B73" s="8"/>
      <c r="C73" s="218">
        <v>3</v>
      </c>
      <c r="D73" s="9" t="s">
        <v>1660</v>
      </c>
      <c r="E73" s="217" t="s">
        <v>75</v>
      </c>
      <c r="F73" s="285"/>
      <c r="G73" s="282">
        <v>32500</v>
      </c>
      <c r="H73" s="282">
        <v>3690</v>
      </c>
      <c r="I73" s="286"/>
      <c r="J73" s="58">
        <f>'RA2 ms'!F111</f>
        <v>11.652000000000001</v>
      </c>
      <c r="K73" s="283">
        <v>0.6</v>
      </c>
      <c r="L73" s="284">
        <f t="shared" si="0"/>
        <v>25797.528000000002</v>
      </c>
    </row>
    <row r="74" spans="2:12" s="7" customFormat="1" ht="45.4" x14ac:dyDescent="0.35">
      <c r="B74" s="8"/>
      <c r="C74" s="218"/>
      <c r="D74" s="9" t="s">
        <v>432</v>
      </c>
      <c r="E74" s="217"/>
      <c r="F74" s="285"/>
      <c r="G74" s="282"/>
      <c r="H74" s="282"/>
      <c r="I74" s="286"/>
      <c r="J74" s="58"/>
      <c r="K74" s="283"/>
      <c r="L74" s="284">
        <f t="shared" si="0"/>
        <v>0</v>
      </c>
    </row>
    <row r="75" spans="2:12" s="7" customFormat="1" ht="17.25" x14ac:dyDescent="0.45">
      <c r="B75" s="8"/>
      <c r="C75" s="33"/>
      <c r="D75" s="29" t="s">
        <v>683</v>
      </c>
      <c r="E75" s="217"/>
      <c r="F75" s="285"/>
      <c r="G75" s="282"/>
      <c r="H75" s="282"/>
      <c r="I75" s="286"/>
      <c r="J75" s="58"/>
      <c r="K75" s="283"/>
      <c r="L75" s="284">
        <f t="shared" ref="L75:L131" si="1">K75*J75*H75</f>
        <v>0</v>
      </c>
    </row>
    <row r="76" spans="2:12" s="7" customFormat="1" x14ac:dyDescent="0.35">
      <c r="B76" s="8">
        <v>58</v>
      </c>
      <c r="C76" s="213"/>
      <c r="D76" s="28" t="s">
        <v>83</v>
      </c>
      <c r="E76" s="217" t="s">
        <v>84</v>
      </c>
      <c r="F76" s="285">
        <v>2</v>
      </c>
      <c r="G76" s="282">
        <v>0</v>
      </c>
      <c r="H76" s="282">
        <v>0</v>
      </c>
      <c r="I76" s="287">
        <v>0</v>
      </c>
      <c r="J76" s="58"/>
      <c r="K76" s="283"/>
      <c r="L76" s="284">
        <f t="shared" si="1"/>
        <v>0</v>
      </c>
    </row>
    <row r="77" spans="2:12" s="7" customFormat="1" x14ac:dyDescent="0.35">
      <c r="B77" s="8">
        <v>59</v>
      </c>
      <c r="C77" s="33" t="s">
        <v>31</v>
      </c>
      <c r="D77" s="9" t="s">
        <v>85</v>
      </c>
      <c r="E77" s="217" t="s">
        <v>14</v>
      </c>
      <c r="F77" s="285" t="s">
        <v>14</v>
      </c>
      <c r="G77" s="282"/>
      <c r="H77" s="282"/>
      <c r="I77" s="286"/>
      <c r="J77" s="58"/>
      <c r="K77" s="283"/>
      <c r="L77" s="284">
        <f t="shared" si="1"/>
        <v>0</v>
      </c>
    </row>
    <row r="78" spans="2:12" s="7" customFormat="1" ht="150" customHeight="1" x14ac:dyDescent="0.35">
      <c r="B78" s="8">
        <v>60</v>
      </c>
      <c r="C78" s="33">
        <v>2.1</v>
      </c>
      <c r="D78" s="9" t="s">
        <v>86</v>
      </c>
      <c r="E78" s="217" t="s">
        <v>87</v>
      </c>
      <c r="F78" s="285">
        <v>87.2</v>
      </c>
      <c r="G78" s="282">
        <v>178324</v>
      </c>
      <c r="H78" s="282">
        <v>2740</v>
      </c>
      <c r="I78" s="291">
        <v>238928</v>
      </c>
      <c r="J78" s="58"/>
      <c r="K78" s="283"/>
      <c r="L78" s="284">
        <f t="shared" si="1"/>
        <v>0</v>
      </c>
    </row>
    <row r="79" spans="2:12" s="7" customFormat="1" ht="89.25" customHeight="1" x14ac:dyDescent="0.35">
      <c r="B79" s="8">
        <v>61</v>
      </c>
      <c r="C79" s="33">
        <v>2.2000000000000002</v>
      </c>
      <c r="D79" s="9" t="s">
        <v>88</v>
      </c>
      <c r="E79" s="217" t="s">
        <v>87</v>
      </c>
      <c r="F79" s="285">
        <v>41.12</v>
      </c>
      <c r="G79" s="282">
        <v>70808.639999999999</v>
      </c>
      <c r="H79" s="282">
        <v>2300</v>
      </c>
      <c r="I79" s="286">
        <v>94576</v>
      </c>
      <c r="J79" s="58">
        <f>'RA2 ms'!F136</f>
        <v>26.302250000000001</v>
      </c>
      <c r="K79" s="295">
        <v>1</v>
      </c>
      <c r="L79" s="284">
        <f t="shared" si="1"/>
        <v>60495.175000000003</v>
      </c>
    </row>
    <row r="80" spans="2:12" s="7" customFormat="1" ht="124.5" customHeight="1" x14ac:dyDescent="0.35">
      <c r="B80" s="8">
        <v>62</v>
      </c>
      <c r="C80" s="33">
        <v>2.2999999999999998</v>
      </c>
      <c r="D80" s="9" t="s">
        <v>89</v>
      </c>
      <c r="E80" s="217" t="s">
        <v>87</v>
      </c>
      <c r="F80" s="285">
        <v>240.79</v>
      </c>
      <c r="G80" s="282">
        <v>161329.29999999999</v>
      </c>
      <c r="H80" s="282">
        <v>767</v>
      </c>
      <c r="I80" s="286">
        <v>184685.93</v>
      </c>
      <c r="J80" s="58">
        <f>'RA2 ms'!F167</f>
        <v>341.04115000000002</v>
      </c>
      <c r="K80" s="283">
        <v>0.9</v>
      </c>
      <c r="L80" s="284">
        <f t="shared" si="1"/>
        <v>235420.70584500002</v>
      </c>
    </row>
    <row r="81" spans="2:12" s="7" customFormat="1" ht="180.4" x14ac:dyDescent="0.35">
      <c r="B81" s="8">
        <v>63</v>
      </c>
      <c r="C81" s="33">
        <v>2.4</v>
      </c>
      <c r="D81" s="9" t="s">
        <v>89</v>
      </c>
      <c r="E81" s="217" t="s">
        <v>87</v>
      </c>
      <c r="F81" s="285">
        <v>444.3</v>
      </c>
      <c r="G81" s="282">
        <v>340778.1</v>
      </c>
      <c r="H81" s="282">
        <v>767</v>
      </c>
      <c r="I81" s="287">
        <v>340778.1</v>
      </c>
      <c r="J81" s="58">
        <f>'RA2 ms'!F180</f>
        <v>84.731099999999998</v>
      </c>
      <c r="K81" s="283">
        <v>1</v>
      </c>
      <c r="L81" s="284">
        <f t="shared" si="1"/>
        <v>64988.753700000001</v>
      </c>
    </row>
    <row r="82" spans="2:12" s="7" customFormat="1" ht="79.150000000000006" x14ac:dyDescent="0.35">
      <c r="B82" s="8">
        <v>64</v>
      </c>
      <c r="C82" s="33">
        <v>2.5</v>
      </c>
      <c r="D82" s="9" t="s">
        <v>90</v>
      </c>
      <c r="E82" s="217" t="s">
        <v>87</v>
      </c>
      <c r="F82" s="285">
        <v>131</v>
      </c>
      <c r="G82" s="282">
        <v>116590</v>
      </c>
      <c r="H82" s="282">
        <v>898</v>
      </c>
      <c r="I82" s="286">
        <v>117638</v>
      </c>
      <c r="J82" s="67">
        <f>'RA2 ms'!F182</f>
        <v>9.3000000000000007</v>
      </c>
      <c r="K82" s="283">
        <v>1</v>
      </c>
      <c r="L82" s="284">
        <f t="shared" si="1"/>
        <v>8351.4000000000015</v>
      </c>
    </row>
    <row r="83" spans="2:12" s="7" customFormat="1" x14ac:dyDescent="0.35">
      <c r="B83" s="8">
        <v>65</v>
      </c>
      <c r="C83" s="33" t="s">
        <v>40</v>
      </c>
      <c r="D83" s="9" t="s">
        <v>18</v>
      </c>
      <c r="E83" s="217" t="s">
        <v>14</v>
      </c>
      <c r="F83" s="285" t="s">
        <v>14</v>
      </c>
      <c r="G83" s="282"/>
      <c r="H83" s="282"/>
      <c r="I83" s="286"/>
      <c r="J83" s="58"/>
      <c r="K83" s="283"/>
      <c r="L83" s="284">
        <f t="shared" si="1"/>
        <v>0</v>
      </c>
    </row>
    <row r="84" spans="2:12" s="7" customFormat="1" x14ac:dyDescent="0.35">
      <c r="B84" s="8">
        <v>66</v>
      </c>
      <c r="C84" s="33">
        <v>3.1</v>
      </c>
      <c r="D84" s="9" t="s">
        <v>91</v>
      </c>
      <c r="E84" s="217" t="s">
        <v>20</v>
      </c>
      <c r="F84" s="285">
        <v>100</v>
      </c>
      <c r="G84" s="282">
        <v>850000</v>
      </c>
      <c r="H84" s="282">
        <v>10795</v>
      </c>
      <c r="I84" s="286">
        <v>1079500</v>
      </c>
      <c r="J84" s="58"/>
      <c r="K84" s="283"/>
      <c r="L84" s="284">
        <f t="shared" si="1"/>
        <v>0</v>
      </c>
    </row>
    <row r="85" spans="2:12" s="7" customFormat="1" ht="90.4" x14ac:dyDescent="0.35">
      <c r="B85" s="8">
        <v>67</v>
      </c>
      <c r="C85" s="33" t="s">
        <v>14</v>
      </c>
      <c r="D85" s="9" t="s">
        <v>92</v>
      </c>
      <c r="E85" s="217" t="s">
        <v>14</v>
      </c>
      <c r="F85" s="285" t="s">
        <v>14</v>
      </c>
      <c r="G85" s="282"/>
      <c r="H85" s="282"/>
      <c r="I85" s="286"/>
      <c r="J85" s="58"/>
      <c r="K85" s="283"/>
      <c r="L85" s="284">
        <f t="shared" si="1"/>
        <v>0</v>
      </c>
    </row>
    <row r="86" spans="2:12" s="7" customFormat="1" x14ac:dyDescent="0.35">
      <c r="B86" s="8">
        <v>68</v>
      </c>
      <c r="C86" s="33">
        <v>3.2</v>
      </c>
      <c r="D86" s="9" t="s">
        <v>93</v>
      </c>
      <c r="E86" s="217" t="s">
        <v>20</v>
      </c>
      <c r="F86" s="285">
        <v>25</v>
      </c>
      <c r="G86" s="282">
        <v>62500</v>
      </c>
      <c r="H86" s="282">
        <v>3040</v>
      </c>
      <c r="I86" s="286">
        <v>76000</v>
      </c>
      <c r="J86" s="58">
        <f>'RA2 ms'!F196</f>
        <v>25.005125</v>
      </c>
      <c r="K86" s="283">
        <v>1</v>
      </c>
      <c r="L86" s="284">
        <f t="shared" si="1"/>
        <v>76015.58</v>
      </c>
    </row>
    <row r="87" spans="2:12" s="7" customFormat="1" ht="123.75" customHeight="1" x14ac:dyDescent="0.35">
      <c r="B87" s="8">
        <v>69</v>
      </c>
      <c r="C87" s="33" t="s">
        <v>14</v>
      </c>
      <c r="D87" s="9" t="s">
        <v>94</v>
      </c>
      <c r="E87" s="217" t="s">
        <v>14</v>
      </c>
      <c r="F87" s="285" t="s">
        <v>14</v>
      </c>
      <c r="G87" s="282"/>
      <c r="H87" s="282"/>
      <c r="I87" s="286"/>
      <c r="J87" s="58"/>
      <c r="K87" s="283"/>
      <c r="L87" s="284">
        <f t="shared" si="1"/>
        <v>0</v>
      </c>
    </row>
    <row r="88" spans="2:12" s="7" customFormat="1" x14ac:dyDescent="0.35">
      <c r="B88" s="8">
        <v>70</v>
      </c>
      <c r="C88" s="33">
        <v>3.3</v>
      </c>
      <c r="D88" s="9" t="s">
        <v>22</v>
      </c>
      <c r="E88" s="217" t="s">
        <v>20</v>
      </c>
      <c r="F88" s="285">
        <v>61.6</v>
      </c>
      <c r="G88" s="282">
        <v>529760</v>
      </c>
      <c r="H88" s="282">
        <v>10995</v>
      </c>
      <c r="I88" s="286">
        <v>677292</v>
      </c>
      <c r="J88" s="58">
        <f>'RA2 ms'!F203</f>
        <v>3.0412499999999989</v>
      </c>
      <c r="K88" s="283">
        <v>0.9</v>
      </c>
      <c r="L88" s="284">
        <f t="shared" si="1"/>
        <v>30094.689374999987</v>
      </c>
    </row>
    <row r="89" spans="2:12" s="7" customFormat="1" ht="58.5" customHeight="1" x14ac:dyDescent="0.35">
      <c r="B89" s="8">
        <v>71</v>
      </c>
      <c r="C89" s="33" t="s">
        <v>14</v>
      </c>
      <c r="D89" s="9" t="s">
        <v>95</v>
      </c>
      <c r="E89" s="217" t="s">
        <v>14</v>
      </c>
      <c r="F89" s="285" t="s">
        <v>14</v>
      </c>
      <c r="G89" s="282"/>
      <c r="H89" s="282"/>
      <c r="I89" s="286"/>
      <c r="J89" s="58"/>
      <c r="K89" s="283"/>
      <c r="L89" s="284">
        <f t="shared" si="1"/>
        <v>0</v>
      </c>
    </row>
    <row r="90" spans="2:12" s="7" customFormat="1" x14ac:dyDescent="0.35">
      <c r="B90" s="8">
        <v>72</v>
      </c>
      <c r="C90" s="33">
        <v>3.4</v>
      </c>
      <c r="D90" s="9" t="s">
        <v>96</v>
      </c>
      <c r="E90" s="217" t="s">
        <v>20</v>
      </c>
      <c r="F90" s="285">
        <v>26.2</v>
      </c>
      <c r="G90" s="282">
        <v>360250</v>
      </c>
      <c r="H90" s="282">
        <v>19660</v>
      </c>
      <c r="I90" s="286">
        <v>515092</v>
      </c>
      <c r="J90" s="58">
        <f>'RA2 ms'!F209</f>
        <v>19.155000000000001</v>
      </c>
      <c r="K90" s="283">
        <v>0.9</v>
      </c>
      <c r="L90" s="284">
        <f t="shared" si="1"/>
        <v>338928.57000000007</v>
      </c>
    </row>
    <row r="91" spans="2:12" s="7" customFormat="1" ht="55.5" customHeight="1" x14ac:dyDescent="0.35">
      <c r="B91" s="8">
        <v>73</v>
      </c>
      <c r="C91" s="33" t="s">
        <v>14</v>
      </c>
      <c r="D91" s="9" t="s">
        <v>97</v>
      </c>
      <c r="E91" s="217" t="s">
        <v>14</v>
      </c>
      <c r="F91" s="285" t="s">
        <v>14</v>
      </c>
      <c r="G91" s="282"/>
      <c r="H91" s="282"/>
      <c r="I91" s="286"/>
      <c r="J91" s="58"/>
      <c r="K91" s="283"/>
      <c r="L91" s="284">
        <f t="shared" si="1"/>
        <v>0</v>
      </c>
    </row>
    <row r="92" spans="2:12" s="7" customFormat="1" x14ac:dyDescent="0.35">
      <c r="B92" s="8">
        <v>74</v>
      </c>
      <c r="C92" s="33">
        <v>3.5</v>
      </c>
      <c r="D92" s="9" t="s">
        <v>98</v>
      </c>
      <c r="E92" s="217" t="s">
        <v>99</v>
      </c>
      <c r="F92" s="285">
        <v>2</v>
      </c>
      <c r="G92" s="282">
        <v>188500</v>
      </c>
      <c r="H92" s="282">
        <v>105000</v>
      </c>
      <c r="I92" s="286">
        <v>210000</v>
      </c>
      <c r="J92" s="58">
        <f>'RA2 ms'!F212</f>
        <v>2</v>
      </c>
      <c r="K92" s="283">
        <v>0.9</v>
      </c>
      <c r="L92" s="284">
        <f t="shared" si="1"/>
        <v>189000</v>
      </c>
    </row>
    <row r="93" spans="2:12" s="7" customFormat="1" ht="124.15" x14ac:dyDescent="0.35">
      <c r="B93" s="8">
        <v>75</v>
      </c>
      <c r="C93" s="33" t="s">
        <v>14</v>
      </c>
      <c r="D93" s="9" t="s">
        <v>100</v>
      </c>
      <c r="E93" s="217" t="s">
        <v>14</v>
      </c>
      <c r="F93" s="285" t="s">
        <v>14</v>
      </c>
      <c r="G93" s="282"/>
      <c r="H93" s="282"/>
      <c r="I93" s="286"/>
      <c r="J93" s="58"/>
      <c r="K93" s="283"/>
      <c r="L93" s="284">
        <f t="shared" si="1"/>
        <v>0</v>
      </c>
    </row>
    <row r="94" spans="2:12" s="7" customFormat="1" x14ac:dyDescent="0.35">
      <c r="B94" s="8">
        <v>76</v>
      </c>
      <c r="C94" s="33">
        <v>3.6</v>
      </c>
      <c r="D94" s="9" t="s">
        <v>101</v>
      </c>
      <c r="E94" s="217" t="s">
        <v>52</v>
      </c>
      <c r="F94" s="285">
        <v>40</v>
      </c>
      <c r="G94" s="282">
        <v>19800</v>
      </c>
      <c r="H94" s="282">
        <v>637</v>
      </c>
      <c r="I94" s="286">
        <v>25480</v>
      </c>
      <c r="J94" s="58">
        <f>'RA2 ms'!F218</f>
        <v>18.330000000000002</v>
      </c>
      <c r="K94" s="283">
        <v>1</v>
      </c>
      <c r="L94" s="284">
        <f t="shared" si="1"/>
        <v>11676.210000000001</v>
      </c>
    </row>
    <row r="95" spans="2:12" s="7" customFormat="1" ht="67.900000000000006" x14ac:dyDescent="0.35">
      <c r="B95" s="8">
        <v>77</v>
      </c>
      <c r="C95" s="33" t="s">
        <v>14</v>
      </c>
      <c r="D95" s="9" t="s">
        <v>102</v>
      </c>
      <c r="E95" s="217" t="s">
        <v>14</v>
      </c>
      <c r="F95" s="285" t="s">
        <v>14</v>
      </c>
      <c r="G95" s="282"/>
      <c r="H95" s="282"/>
      <c r="I95" s="286"/>
      <c r="J95" s="58"/>
      <c r="K95" s="283"/>
      <c r="L95" s="284">
        <f t="shared" si="1"/>
        <v>0</v>
      </c>
    </row>
    <row r="96" spans="2:12" s="7" customFormat="1" x14ac:dyDescent="0.35">
      <c r="B96" s="8">
        <v>78</v>
      </c>
      <c r="C96" s="33" t="s">
        <v>59</v>
      </c>
      <c r="D96" s="9" t="s">
        <v>32</v>
      </c>
      <c r="E96" s="217" t="s">
        <v>14</v>
      </c>
      <c r="F96" s="285" t="s">
        <v>14</v>
      </c>
      <c r="G96" s="282"/>
      <c r="H96" s="282"/>
      <c r="I96" s="286"/>
      <c r="J96" s="58"/>
      <c r="K96" s="283"/>
      <c r="L96" s="284">
        <f t="shared" si="1"/>
        <v>0</v>
      </c>
    </row>
    <row r="97" spans="2:12" s="7" customFormat="1" x14ac:dyDescent="0.35">
      <c r="B97" s="8">
        <v>79</v>
      </c>
      <c r="C97" s="33">
        <v>4.0999999999999996</v>
      </c>
      <c r="D97" s="9" t="s">
        <v>33</v>
      </c>
      <c r="E97" s="217" t="s">
        <v>20</v>
      </c>
      <c r="F97" s="285">
        <v>128</v>
      </c>
      <c r="G97" s="282">
        <v>260352</v>
      </c>
      <c r="H97" s="282">
        <v>2034</v>
      </c>
      <c r="I97" s="287">
        <v>260352</v>
      </c>
      <c r="J97" s="58">
        <f>'RA2 ms'!F229</f>
        <v>65.68223900000001</v>
      </c>
      <c r="K97" s="283">
        <v>0.9</v>
      </c>
      <c r="L97" s="284">
        <f t="shared" si="1"/>
        <v>120237.90671340002</v>
      </c>
    </row>
    <row r="98" spans="2:12" s="7" customFormat="1" ht="90" customHeight="1" x14ac:dyDescent="0.35">
      <c r="B98" s="8">
        <v>80</v>
      </c>
      <c r="C98" s="33" t="s">
        <v>14</v>
      </c>
      <c r="D98" s="9" t="s">
        <v>34</v>
      </c>
      <c r="E98" s="217" t="s">
        <v>14</v>
      </c>
      <c r="F98" s="285" t="s">
        <v>14</v>
      </c>
      <c r="G98" s="282"/>
      <c r="H98" s="282"/>
      <c r="I98" s="286"/>
      <c r="J98" s="58"/>
      <c r="K98" s="283"/>
      <c r="L98" s="284">
        <f t="shared" si="1"/>
        <v>0</v>
      </c>
    </row>
    <row r="99" spans="2:12" s="7" customFormat="1" x14ac:dyDescent="0.35">
      <c r="B99" s="8">
        <v>81</v>
      </c>
      <c r="C99" s="33">
        <v>4.2</v>
      </c>
      <c r="D99" s="9" t="s">
        <v>103</v>
      </c>
      <c r="E99" s="217" t="s">
        <v>20</v>
      </c>
      <c r="F99" s="285">
        <v>5</v>
      </c>
      <c r="G99" s="282">
        <v>28750</v>
      </c>
      <c r="H99" s="282">
        <v>6120</v>
      </c>
      <c r="I99" s="286">
        <v>30600</v>
      </c>
      <c r="J99" s="58">
        <f>'RA2 ms'!F233</f>
        <v>4.42</v>
      </c>
      <c r="K99" s="283">
        <v>0.9</v>
      </c>
      <c r="L99" s="284">
        <f t="shared" si="1"/>
        <v>24345.360000000001</v>
      </c>
    </row>
    <row r="100" spans="2:12" s="7" customFormat="1" ht="82.5" customHeight="1" x14ac:dyDescent="0.35">
      <c r="B100" s="8">
        <v>82</v>
      </c>
      <c r="C100" s="33" t="s">
        <v>14</v>
      </c>
      <c r="D100" s="9" t="s">
        <v>104</v>
      </c>
      <c r="E100" s="217" t="s">
        <v>14</v>
      </c>
      <c r="F100" s="285" t="s">
        <v>14</v>
      </c>
      <c r="G100" s="282"/>
      <c r="H100" s="282"/>
      <c r="I100" s="286"/>
      <c r="J100" s="58"/>
      <c r="K100" s="283"/>
      <c r="L100" s="284">
        <f t="shared" si="1"/>
        <v>0</v>
      </c>
    </row>
    <row r="101" spans="2:12" s="7" customFormat="1" x14ac:dyDescent="0.35">
      <c r="B101" s="8">
        <v>83</v>
      </c>
      <c r="C101" s="33">
        <v>4.3</v>
      </c>
      <c r="D101" s="9" t="s">
        <v>105</v>
      </c>
      <c r="E101" s="217" t="s">
        <v>14</v>
      </c>
      <c r="F101" s="285" t="s">
        <v>14</v>
      </c>
      <c r="G101" s="282"/>
      <c r="H101" s="282"/>
      <c r="I101" s="286"/>
      <c r="J101" s="58"/>
      <c r="K101" s="283"/>
      <c r="L101" s="284">
        <f t="shared" si="1"/>
        <v>0</v>
      </c>
    </row>
    <row r="102" spans="2:12" s="7" customFormat="1" ht="84" customHeight="1" x14ac:dyDescent="0.35">
      <c r="B102" s="8">
        <v>84</v>
      </c>
      <c r="C102" s="33" t="s">
        <v>14</v>
      </c>
      <c r="D102" s="9" t="s">
        <v>106</v>
      </c>
      <c r="E102" s="217" t="s">
        <v>14</v>
      </c>
      <c r="F102" s="285" t="s">
        <v>14</v>
      </c>
      <c r="G102" s="282"/>
      <c r="H102" s="282"/>
      <c r="I102" s="286"/>
      <c r="J102" s="58"/>
      <c r="K102" s="283"/>
      <c r="L102" s="284">
        <f t="shared" si="1"/>
        <v>0</v>
      </c>
    </row>
    <row r="103" spans="2:12" s="7" customFormat="1" x14ac:dyDescent="0.35">
      <c r="B103" s="8">
        <v>85</v>
      </c>
      <c r="C103" s="33" t="s">
        <v>14</v>
      </c>
      <c r="D103" s="9" t="s">
        <v>107</v>
      </c>
      <c r="E103" s="217" t="s">
        <v>52</v>
      </c>
      <c r="F103" s="285">
        <v>32</v>
      </c>
      <c r="G103" s="282">
        <v>10400</v>
      </c>
      <c r="H103" s="282">
        <v>645</v>
      </c>
      <c r="I103" s="286">
        <v>20640</v>
      </c>
      <c r="J103" s="58">
        <f>'RA2 ms'!F242</f>
        <v>19.315000000000001</v>
      </c>
      <c r="K103" s="283">
        <v>0.9</v>
      </c>
      <c r="L103" s="284">
        <f t="shared" si="1"/>
        <v>11212.3575</v>
      </c>
    </row>
    <row r="104" spans="2:12" s="7" customFormat="1" x14ac:dyDescent="0.35">
      <c r="B104" s="8">
        <v>86</v>
      </c>
      <c r="C104" s="33" t="s">
        <v>14</v>
      </c>
      <c r="D104" s="9" t="s">
        <v>108</v>
      </c>
      <c r="E104" s="217" t="s">
        <v>52</v>
      </c>
      <c r="F104" s="285">
        <v>30</v>
      </c>
      <c r="G104" s="282">
        <v>10800</v>
      </c>
      <c r="H104" s="282">
        <v>1050</v>
      </c>
      <c r="I104" s="286">
        <v>31500</v>
      </c>
      <c r="J104" s="58">
        <f>'RA2 ms'!F244</f>
        <v>10.132</v>
      </c>
      <c r="K104" s="283">
        <v>0.9</v>
      </c>
      <c r="L104" s="284">
        <f t="shared" si="1"/>
        <v>9574.74</v>
      </c>
    </row>
    <row r="105" spans="2:12" s="7" customFormat="1" x14ac:dyDescent="0.35">
      <c r="B105" s="8">
        <v>87</v>
      </c>
      <c r="C105" s="33">
        <v>4.4000000000000004</v>
      </c>
      <c r="D105" s="9" t="s">
        <v>38</v>
      </c>
      <c r="E105" s="217" t="s">
        <v>20</v>
      </c>
      <c r="F105" s="285">
        <v>191.9</v>
      </c>
      <c r="G105" s="282">
        <v>93071.5</v>
      </c>
      <c r="H105" s="282">
        <v>615</v>
      </c>
      <c r="I105" s="286">
        <v>118018.5</v>
      </c>
      <c r="J105" s="58">
        <f>'RA2 ms'!F268</f>
        <v>139.28210000000001</v>
      </c>
      <c r="K105" s="283">
        <v>0.9</v>
      </c>
      <c r="L105" s="284">
        <f t="shared" si="1"/>
        <v>77092.642350000009</v>
      </c>
    </row>
    <row r="106" spans="2:12" s="7" customFormat="1" ht="45.4" x14ac:dyDescent="0.35">
      <c r="B106" s="8">
        <v>88</v>
      </c>
      <c r="C106" s="33" t="s">
        <v>14</v>
      </c>
      <c r="D106" s="9" t="s">
        <v>109</v>
      </c>
      <c r="E106" s="217" t="s">
        <v>14</v>
      </c>
      <c r="F106" s="285" t="s">
        <v>14</v>
      </c>
      <c r="G106" s="282"/>
      <c r="H106" s="282"/>
      <c r="I106" s="286"/>
      <c r="J106" s="58"/>
      <c r="K106" s="283"/>
      <c r="L106" s="284">
        <f t="shared" si="1"/>
        <v>0</v>
      </c>
    </row>
    <row r="107" spans="2:12" s="7" customFormat="1" x14ac:dyDescent="0.35">
      <c r="B107" s="8">
        <v>89</v>
      </c>
      <c r="C107" s="33" t="s">
        <v>72</v>
      </c>
      <c r="D107" s="9" t="s">
        <v>41</v>
      </c>
      <c r="E107" s="217" t="s">
        <v>14</v>
      </c>
      <c r="F107" s="285" t="s">
        <v>14</v>
      </c>
      <c r="G107" s="282"/>
      <c r="H107" s="282"/>
      <c r="I107" s="286"/>
      <c r="J107" s="58"/>
      <c r="K107" s="283"/>
      <c r="L107" s="284">
        <f t="shared" si="1"/>
        <v>0</v>
      </c>
    </row>
    <row r="108" spans="2:12" s="7" customFormat="1" x14ac:dyDescent="0.35">
      <c r="B108" s="8">
        <v>90</v>
      </c>
      <c r="C108" s="33">
        <v>5.0999999999999996</v>
      </c>
      <c r="D108" s="9" t="s">
        <v>110</v>
      </c>
      <c r="E108" s="217" t="s">
        <v>20</v>
      </c>
      <c r="F108" s="285">
        <v>49.56</v>
      </c>
      <c r="G108" s="282">
        <v>148680</v>
      </c>
      <c r="H108" s="282">
        <v>3835</v>
      </c>
      <c r="I108" s="286">
        <v>190062.6</v>
      </c>
      <c r="J108" s="58"/>
      <c r="K108" s="283"/>
      <c r="L108" s="284">
        <f t="shared" si="1"/>
        <v>0</v>
      </c>
    </row>
    <row r="109" spans="2:12" s="7" customFormat="1" ht="67.900000000000006" x14ac:dyDescent="0.35">
      <c r="B109" s="8">
        <v>91</v>
      </c>
      <c r="C109" s="33" t="s">
        <v>14</v>
      </c>
      <c r="D109" s="9" t="s">
        <v>111</v>
      </c>
      <c r="E109" s="217" t="s">
        <v>14</v>
      </c>
      <c r="F109" s="285" t="s">
        <v>14</v>
      </c>
      <c r="G109" s="282"/>
      <c r="H109" s="282"/>
      <c r="I109" s="286"/>
      <c r="J109" s="58"/>
      <c r="K109" s="283"/>
      <c r="L109" s="284">
        <f t="shared" si="1"/>
        <v>0</v>
      </c>
    </row>
    <row r="110" spans="2:12" s="7" customFormat="1" x14ac:dyDescent="0.35">
      <c r="B110" s="8">
        <v>92</v>
      </c>
      <c r="C110" s="33">
        <v>5.2</v>
      </c>
      <c r="D110" s="9" t="s">
        <v>112</v>
      </c>
      <c r="E110" s="217" t="s">
        <v>20</v>
      </c>
      <c r="F110" s="285">
        <v>41.25</v>
      </c>
      <c r="G110" s="282">
        <v>123750</v>
      </c>
      <c r="H110" s="282">
        <v>3835</v>
      </c>
      <c r="I110" s="286">
        <v>158193.75</v>
      </c>
      <c r="J110" s="58">
        <f>'RA2 ms'!F278</f>
        <v>27.72</v>
      </c>
      <c r="K110" s="283">
        <v>1</v>
      </c>
      <c r="L110" s="284">
        <f t="shared" si="1"/>
        <v>106306.2</v>
      </c>
    </row>
    <row r="111" spans="2:12" s="7" customFormat="1" ht="67.900000000000006" x14ac:dyDescent="0.35">
      <c r="B111" s="8">
        <v>93</v>
      </c>
      <c r="C111" s="33" t="s">
        <v>14</v>
      </c>
      <c r="D111" s="9" t="s">
        <v>111</v>
      </c>
      <c r="E111" s="217" t="s">
        <v>14</v>
      </c>
      <c r="F111" s="285" t="s">
        <v>14</v>
      </c>
      <c r="G111" s="282"/>
      <c r="H111" s="282"/>
      <c r="I111" s="286"/>
      <c r="J111" s="58"/>
      <c r="K111" s="283"/>
      <c r="L111" s="284">
        <f t="shared" si="1"/>
        <v>0</v>
      </c>
    </row>
    <row r="112" spans="2:12" s="7" customFormat="1" x14ac:dyDescent="0.35">
      <c r="B112" s="8">
        <v>94</v>
      </c>
      <c r="C112" s="33">
        <v>5.3</v>
      </c>
      <c r="D112" s="9" t="s">
        <v>42</v>
      </c>
      <c r="E112" s="217" t="s">
        <v>14</v>
      </c>
      <c r="F112" s="285" t="s">
        <v>14</v>
      </c>
      <c r="G112" s="282"/>
      <c r="H112" s="282"/>
      <c r="I112" s="286"/>
      <c r="J112" s="58"/>
      <c r="K112" s="283"/>
      <c r="L112" s="284">
        <f t="shared" si="1"/>
        <v>0</v>
      </c>
    </row>
    <row r="113" spans="2:12" s="7" customFormat="1" ht="45.4" x14ac:dyDescent="0.35">
      <c r="B113" s="8">
        <v>95</v>
      </c>
      <c r="C113" s="33" t="s">
        <v>14</v>
      </c>
      <c r="D113" s="9" t="s">
        <v>43</v>
      </c>
      <c r="E113" s="217" t="s">
        <v>14</v>
      </c>
      <c r="F113" s="285" t="s">
        <v>14</v>
      </c>
      <c r="G113" s="282"/>
      <c r="H113" s="282"/>
      <c r="I113" s="286"/>
      <c r="J113" s="58"/>
      <c r="K113" s="283"/>
      <c r="L113" s="284">
        <f t="shared" si="1"/>
        <v>0</v>
      </c>
    </row>
    <row r="114" spans="2:12" s="7" customFormat="1" x14ac:dyDescent="0.35">
      <c r="B114" s="8">
        <v>96</v>
      </c>
      <c r="C114" s="33" t="s">
        <v>113</v>
      </c>
      <c r="D114" s="9" t="s">
        <v>44</v>
      </c>
      <c r="E114" s="217" t="s">
        <v>20</v>
      </c>
      <c r="F114" s="285">
        <v>111</v>
      </c>
      <c r="G114" s="282">
        <v>179154</v>
      </c>
      <c r="H114" s="282">
        <v>2160</v>
      </c>
      <c r="I114" s="286">
        <v>239760</v>
      </c>
      <c r="J114" s="58">
        <f>'RA2 ms'!F300</f>
        <v>150.88064700000001</v>
      </c>
      <c r="K114" s="283">
        <v>1</v>
      </c>
      <c r="L114" s="284">
        <f t="shared" si="1"/>
        <v>325902.19752000005</v>
      </c>
    </row>
    <row r="115" spans="2:12" s="7" customFormat="1" x14ac:dyDescent="0.35">
      <c r="B115" s="8">
        <v>97</v>
      </c>
      <c r="C115" s="33" t="s">
        <v>114</v>
      </c>
      <c r="D115" s="9" t="s">
        <v>45</v>
      </c>
      <c r="E115" s="217" t="s">
        <v>20</v>
      </c>
      <c r="F115" s="285">
        <v>10</v>
      </c>
      <c r="G115" s="282">
        <v>21000</v>
      </c>
      <c r="H115" s="282">
        <v>2740</v>
      </c>
      <c r="I115" s="286">
        <v>27400</v>
      </c>
      <c r="J115" s="58"/>
      <c r="K115" s="283"/>
      <c r="L115" s="284">
        <f t="shared" si="1"/>
        <v>0</v>
      </c>
    </row>
    <row r="116" spans="2:12" s="7" customFormat="1" x14ac:dyDescent="0.35">
      <c r="B116" s="8">
        <v>98</v>
      </c>
      <c r="C116" s="33" t="s">
        <v>115</v>
      </c>
      <c r="D116" s="9" t="s">
        <v>46</v>
      </c>
      <c r="E116" s="217" t="s">
        <v>20</v>
      </c>
      <c r="F116" s="285">
        <v>10</v>
      </c>
      <c r="G116" s="282">
        <v>23000</v>
      </c>
      <c r="H116" s="282">
        <v>3280</v>
      </c>
      <c r="I116" s="286">
        <v>32800</v>
      </c>
      <c r="J116" s="58"/>
      <c r="K116" s="283"/>
      <c r="L116" s="284">
        <f t="shared" si="1"/>
        <v>0</v>
      </c>
    </row>
    <row r="117" spans="2:12" s="7" customFormat="1" x14ac:dyDescent="0.35">
      <c r="B117" s="8">
        <v>99</v>
      </c>
      <c r="C117" s="33" t="s">
        <v>116</v>
      </c>
      <c r="D117" s="9" t="s">
        <v>47</v>
      </c>
      <c r="E117" s="217" t="s">
        <v>20</v>
      </c>
      <c r="F117" s="285">
        <v>10</v>
      </c>
      <c r="G117" s="282">
        <v>12500</v>
      </c>
      <c r="H117" s="282">
        <v>1650</v>
      </c>
      <c r="I117" s="286">
        <v>16500</v>
      </c>
      <c r="J117" s="58"/>
      <c r="K117" s="283"/>
      <c r="L117" s="284">
        <f t="shared" si="1"/>
        <v>0</v>
      </c>
    </row>
    <row r="118" spans="2:12" s="7" customFormat="1" x14ac:dyDescent="0.35">
      <c r="B118" s="8">
        <v>100</v>
      </c>
      <c r="C118" s="33">
        <v>5.4</v>
      </c>
      <c r="D118" s="9" t="s">
        <v>117</v>
      </c>
      <c r="E118" s="217" t="s">
        <v>14</v>
      </c>
      <c r="F118" s="285" t="s">
        <v>14</v>
      </c>
      <c r="G118" s="282"/>
      <c r="H118" s="282"/>
      <c r="I118" s="286"/>
      <c r="J118" s="58"/>
      <c r="K118" s="283"/>
      <c r="L118" s="284">
        <f t="shared" si="1"/>
        <v>0</v>
      </c>
    </row>
    <row r="119" spans="2:12" s="7" customFormat="1" ht="45.4" x14ac:dyDescent="0.35">
      <c r="B119" s="8">
        <v>101</v>
      </c>
      <c r="C119" s="33" t="s">
        <v>14</v>
      </c>
      <c r="D119" s="9" t="s">
        <v>118</v>
      </c>
      <c r="E119" s="217" t="s">
        <v>14</v>
      </c>
      <c r="F119" s="285" t="s">
        <v>14</v>
      </c>
      <c r="G119" s="282"/>
      <c r="H119" s="282"/>
      <c r="I119" s="286"/>
      <c r="J119" s="58"/>
      <c r="K119" s="283"/>
      <c r="L119" s="284">
        <f t="shared" si="1"/>
        <v>0</v>
      </c>
    </row>
    <row r="120" spans="2:12" s="7" customFormat="1" x14ac:dyDescent="0.35">
      <c r="B120" s="8">
        <v>102</v>
      </c>
      <c r="C120" s="33" t="s">
        <v>14</v>
      </c>
      <c r="D120" s="9" t="s">
        <v>119</v>
      </c>
      <c r="E120" s="217" t="s">
        <v>20</v>
      </c>
      <c r="F120" s="285">
        <v>69.8</v>
      </c>
      <c r="G120" s="282">
        <v>122359.4</v>
      </c>
      <c r="H120" s="282">
        <v>1753</v>
      </c>
      <c r="I120" s="287">
        <v>122359.4</v>
      </c>
      <c r="J120" s="58"/>
      <c r="K120" s="283"/>
      <c r="L120" s="284">
        <f t="shared" si="1"/>
        <v>0</v>
      </c>
    </row>
    <row r="121" spans="2:12" s="7" customFormat="1" x14ac:dyDescent="0.35">
      <c r="B121" s="8">
        <v>103</v>
      </c>
      <c r="C121" s="33" t="s">
        <v>14</v>
      </c>
      <c r="D121" s="9" t="s">
        <v>120</v>
      </c>
      <c r="E121" s="217" t="s">
        <v>20</v>
      </c>
      <c r="F121" s="285">
        <v>10</v>
      </c>
      <c r="G121" s="282">
        <v>8710</v>
      </c>
      <c r="H121" s="282">
        <v>1315</v>
      </c>
      <c r="I121" s="286">
        <v>13150</v>
      </c>
      <c r="J121" s="58"/>
      <c r="K121" s="283"/>
      <c r="L121" s="284">
        <f t="shared" si="1"/>
        <v>0</v>
      </c>
    </row>
    <row r="122" spans="2:12" s="7" customFormat="1" x14ac:dyDescent="0.35">
      <c r="B122" s="8">
        <v>104</v>
      </c>
      <c r="C122" s="33">
        <v>5.5</v>
      </c>
      <c r="D122" s="271" t="s">
        <v>121</v>
      </c>
      <c r="E122" s="217" t="s">
        <v>75</v>
      </c>
      <c r="F122" s="285">
        <v>69.8</v>
      </c>
      <c r="G122" s="282">
        <v>453700</v>
      </c>
      <c r="H122" s="282">
        <v>9750</v>
      </c>
      <c r="I122" s="286">
        <v>680550</v>
      </c>
      <c r="J122" s="58">
        <f>'RA2 ms'!F327</f>
        <v>98.382446999999999</v>
      </c>
      <c r="K122" s="295">
        <v>0.9</v>
      </c>
      <c r="L122" s="284">
        <f t="shared" si="1"/>
        <v>863305.97242499993</v>
      </c>
    </row>
    <row r="123" spans="2:12" s="7" customFormat="1" ht="67.900000000000006" x14ac:dyDescent="0.35">
      <c r="B123" s="8">
        <v>105</v>
      </c>
      <c r="C123" s="33" t="s">
        <v>14</v>
      </c>
      <c r="D123" s="9" t="s">
        <v>122</v>
      </c>
      <c r="E123" s="217" t="s">
        <v>14</v>
      </c>
      <c r="F123" s="285" t="s">
        <v>14</v>
      </c>
      <c r="G123" s="282"/>
      <c r="H123" s="282"/>
      <c r="I123" s="286"/>
      <c r="J123" s="58"/>
      <c r="K123" s="283"/>
      <c r="L123" s="284">
        <f t="shared" si="1"/>
        <v>0</v>
      </c>
    </row>
    <row r="124" spans="2:12" s="7" customFormat="1" x14ac:dyDescent="0.35">
      <c r="B124" s="8">
        <v>106</v>
      </c>
      <c r="C124" s="33">
        <v>5.6</v>
      </c>
      <c r="D124" s="9" t="s">
        <v>123</v>
      </c>
      <c r="E124" s="217" t="s">
        <v>75</v>
      </c>
      <c r="F124" s="285">
        <v>13</v>
      </c>
      <c r="G124" s="282">
        <v>139750</v>
      </c>
      <c r="H124" s="282">
        <v>19500</v>
      </c>
      <c r="I124" s="286">
        <v>253500</v>
      </c>
      <c r="J124" s="58">
        <f>'RA2 ms'!F331</f>
        <v>13.7616</v>
      </c>
      <c r="K124" s="283">
        <v>0.75</v>
      </c>
      <c r="L124" s="284">
        <f t="shared" si="1"/>
        <v>201263.4</v>
      </c>
    </row>
    <row r="125" spans="2:12" s="7" customFormat="1" ht="89.25" customHeight="1" x14ac:dyDescent="0.35">
      <c r="B125" s="8">
        <v>107</v>
      </c>
      <c r="C125" s="33" t="s">
        <v>14</v>
      </c>
      <c r="D125" s="9" t="s">
        <v>124</v>
      </c>
      <c r="E125" s="217" t="s">
        <v>14</v>
      </c>
      <c r="F125" s="285" t="s">
        <v>14</v>
      </c>
      <c r="G125" s="282"/>
      <c r="H125" s="282"/>
      <c r="I125" s="286"/>
      <c r="J125" s="58"/>
      <c r="K125" s="283"/>
      <c r="L125" s="284">
        <f t="shared" si="1"/>
        <v>0</v>
      </c>
    </row>
    <row r="126" spans="2:12" s="7" customFormat="1" x14ac:dyDescent="0.35">
      <c r="B126" s="8">
        <v>108</v>
      </c>
      <c r="C126" s="33">
        <v>5.7</v>
      </c>
      <c r="D126" s="9" t="s">
        <v>125</v>
      </c>
      <c r="E126" s="217" t="s">
        <v>126</v>
      </c>
      <c r="F126" s="285">
        <v>25.2</v>
      </c>
      <c r="G126" s="282">
        <v>163800</v>
      </c>
      <c r="H126" s="282">
        <v>12100</v>
      </c>
      <c r="I126" s="286">
        <v>304920</v>
      </c>
      <c r="J126" s="58">
        <f>'RA2 ms'!F335</f>
        <v>13.176</v>
      </c>
      <c r="K126" s="283">
        <v>0.85</v>
      </c>
      <c r="L126" s="284">
        <f t="shared" si="1"/>
        <v>135515.16</v>
      </c>
    </row>
    <row r="127" spans="2:12" s="7" customFormat="1" ht="67.900000000000006" x14ac:dyDescent="0.35">
      <c r="B127" s="8">
        <v>109</v>
      </c>
      <c r="C127" s="33" t="s">
        <v>14</v>
      </c>
      <c r="D127" s="9" t="s">
        <v>127</v>
      </c>
      <c r="E127" s="217" t="s">
        <v>14</v>
      </c>
      <c r="F127" s="285" t="s">
        <v>14</v>
      </c>
      <c r="G127" s="282"/>
      <c r="H127" s="282"/>
      <c r="I127" s="286"/>
      <c r="J127" s="58"/>
      <c r="K127" s="283"/>
      <c r="L127" s="284">
        <f t="shared" si="1"/>
        <v>0</v>
      </c>
    </row>
    <row r="128" spans="2:12" s="7" customFormat="1" x14ac:dyDescent="0.35">
      <c r="B128" s="8">
        <v>110</v>
      </c>
      <c r="C128" s="33">
        <v>5.8</v>
      </c>
      <c r="D128" s="9" t="s">
        <v>54</v>
      </c>
      <c r="E128" s="217" t="s">
        <v>52</v>
      </c>
      <c r="F128" s="285">
        <v>24.2</v>
      </c>
      <c r="G128" s="282">
        <v>29959.599999999999</v>
      </c>
      <c r="H128" s="282">
        <v>1500</v>
      </c>
      <c r="I128" s="286">
        <v>36300</v>
      </c>
      <c r="J128" s="58"/>
      <c r="K128" s="283"/>
      <c r="L128" s="284">
        <f t="shared" si="1"/>
        <v>0</v>
      </c>
    </row>
    <row r="129" spans="2:12" s="7" customFormat="1" x14ac:dyDescent="0.35">
      <c r="B129" s="8">
        <v>111</v>
      </c>
      <c r="C129" s="33" t="s">
        <v>14</v>
      </c>
      <c r="D129" s="9" t="s">
        <v>55</v>
      </c>
      <c r="E129" s="217" t="s">
        <v>14</v>
      </c>
      <c r="F129" s="285" t="s">
        <v>14</v>
      </c>
      <c r="G129" s="282"/>
      <c r="H129" s="282"/>
      <c r="I129" s="286"/>
      <c r="J129" s="58"/>
      <c r="K129" s="283"/>
      <c r="L129" s="284">
        <f t="shared" si="1"/>
        <v>0</v>
      </c>
    </row>
    <row r="130" spans="2:12" s="7" customFormat="1" x14ac:dyDescent="0.35">
      <c r="B130" s="8">
        <v>112</v>
      </c>
      <c r="C130" s="33">
        <v>5.9</v>
      </c>
      <c r="D130" s="9" t="s">
        <v>128</v>
      </c>
      <c r="E130" s="217" t="s">
        <v>20</v>
      </c>
      <c r="F130" s="285">
        <v>14.1</v>
      </c>
      <c r="G130" s="282">
        <v>63450</v>
      </c>
      <c r="H130" s="282">
        <v>8100</v>
      </c>
      <c r="I130" s="286">
        <v>114210</v>
      </c>
      <c r="J130" s="58"/>
      <c r="K130" s="283"/>
      <c r="L130" s="284">
        <f t="shared" si="1"/>
        <v>0</v>
      </c>
    </row>
    <row r="131" spans="2:12" s="7" customFormat="1" ht="22.9" x14ac:dyDescent="0.35">
      <c r="B131" s="8">
        <v>113</v>
      </c>
      <c r="C131" s="33" t="s">
        <v>14</v>
      </c>
      <c r="D131" s="9" t="s">
        <v>129</v>
      </c>
      <c r="E131" s="217" t="s">
        <v>14</v>
      </c>
      <c r="F131" s="285" t="s">
        <v>14</v>
      </c>
      <c r="G131" s="282"/>
      <c r="H131" s="282"/>
      <c r="I131" s="286"/>
      <c r="J131" s="58"/>
      <c r="K131" s="283"/>
      <c r="L131" s="284">
        <f t="shared" si="1"/>
        <v>0</v>
      </c>
    </row>
    <row r="132" spans="2:12" s="7" customFormat="1" x14ac:dyDescent="0.35">
      <c r="B132" s="8">
        <v>114</v>
      </c>
      <c r="C132" s="33">
        <v>5.0999999999999996</v>
      </c>
      <c r="D132" s="9" t="s">
        <v>130</v>
      </c>
      <c r="E132" s="217" t="s">
        <v>20</v>
      </c>
      <c r="F132" s="285">
        <v>42.2</v>
      </c>
      <c r="G132" s="282">
        <v>158925.20000000001</v>
      </c>
      <c r="H132" s="282">
        <v>7600</v>
      </c>
      <c r="I132" s="286">
        <v>320720</v>
      </c>
      <c r="J132" s="58">
        <f>'RA2 ms'!F347</f>
        <v>40.305000000000007</v>
      </c>
      <c r="K132" s="283">
        <v>0.6</v>
      </c>
      <c r="L132" s="284">
        <f t="shared" ref="L132:L195" si="2">K132*J132*H132</f>
        <v>183790.80000000002</v>
      </c>
    </row>
    <row r="133" spans="2:12" s="7" customFormat="1" ht="22.9" x14ac:dyDescent="0.35">
      <c r="B133" s="8">
        <v>115</v>
      </c>
      <c r="C133" s="33" t="s">
        <v>14</v>
      </c>
      <c r="D133" s="9" t="s">
        <v>131</v>
      </c>
      <c r="E133" s="217" t="s">
        <v>14</v>
      </c>
      <c r="F133" s="285" t="s">
        <v>14</v>
      </c>
      <c r="G133" s="282"/>
      <c r="H133" s="282"/>
      <c r="I133" s="286"/>
      <c r="J133" s="58"/>
      <c r="K133" s="283"/>
      <c r="L133" s="284">
        <f t="shared" si="2"/>
        <v>0</v>
      </c>
    </row>
    <row r="134" spans="2:12" s="7" customFormat="1" x14ac:dyDescent="0.35">
      <c r="B134" s="8">
        <v>116</v>
      </c>
      <c r="C134" s="33">
        <v>5.1100000000000003</v>
      </c>
      <c r="D134" s="9" t="s">
        <v>132</v>
      </c>
      <c r="E134" s="217" t="s">
        <v>133</v>
      </c>
      <c r="F134" s="285">
        <v>1</v>
      </c>
      <c r="G134" s="282">
        <v>135000</v>
      </c>
      <c r="H134" s="282">
        <v>135000</v>
      </c>
      <c r="I134" s="287">
        <v>135000</v>
      </c>
      <c r="J134" s="58">
        <f>'RA2 ms'!F351</f>
        <v>1</v>
      </c>
      <c r="K134" s="283">
        <v>0.9</v>
      </c>
      <c r="L134" s="284">
        <f t="shared" si="2"/>
        <v>121500</v>
      </c>
    </row>
    <row r="135" spans="2:12" s="7" customFormat="1" ht="22.9" x14ac:dyDescent="0.35">
      <c r="B135" s="8">
        <v>117</v>
      </c>
      <c r="C135" s="33" t="s">
        <v>14</v>
      </c>
      <c r="D135" s="9" t="s">
        <v>134</v>
      </c>
      <c r="E135" s="217" t="s">
        <v>14</v>
      </c>
      <c r="F135" s="285" t="s">
        <v>14</v>
      </c>
      <c r="G135" s="282"/>
      <c r="H135" s="282"/>
      <c r="I135" s="286"/>
      <c r="J135" s="58"/>
      <c r="K135" s="283"/>
      <c r="L135" s="284">
        <f t="shared" si="2"/>
        <v>0</v>
      </c>
    </row>
    <row r="136" spans="2:12" s="7" customFormat="1" x14ac:dyDescent="0.35">
      <c r="B136" s="8">
        <v>118</v>
      </c>
      <c r="C136" s="33">
        <v>5.12</v>
      </c>
      <c r="D136" s="9" t="s">
        <v>135</v>
      </c>
      <c r="E136" s="217" t="s">
        <v>133</v>
      </c>
      <c r="F136" s="285">
        <v>1</v>
      </c>
      <c r="G136" s="282">
        <v>67500</v>
      </c>
      <c r="H136" s="282">
        <v>67500</v>
      </c>
      <c r="I136" s="287">
        <v>67500</v>
      </c>
      <c r="J136" s="58">
        <f>'RA2 ms'!F355</f>
        <v>1</v>
      </c>
      <c r="K136" s="283">
        <v>0.9</v>
      </c>
      <c r="L136" s="284">
        <f t="shared" si="2"/>
        <v>60750</v>
      </c>
    </row>
    <row r="137" spans="2:12" s="7" customFormat="1" ht="22.9" x14ac:dyDescent="0.35">
      <c r="B137" s="8">
        <v>119</v>
      </c>
      <c r="C137" s="33" t="s">
        <v>14</v>
      </c>
      <c r="D137" s="9" t="s">
        <v>136</v>
      </c>
      <c r="E137" s="217" t="s">
        <v>14</v>
      </c>
      <c r="F137" s="285" t="s">
        <v>14</v>
      </c>
      <c r="G137" s="282"/>
      <c r="H137" s="282"/>
      <c r="I137" s="286"/>
      <c r="J137" s="58"/>
      <c r="K137" s="283"/>
      <c r="L137" s="284">
        <f t="shared" si="2"/>
        <v>0</v>
      </c>
    </row>
    <row r="138" spans="2:12" s="7" customFormat="1" ht="22.9" x14ac:dyDescent="0.35">
      <c r="B138" s="8">
        <v>120</v>
      </c>
      <c r="C138" s="33">
        <v>5.13</v>
      </c>
      <c r="D138" s="9" t="s">
        <v>137</v>
      </c>
      <c r="E138" s="217" t="s">
        <v>138</v>
      </c>
      <c r="F138" s="285">
        <v>2</v>
      </c>
      <c r="G138" s="282">
        <v>150000</v>
      </c>
      <c r="H138" s="282">
        <v>75000</v>
      </c>
      <c r="I138" s="287">
        <v>150000</v>
      </c>
      <c r="J138" s="58">
        <f>'RA2 ms'!F364</f>
        <v>2</v>
      </c>
      <c r="K138" s="283">
        <v>0.85</v>
      </c>
      <c r="L138" s="284">
        <f t="shared" si="2"/>
        <v>127500</v>
      </c>
    </row>
    <row r="139" spans="2:12" s="7" customFormat="1" x14ac:dyDescent="0.35">
      <c r="B139" s="8">
        <v>121</v>
      </c>
      <c r="C139" s="33" t="s">
        <v>14</v>
      </c>
      <c r="D139" s="9" t="s">
        <v>139</v>
      </c>
      <c r="E139" s="217" t="s">
        <v>14</v>
      </c>
      <c r="F139" s="285" t="s">
        <v>14</v>
      </c>
      <c r="G139" s="282"/>
      <c r="H139" s="282"/>
      <c r="I139" s="286"/>
      <c r="J139" s="58"/>
      <c r="K139" s="283"/>
      <c r="L139" s="284">
        <f t="shared" si="2"/>
        <v>0</v>
      </c>
    </row>
    <row r="140" spans="2:12" s="7" customFormat="1" x14ac:dyDescent="0.35">
      <c r="B140" s="8">
        <v>122</v>
      </c>
      <c r="C140" s="33" t="s">
        <v>14</v>
      </c>
      <c r="D140" s="9" t="s">
        <v>140</v>
      </c>
      <c r="E140" s="217" t="s">
        <v>14</v>
      </c>
      <c r="F140" s="285" t="s">
        <v>14</v>
      </c>
      <c r="G140" s="282"/>
      <c r="H140" s="282"/>
      <c r="I140" s="286"/>
      <c r="J140" s="58"/>
      <c r="K140" s="283"/>
      <c r="L140" s="284">
        <f t="shared" si="2"/>
        <v>0</v>
      </c>
    </row>
    <row r="141" spans="2:12" s="7" customFormat="1" ht="56.65" x14ac:dyDescent="0.35">
      <c r="B141" s="8">
        <v>123</v>
      </c>
      <c r="C141" s="33" t="s">
        <v>14</v>
      </c>
      <c r="D141" s="9" t="s">
        <v>141</v>
      </c>
      <c r="E141" s="217" t="s">
        <v>14</v>
      </c>
      <c r="F141" s="285" t="s">
        <v>14</v>
      </c>
      <c r="G141" s="282"/>
      <c r="H141" s="282"/>
      <c r="I141" s="286"/>
      <c r="J141" s="58"/>
      <c r="K141" s="283"/>
      <c r="L141" s="284">
        <f t="shared" si="2"/>
        <v>0</v>
      </c>
    </row>
    <row r="142" spans="2:12" s="7" customFormat="1" x14ac:dyDescent="0.35">
      <c r="B142" s="8">
        <v>124</v>
      </c>
      <c r="C142" s="33" t="s">
        <v>14</v>
      </c>
      <c r="D142" s="9" t="s">
        <v>142</v>
      </c>
      <c r="E142" s="217" t="s">
        <v>14</v>
      </c>
      <c r="F142" s="285" t="s">
        <v>14</v>
      </c>
      <c r="G142" s="282"/>
      <c r="H142" s="282"/>
      <c r="I142" s="286"/>
      <c r="J142" s="58"/>
      <c r="K142" s="283"/>
      <c r="L142" s="284">
        <f t="shared" si="2"/>
        <v>0</v>
      </c>
    </row>
    <row r="143" spans="2:12" s="7" customFormat="1" ht="74.25" customHeight="1" x14ac:dyDescent="0.35">
      <c r="B143" s="8">
        <v>125</v>
      </c>
      <c r="C143" s="33" t="s">
        <v>14</v>
      </c>
      <c r="D143" s="9" t="s">
        <v>143</v>
      </c>
      <c r="E143" s="217" t="s">
        <v>14</v>
      </c>
      <c r="F143" s="285" t="s">
        <v>14</v>
      </c>
      <c r="G143" s="282"/>
      <c r="H143" s="282"/>
      <c r="I143" s="286"/>
      <c r="J143" s="58"/>
      <c r="K143" s="283"/>
      <c r="L143" s="284">
        <f t="shared" si="2"/>
        <v>0</v>
      </c>
    </row>
    <row r="144" spans="2:12" s="7" customFormat="1" x14ac:dyDescent="0.35">
      <c r="B144" s="8">
        <v>126</v>
      </c>
      <c r="C144" s="33" t="s">
        <v>14</v>
      </c>
      <c r="D144" s="9" t="s">
        <v>144</v>
      </c>
      <c r="E144" s="217" t="s">
        <v>14</v>
      </c>
      <c r="F144" s="285" t="s">
        <v>14</v>
      </c>
      <c r="G144" s="282"/>
      <c r="H144" s="282"/>
      <c r="I144" s="286"/>
      <c r="J144" s="58"/>
      <c r="K144" s="283"/>
      <c r="L144" s="284">
        <f t="shared" si="2"/>
        <v>0</v>
      </c>
    </row>
    <row r="145" spans="2:13" s="7" customFormat="1" ht="45.4" x14ac:dyDescent="0.35">
      <c r="B145" s="8">
        <v>127</v>
      </c>
      <c r="C145" s="33" t="s">
        <v>14</v>
      </c>
      <c r="D145" s="9" t="s">
        <v>145</v>
      </c>
      <c r="E145" s="217" t="s">
        <v>14</v>
      </c>
      <c r="F145" s="285" t="s">
        <v>14</v>
      </c>
      <c r="G145" s="282"/>
      <c r="H145" s="282"/>
      <c r="I145" s="286"/>
      <c r="J145" s="58"/>
      <c r="K145" s="283"/>
      <c r="L145" s="284">
        <f t="shared" si="2"/>
        <v>0</v>
      </c>
    </row>
    <row r="146" spans="2:13" s="7" customFormat="1" x14ac:dyDescent="0.35">
      <c r="B146" s="8">
        <v>128</v>
      </c>
      <c r="C146" s="33">
        <v>5.14</v>
      </c>
      <c r="D146" s="9" t="s">
        <v>146</v>
      </c>
      <c r="E146" s="217" t="s">
        <v>99</v>
      </c>
      <c r="F146" s="285">
        <v>1</v>
      </c>
      <c r="G146" s="282">
        <v>25650</v>
      </c>
      <c r="H146" s="282">
        <v>48750</v>
      </c>
      <c r="I146" s="286">
        <v>48750</v>
      </c>
      <c r="J146" s="58"/>
      <c r="K146" s="283"/>
      <c r="L146" s="284">
        <f t="shared" si="2"/>
        <v>0</v>
      </c>
      <c r="M146" s="7" t="s">
        <v>688</v>
      </c>
    </row>
    <row r="147" spans="2:13" s="7" customFormat="1" x14ac:dyDescent="0.35">
      <c r="B147" s="8">
        <v>129</v>
      </c>
      <c r="C147" s="33" t="s">
        <v>14</v>
      </c>
      <c r="D147" s="9" t="s">
        <v>147</v>
      </c>
      <c r="E147" s="217" t="s">
        <v>14</v>
      </c>
      <c r="F147" s="285" t="s">
        <v>14</v>
      </c>
      <c r="G147" s="282"/>
      <c r="H147" s="282"/>
      <c r="I147" s="286"/>
      <c r="J147" s="58"/>
      <c r="K147" s="283"/>
      <c r="L147" s="284">
        <f t="shared" si="2"/>
        <v>0</v>
      </c>
    </row>
    <row r="148" spans="2:13" s="7" customFormat="1" ht="22.9" x14ac:dyDescent="0.35">
      <c r="B148" s="8">
        <v>130</v>
      </c>
      <c r="C148" s="33" t="s">
        <v>14</v>
      </c>
      <c r="D148" s="9" t="s">
        <v>148</v>
      </c>
      <c r="E148" s="217" t="s">
        <v>14</v>
      </c>
      <c r="F148" s="285" t="s">
        <v>14</v>
      </c>
      <c r="G148" s="282"/>
      <c r="H148" s="282"/>
      <c r="I148" s="286"/>
      <c r="J148" s="58"/>
      <c r="K148" s="283"/>
      <c r="L148" s="284">
        <f t="shared" si="2"/>
        <v>0</v>
      </c>
    </row>
    <row r="149" spans="2:13" s="7" customFormat="1" x14ac:dyDescent="0.35">
      <c r="B149" s="8">
        <v>131</v>
      </c>
      <c r="C149" s="33" t="s">
        <v>14</v>
      </c>
      <c r="D149" s="9" t="s">
        <v>144</v>
      </c>
      <c r="E149" s="217" t="s">
        <v>14</v>
      </c>
      <c r="F149" s="285" t="s">
        <v>14</v>
      </c>
      <c r="G149" s="282"/>
      <c r="H149" s="282"/>
      <c r="I149" s="286"/>
      <c r="J149" s="58"/>
      <c r="K149" s="283"/>
      <c r="L149" s="284">
        <f t="shared" si="2"/>
        <v>0</v>
      </c>
    </row>
    <row r="150" spans="2:13" s="7" customFormat="1" ht="34.15" x14ac:dyDescent="0.35">
      <c r="B150" s="8">
        <v>132</v>
      </c>
      <c r="C150" s="33" t="s">
        <v>14</v>
      </c>
      <c r="D150" s="9" t="s">
        <v>149</v>
      </c>
      <c r="E150" s="217" t="s">
        <v>14</v>
      </c>
      <c r="F150" s="285" t="s">
        <v>14</v>
      </c>
      <c r="G150" s="282"/>
      <c r="H150" s="282"/>
      <c r="I150" s="286"/>
      <c r="J150" s="58"/>
      <c r="K150" s="283"/>
      <c r="L150" s="284">
        <f t="shared" si="2"/>
        <v>0</v>
      </c>
    </row>
    <row r="151" spans="2:13" s="7" customFormat="1" x14ac:dyDescent="0.35">
      <c r="B151" s="8">
        <v>133</v>
      </c>
      <c r="C151" s="33">
        <v>5.15</v>
      </c>
      <c r="D151" s="9" t="s">
        <v>150</v>
      </c>
      <c r="E151" s="217" t="s">
        <v>138</v>
      </c>
      <c r="F151" s="285">
        <v>1</v>
      </c>
      <c r="G151" s="282">
        <v>90000</v>
      </c>
      <c r="H151" s="282">
        <v>105000</v>
      </c>
      <c r="I151" s="286">
        <v>105000</v>
      </c>
      <c r="J151" s="58">
        <f>'RA2 ms'!F379</f>
        <v>1</v>
      </c>
      <c r="K151" s="283">
        <v>0.85</v>
      </c>
      <c r="L151" s="284">
        <f t="shared" si="2"/>
        <v>89250</v>
      </c>
    </row>
    <row r="152" spans="2:13" s="7" customFormat="1" x14ac:dyDescent="0.35">
      <c r="B152" s="8">
        <v>134</v>
      </c>
      <c r="C152" s="33" t="s">
        <v>14</v>
      </c>
      <c r="D152" s="9" t="s">
        <v>151</v>
      </c>
      <c r="E152" s="217" t="s">
        <v>14</v>
      </c>
      <c r="F152" s="285" t="s">
        <v>14</v>
      </c>
      <c r="G152" s="282"/>
      <c r="H152" s="282"/>
      <c r="I152" s="286"/>
      <c r="J152" s="58"/>
      <c r="K152" s="283"/>
      <c r="L152" s="284">
        <f t="shared" si="2"/>
        <v>0</v>
      </c>
    </row>
    <row r="153" spans="2:13" s="7" customFormat="1" x14ac:dyDescent="0.35">
      <c r="B153" s="8">
        <v>135</v>
      </c>
      <c r="C153" s="33" t="s">
        <v>14</v>
      </c>
      <c r="D153" s="9" t="s">
        <v>140</v>
      </c>
      <c r="E153" s="217" t="s">
        <v>14</v>
      </c>
      <c r="F153" s="285" t="s">
        <v>14</v>
      </c>
      <c r="G153" s="282"/>
      <c r="H153" s="282"/>
      <c r="I153" s="286"/>
      <c r="J153" s="58"/>
      <c r="K153" s="283"/>
      <c r="L153" s="284">
        <f t="shared" si="2"/>
        <v>0</v>
      </c>
    </row>
    <row r="154" spans="2:13" s="7" customFormat="1" ht="56.65" x14ac:dyDescent="0.35">
      <c r="B154" s="8">
        <v>136</v>
      </c>
      <c r="C154" s="33" t="s">
        <v>14</v>
      </c>
      <c r="D154" s="9" t="s">
        <v>152</v>
      </c>
      <c r="E154" s="217" t="s">
        <v>14</v>
      </c>
      <c r="F154" s="285" t="s">
        <v>14</v>
      </c>
      <c r="G154" s="282"/>
      <c r="H154" s="282"/>
      <c r="I154" s="286"/>
      <c r="J154" s="58"/>
      <c r="K154" s="283"/>
      <c r="L154" s="284">
        <f t="shared" si="2"/>
        <v>0</v>
      </c>
    </row>
    <row r="155" spans="2:13" s="7" customFormat="1" x14ac:dyDescent="0.35">
      <c r="B155" s="8">
        <v>137</v>
      </c>
      <c r="C155" s="33" t="s">
        <v>14</v>
      </c>
      <c r="D155" s="9" t="s">
        <v>142</v>
      </c>
      <c r="E155" s="217" t="s">
        <v>14</v>
      </c>
      <c r="F155" s="285" t="s">
        <v>14</v>
      </c>
      <c r="G155" s="282"/>
      <c r="H155" s="282"/>
      <c r="I155" s="286"/>
      <c r="J155" s="58"/>
      <c r="K155" s="283"/>
      <c r="L155" s="284">
        <f t="shared" si="2"/>
        <v>0</v>
      </c>
    </row>
    <row r="156" spans="2:13" s="7" customFormat="1" ht="56.65" x14ac:dyDescent="0.35">
      <c r="B156" s="8">
        <v>138</v>
      </c>
      <c r="C156" s="33" t="s">
        <v>14</v>
      </c>
      <c r="D156" s="9" t="s">
        <v>153</v>
      </c>
      <c r="E156" s="217" t="s">
        <v>14</v>
      </c>
      <c r="F156" s="285" t="s">
        <v>14</v>
      </c>
      <c r="G156" s="282"/>
      <c r="H156" s="282"/>
      <c r="I156" s="286"/>
      <c r="J156" s="58"/>
      <c r="K156" s="283"/>
      <c r="L156" s="284">
        <f t="shared" si="2"/>
        <v>0</v>
      </c>
    </row>
    <row r="157" spans="2:13" s="7" customFormat="1" x14ac:dyDescent="0.35">
      <c r="B157" s="8">
        <v>139</v>
      </c>
      <c r="C157" s="33" t="s">
        <v>14</v>
      </c>
      <c r="D157" s="9" t="s">
        <v>144</v>
      </c>
      <c r="E157" s="217" t="s">
        <v>14</v>
      </c>
      <c r="F157" s="285" t="s">
        <v>14</v>
      </c>
      <c r="G157" s="282"/>
      <c r="H157" s="282"/>
      <c r="I157" s="286"/>
      <c r="J157" s="58"/>
      <c r="K157" s="283"/>
      <c r="L157" s="284">
        <f t="shared" si="2"/>
        <v>0</v>
      </c>
    </row>
    <row r="158" spans="2:13" s="7" customFormat="1" ht="34.15" x14ac:dyDescent="0.35">
      <c r="B158" s="8">
        <v>140</v>
      </c>
      <c r="C158" s="33" t="s">
        <v>14</v>
      </c>
      <c r="D158" s="9" t="s">
        <v>154</v>
      </c>
      <c r="E158" s="217" t="s">
        <v>14</v>
      </c>
      <c r="F158" s="285" t="s">
        <v>14</v>
      </c>
      <c r="G158" s="282"/>
      <c r="H158" s="282"/>
      <c r="I158" s="286"/>
      <c r="J158" s="58"/>
      <c r="K158" s="283"/>
      <c r="L158" s="284">
        <f t="shared" si="2"/>
        <v>0</v>
      </c>
    </row>
    <row r="159" spans="2:13" s="7" customFormat="1" x14ac:dyDescent="0.35">
      <c r="B159" s="8">
        <v>141</v>
      </c>
      <c r="C159" s="33" t="s">
        <v>14</v>
      </c>
      <c r="D159" s="9" t="s">
        <v>73</v>
      </c>
      <c r="E159" s="217" t="s">
        <v>14</v>
      </c>
      <c r="F159" s="285" t="s">
        <v>14</v>
      </c>
      <c r="G159" s="282"/>
      <c r="H159" s="282"/>
      <c r="I159" s="286"/>
      <c r="J159" s="58"/>
      <c r="K159" s="283"/>
      <c r="L159" s="284">
        <f t="shared" si="2"/>
        <v>0</v>
      </c>
    </row>
    <row r="160" spans="2:13" s="7" customFormat="1" x14ac:dyDescent="0.35">
      <c r="B160" s="8">
        <v>142</v>
      </c>
      <c r="C160" s="33">
        <v>6.1</v>
      </c>
      <c r="D160" s="9" t="s">
        <v>77</v>
      </c>
      <c r="E160" s="217" t="s">
        <v>75</v>
      </c>
      <c r="F160" s="285">
        <v>20</v>
      </c>
      <c r="G160" s="282">
        <v>45500</v>
      </c>
      <c r="H160" s="282">
        <v>3287</v>
      </c>
      <c r="I160" s="286">
        <v>65740</v>
      </c>
      <c r="J160" s="58"/>
      <c r="K160" s="283"/>
      <c r="L160" s="284">
        <f t="shared" si="2"/>
        <v>0</v>
      </c>
    </row>
    <row r="161" spans="2:12" s="7" customFormat="1" ht="22.9" x14ac:dyDescent="0.35">
      <c r="B161" s="8">
        <v>143</v>
      </c>
      <c r="C161" s="33" t="s">
        <v>14</v>
      </c>
      <c r="D161" s="9" t="s">
        <v>155</v>
      </c>
      <c r="E161" s="217" t="s">
        <v>14</v>
      </c>
      <c r="F161" s="285" t="s">
        <v>14</v>
      </c>
      <c r="G161" s="282"/>
      <c r="H161" s="282"/>
      <c r="I161" s="286"/>
      <c r="J161" s="58"/>
      <c r="K161" s="283"/>
      <c r="L161" s="284">
        <f t="shared" si="2"/>
        <v>0</v>
      </c>
    </row>
    <row r="162" spans="2:12" s="7" customFormat="1" x14ac:dyDescent="0.35">
      <c r="B162" s="8">
        <v>144</v>
      </c>
      <c r="C162" s="33">
        <v>6.2</v>
      </c>
      <c r="D162" s="9" t="s">
        <v>156</v>
      </c>
      <c r="E162" s="217" t="s">
        <v>75</v>
      </c>
      <c r="F162" s="285">
        <v>15</v>
      </c>
      <c r="G162" s="282">
        <v>56250</v>
      </c>
      <c r="H162" s="282">
        <v>4000</v>
      </c>
      <c r="I162" s="286">
        <v>60000</v>
      </c>
      <c r="J162" s="58"/>
      <c r="K162" s="283"/>
      <c r="L162" s="284">
        <f t="shared" si="2"/>
        <v>0</v>
      </c>
    </row>
    <row r="163" spans="2:12" s="7" customFormat="1" x14ac:dyDescent="0.35">
      <c r="B163" s="8">
        <v>145</v>
      </c>
      <c r="C163" s="33" t="s">
        <v>14</v>
      </c>
      <c r="D163" s="9" t="s">
        <v>82</v>
      </c>
      <c r="E163" s="217" t="s">
        <v>14</v>
      </c>
      <c r="F163" s="285" t="s">
        <v>14</v>
      </c>
      <c r="G163" s="282"/>
      <c r="H163" s="282"/>
      <c r="I163" s="286"/>
      <c r="J163" s="58"/>
      <c r="K163" s="283"/>
      <c r="L163" s="284">
        <f t="shared" si="2"/>
        <v>0</v>
      </c>
    </row>
    <row r="164" spans="2:12" s="7" customFormat="1" x14ac:dyDescent="0.35">
      <c r="B164" s="8">
        <v>146</v>
      </c>
      <c r="C164" s="33">
        <v>6.3</v>
      </c>
      <c r="D164" s="271" t="s">
        <v>157</v>
      </c>
      <c r="E164" s="217" t="s">
        <v>75</v>
      </c>
      <c r="F164" s="285">
        <v>36</v>
      </c>
      <c r="G164" s="282">
        <v>149400</v>
      </c>
      <c r="H164" s="282">
        <v>4150</v>
      </c>
      <c r="I164" s="287">
        <v>149400</v>
      </c>
      <c r="J164" s="58"/>
      <c r="K164" s="283"/>
      <c r="L164" s="284">
        <f t="shared" si="2"/>
        <v>0</v>
      </c>
    </row>
    <row r="165" spans="2:12" s="7" customFormat="1" ht="45.4" x14ac:dyDescent="0.35">
      <c r="B165" s="8">
        <v>147</v>
      </c>
      <c r="C165" s="33" t="s">
        <v>14</v>
      </c>
      <c r="D165" s="9" t="s">
        <v>158</v>
      </c>
      <c r="E165" s="217" t="s">
        <v>14</v>
      </c>
      <c r="F165" s="285" t="s">
        <v>14</v>
      </c>
      <c r="G165" s="282"/>
      <c r="H165" s="282"/>
      <c r="I165" s="286"/>
      <c r="J165" s="58"/>
      <c r="K165" s="283"/>
      <c r="L165" s="284">
        <f t="shared" si="2"/>
        <v>0</v>
      </c>
    </row>
    <row r="166" spans="2:12" s="7" customFormat="1" x14ac:dyDescent="0.35">
      <c r="B166" s="8">
        <v>148</v>
      </c>
      <c r="C166" s="33">
        <v>6.4</v>
      </c>
      <c r="D166" s="9" t="s">
        <v>159</v>
      </c>
      <c r="E166" s="217" t="s">
        <v>75</v>
      </c>
      <c r="F166" s="285">
        <v>160</v>
      </c>
      <c r="G166" s="282">
        <v>78720</v>
      </c>
      <c r="H166" s="282">
        <v>650</v>
      </c>
      <c r="I166" s="286">
        <v>104000</v>
      </c>
      <c r="J166" s="58"/>
      <c r="K166" s="283"/>
      <c r="L166" s="284">
        <f t="shared" si="2"/>
        <v>0</v>
      </c>
    </row>
    <row r="167" spans="2:12" s="7" customFormat="1" ht="38.25" customHeight="1" x14ac:dyDescent="0.35">
      <c r="B167" s="8">
        <v>149</v>
      </c>
      <c r="C167" s="33" t="s">
        <v>14</v>
      </c>
      <c r="D167" s="9" t="s">
        <v>76</v>
      </c>
      <c r="E167" s="217" t="s">
        <v>14</v>
      </c>
      <c r="F167" s="285" t="s">
        <v>14</v>
      </c>
      <c r="G167" s="282"/>
      <c r="H167" s="282"/>
      <c r="I167" s="286"/>
      <c r="J167" s="58"/>
      <c r="K167" s="283"/>
      <c r="L167" s="284">
        <f t="shared" si="2"/>
        <v>0</v>
      </c>
    </row>
    <row r="168" spans="2:12" s="7" customFormat="1" x14ac:dyDescent="0.35">
      <c r="B168" s="8">
        <v>150</v>
      </c>
      <c r="C168" s="33">
        <v>6.5</v>
      </c>
      <c r="D168" s="9" t="s">
        <v>79</v>
      </c>
      <c r="E168" s="217" t="s">
        <v>75</v>
      </c>
      <c r="F168" s="285">
        <v>180</v>
      </c>
      <c r="G168" s="282">
        <v>86400</v>
      </c>
      <c r="H168" s="282">
        <v>650</v>
      </c>
      <c r="I168" s="286">
        <v>117000</v>
      </c>
      <c r="J168" s="58"/>
      <c r="K168" s="283"/>
      <c r="L168" s="284">
        <f t="shared" si="2"/>
        <v>0</v>
      </c>
    </row>
    <row r="169" spans="2:12" s="7" customFormat="1" ht="34.15" x14ac:dyDescent="0.35">
      <c r="B169" s="8">
        <v>151</v>
      </c>
      <c r="C169" s="33" t="s">
        <v>14</v>
      </c>
      <c r="D169" s="9" t="s">
        <v>80</v>
      </c>
      <c r="E169" s="217" t="s">
        <v>14</v>
      </c>
      <c r="F169" s="285" t="s">
        <v>14</v>
      </c>
      <c r="G169" s="282"/>
      <c r="H169" s="282"/>
      <c r="I169" s="286"/>
      <c r="J169" s="58"/>
      <c r="K169" s="283"/>
      <c r="L169" s="284">
        <f t="shared" si="2"/>
        <v>0</v>
      </c>
    </row>
    <row r="170" spans="2:12" s="7" customFormat="1" x14ac:dyDescent="0.35">
      <c r="B170" s="8">
        <v>152</v>
      </c>
      <c r="C170" s="33">
        <v>6.6</v>
      </c>
      <c r="D170" s="9" t="s">
        <v>160</v>
      </c>
      <c r="E170" s="217" t="s">
        <v>75</v>
      </c>
      <c r="F170" s="285">
        <v>60</v>
      </c>
      <c r="G170" s="282">
        <v>18000</v>
      </c>
      <c r="H170" s="282">
        <v>735</v>
      </c>
      <c r="I170" s="286">
        <v>44100</v>
      </c>
      <c r="J170" s="58"/>
      <c r="K170" s="283"/>
      <c r="L170" s="284">
        <f t="shared" si="2"/>
        <v>0</v>
      </c>
    </row>
    <row r="171" spans="2:12" s="7" customFormat="1" ht="30.75" customHeight="1" x14ac:dyDescent="0.35">
      <c r="B171" s="8">
        <v>153</v>
      </c>
      <c r="C171" s="33" t="s">
        <v>14</v>
      </c>
      <c r="D171" s="9" t="s">
        <v>161</v>
      </c>
      <c r="E171" s="217" t="s">
        <v>14</v>
      </c>
      <c r="F171" s="285" t="s">
        <v>14</v>
      </c>
      <c r="G171" s="282"/>
      <c r="H171" s="282"/>
      <c r="I171" s="286"/>
      <c r="J171" s="58"/>
      <c r="K171" s="283"/>
      <c r="L171" s="284">
        <f t="shared" si="2"/>
        <v>0</v>
      </c>
    </row>
    <row r="172" spans="2:12" s="7" customFormat="1" x14ac:dyDescent="0.35">
      <c r="B172" s="8">
        <v>154</v>
      </c>
      <c r="C172" s="33" t="s">
        <v>17</v>
      </c>
      <c r="D172" s="24" t="s">
        <v>162</v>
      </c>
      <c r="E172" s="217" t="s">
        <v>14</v>
      </c>
      <c r="F172" s="285" t="s">
        <v>14</v>
      </c>
      <c r="G172" s="282"/>
      <c r="H172" s="282"/>
      <c r="I172" s="286"/>
      <c r="J172" s="58"/>
      <c r="K172" s="283"/>
      <c r="L172" s="284">
        <f t="shared" si="2"/>
        <v>0</v>
      </c>
    </row>
    <row r="173" spans="2:12" s="7" customFormat="1" ht="22.9" x14ac:dyDescent="0.35">
      <c r="B173" s="8">
        <v>155</v>
      </c>
      <c r="C173" s="33" t="s">
        <v>163</v>
      </c>
      <c r="D173" s="9" t="s">
        <v>164</v>
      </c>
      <c r="E173" s="217" t="s">
        <v>20</v>
      </c>
      <c r="F173" s="285">
        <v>121</v>
      </c>
      <c r="G173" s="282">
        <v>1107150</v>
      </c>
      <c r="H173" s="282">
        <v>13450</v>
      </c>
      <c r="I173" s="286">
        <v>1627450</v>
      </c>
      <c r="J173" s="67">
        <f>'RA2 ms'!F398</f>
        <v>104.04456</v>
      </c>
      <c r="K173" s="283">
        <v>0.9</v>
      </c>
      <c r="L173" s="284">
        <f t="shared" si="2"/>
        <v>1259459.3988000001</v>
      </c>
    </row>
    <row r="174" spans="2:12" s="7" customFormat="1" ht="104.25" customHeight="1" x14ac:dyDescent="0.35">
      <c r="B174" s="8">
        <v>156</v>
      </c>
      <c r="C174" s="33" t="s">
        <v>14</v>
      </c>
      <c r="D174" s="9" t="s">
        <v>165</v>
      </c>
      <c r="E174" s="217" t="s">
        <v>14</v>
      </c>
      <c r="F174" s="285" t="s">
        <v>14</v>
      </c>
      <c r="G174" s="282"/>
      <c r="H174" s="282"/>
      <c r="I174" s="286"/>
      <c r="J174" s="58"/>
      <c r="K174" s="283"/>
      <c r="L174" s="284">
        <f t="shared" si="2"/>
        <v>0</v>
      </c>
    </row>
    <row r="175" spans="2:12" s="7" customFormat="1" x14ac:dyDescent="0.35">
      <c r="B175" s="8">
        <v>157</v>
      </c>
      <c r="C175" s="33" t="s">
        <v>166</v>
      </c>
      <c r="D175" s="9" t="s">
        <v>167</v>
      </c>
      <c r="E175" s="217" t="s">
        <v>75</v>
      </c>
      <c r="F175" s="285">
        <v>20</v>
      </c>
      <c r="G175" s="282">
        <v>39000</v>
      </c>
      <c r="H175" s="282">
        <v>3040</v>
      </c>
      <c r="I175" s="286">
        <v>60800</v>
      </c>
      <c r="J175" s="58">
        <f>'RA2 ms'!F405</f>
        <v>17.193000000000001</v>
      </c>
      <c r="K175" s="283">
        <v>1</v>
      </c>
      <c r="L175" s="284">
        <f t="shared" si="2"/>
        <v>52266.720000000001</v>
      </c>
    </row>
    <row r="176" spans="2:12" s="7" customFormat="1" ht="101.25" customHeight="1" x14ac:dyDescent="0.35">
      <c r="B176" s="8">
        <v>158</v>
      </c>
      <c r="C176" s="33" t="s">
        <v>14</v>
      </c>
      <c r="D176" s="9" t="s">
        <v>168</v>
      </c>
      <c r="E176" s="217" t="s">
        <v>14</v>
      </c>
      <c r="F176" s="285" t="s">
        <v>14</v>
      </c>
      <c r="G176" s="282"/>
      <c r="H176" s="282"/>
      <c r="I176" s="286"/>
      <c r="J176" s="58"/>
      <c r="K176" s="283"/>
      <c r="L176" s="284">
        <f t="shared" si="2"/>
        <v>0</v>
      </c>
    </row>
    <row r="177" spans="2:12" s="7" customFormat="1" x14ac:dyDescent="0.35">
      <c r="B177" s="8">
        <v>159</v>
      </c>
      <c r="C177" s="33" t="s">
        <v>169</v>
      </c>
      <c r="D177" s="9" t="s">
        <v>170</v>
      </c>
      <c r="E177" s="217" t="s">
        <v>20</v>
      </c>
      <c r="F177" s="285">
        <v>60</v>
      </c>
      <c r="G177" s="282">
        <v>555000</v>
      </c>
      <c r="H177" s="282">
        <v>12260</v>
      </c>
      <c r="I177" s="286">
        <v>735600</v>
      </c>
      <c r="J177" s="58">
        <f>'RA2 ms'!F409</f>
        <v>39</v>
      </c>
      <c r="K177" s="283">
        <v>0.9</v>
      </c>
      <c r="L177" s="284">
        <f t="shared" si="2"/>
        <v>430326</v>
      </c>
    </row>
    <row r="178" spans="2:12" s="7" customFormat="1" ht="105" customHeight="1" x14ac:dyDescent="0.35">
      <c r="B178" s="8">
        <v>160</v>
      </c>
      <c r="C178" s="33" t="s">
        <v>14</v>
      </c>
      <c r="D178" s="9" t="s">
        <v>171</v>
      </c>
      <c r="E178" s="217" t="s">
        <v>14</v>
      </c>
      <c r="F178" s="285" t="s">
        <v>14</v>
      </c>
      <c r="G178" s="282"/>
      <c r="H178" s="282"/>
      <c r="I178" s="286"/>
      <c r="J178" s="58"/>
      <c r="K178" s="283"/>
      <c r="L178" s="284">
        <f t="shared" si="2"/>
        <v>0</v>
      </c>
    </row>
    <row r="179" spans="2:12" s="7" customFormat="1" x14ac:dyDescent="0.35">
      <c r="B179" s="8">
        <v>161</v>
      </c>
      <c r="C179" s="33">
        <v>1.2</v>
      </c>
      <c r="D179" s="9" t="s">
        <v>172</v>
      </c>
      <c r="E179" s="217" t="s">
        <v>75</v>
      </c>
      <c r="F179" s="285">
        <v>10</v>
      </c>
      <c r="G179" s="282">
        <v>19200</v>
      </c>
      <c r="H179" s="282">
        <v>1920</v>
      </c>
      <c r="I179" s="287">
        <v>19200</v>
      </c>
      <c r="J179" s="58"/>
      <c r="K179" s="283"/>
      <c r="L179" s="284">
        <f t="shared" si="2"/>
        <v>0</v>
      </c>
    </row>
    <row r="180" spans="2:12" s="7" customFormat="1" ht="48" customHeight="1" x14ac:dyDescent="0.35">
      <c r="B180" s="8">
        <v>162</v>
      </c>
      <c r="C180" s="33" t="s">
        <v>14</v>
      </c>
      <c r="D180" s="9" t="s">
        <v>173</v>
      </c>
      <c r="E180" s="217" t="s">
        <v>14</v>
      </c>
      <c r="F180" s="285" t="s">
        <v>14</v>
      </c>
      <c r="G180" s="282"/>
      <c r="H180" s="282"/>
      <c r="I180" s="286"/>
      <c r="J180" s="58"/>
      <c r="K180" s="283"/>
      <c r="L180" s="284">
        <f t="shared" si="2"/>
        <v>0</v>
      </c>
    </row>
    <row r="181" spans="2:12" s="7" customFormat="1" x14ac:dyDescent="0.35">
      <c r="B181" s="8">
        <v>163</v>
      </c>
      <c r="C181" s="33">
        <v>1.3</v>
      </c>
      <c r="D181" s="9" t="s">
        <v>174</v>
      </c>
      <c r="E181" s="217" t="s">
        <v>75</v>
      </c>
      <c r="F181" s="285">
        <v>47.6</v>
      </c>
      <c r="G181" s="282">
        <v>157080</v>
      </c>
      <c r="H181" s="282">
        <v>3690</v>
      </c>
      <c r="I181" s="286">
        <v>175644</v>
      </c>
      <c r="J181" s="58">
        <f>'RA2 ms'!F420</f>
        <v>36.189000000000007</v>
      </c>
      <c r="K181" s="283">
        <v>1</v>
      </c>
      <c r="L181" s="284">
        <f t="shared" si="2"/>
        <v>133537.41000000003</v>
      </c>
    </row>
    <row r="182" spans="2:12" s="7" customFormat="1" ht="56.65" x14ac:dyDescent="0.35">
      <c r="B182" s="8">
        <v>164</v>
      </c>
      <c r="C182" s="33" t="s">
        <v>14</v>
      </c>
      <c r="D182" s="9" t="s">
        <v>175</v>
      </c>
      <c r="E182" s="217" t="s">
        <v>14</v>
      </c>
      <c r="F182" s="285" t="s">
        <v>14</v>
      </c>
      <c r="G182" s="282"/>
      <c r="H182" s="282"/>
      <c r="I182" s="286"/>
      <c r="J182" s="58"/>
      <c r="K182" s="283"/>
      <c r="L182" s="284">
        <f t="shared" si="2"/>
        <v>0</v>
      </c>
    </row>
    <row r="183" spans="2:12" s="7" customFormat="1" x14ac:dyDescent="0.35">
      <c r="B183" s="8">
        <v>165</v>
      </c>
      <c r="C183" s="33">
        <v>1.4</v>
      </c>
      <c r="D183" s="9" t="s">
        <v>176</v>
      </c>
      <c r="E183" s="217" t="s">
        <v>75</v>
      </c>
      <c r="F183" s="285">
        <v>18.78</v>
      </c>
      <c r="G183" s="282">
        <v>161508</v>
      </c>
      <c r="H183" s="282">
        <v>11050</v>
      </c>
      <c r="I183" s="286">
        <v>207519</v>
      </c>
      <c r="J183" s="58">
        <f>'RA2 ms'!F431</f>
        <v>25.035</v>
      </c>
      <c r="K183" s="283">
        <v>0.9</v>
      </c>
      <c r="L183" s="284">
        <f t="shared" si="2"/>
        <v>248973.07500000001</v>
      </c>
    </row>
    <row r="184" spans="2:12" s="7" customFormat="1" ht="91.5" customHeight="1" x14ac:dyDescent="0.35">
      <c r="B184" s="8">
        <v>166</v>
      </c>
      <c r="C184" s="33" t="s">
        <v>14</v>
      </c>
      <c r="D184" s="9" t="s">
        <v>177</v>
      </c>
      <c r="E184" s="217" t="s">
        <v>14</v>
      </c>
      <c r="F184" s="285" t="s">
        <v>14</v>
      </c>
      <c r="G184" s="282"/>
      <c r="H184" s="282"/>
      <c r="I184" s="286"/>
      <c r="J184" s="58"/>
      <c r="K184" s="283"/>
      <c r="L184" s="284">
        <f t="shared" si="2"/>
        <v>0</v>
      </c>
    </row>
    <row r="185" spans="2:12" s="7" customFormat="1" x14ac:dyDescent="0.35">
      <c r="B185" s="8">
        <v>167</v>
      </c>
      <c r="C185" s="33">
        <v>1.5</v>
      </c>
      <c r="D185" s="9" t="s">
        <v>178</v>
      </c>
      <c r="E185" s="217" t="s">
        <v>27</v>
      </c>
      <c r="F185" s="285">
        <v>7</v>
      </c>
      <c r="G185" s="282">
        <v>40250</v>
      </c>
      <c r="H185" s="282">
        <v>6550</v>
      </c>
      <c r="I185" s="286">
        <v>45850</v>
      </c>
      <c r="J185" s="58">
        <f>'RA2 ms'!F437</f>
        <v>14.899999999999999</v>
      </c>
      <c r="K185" s="283">
        <v>0.9</v>
      </c>
      <c r="L185" s="284">
        <f t="shared" si="2"/>
        <v>87835.499999999985</v>
      </c>
    </row>
    <row r="186" spans="2:12" s="7" customFormat="1" ht="82.5" customHeight="1" x14ac:dyDescent="0.35">
      <c r="B186" s="8">
        <v>168</v>
      </c>
      <c r="C186" s="33" t="s">
        <v>14</v>
      </c>
      <c r="D186" s="9" t="s">
        <v>179</v>
      </c>
      <c r="E186" s="217" t="s">
        <v>14</v>
      </c>
      <c r="F186" s="285" t="s">
        <v>14</v>
      </c>
      <c r="G186" s="282"/>
      <c r="H186" s="282"/>
      <c r="I186" s="286"/>
      <c r="J186" s="58"/>
      <c r="K186" s="283"/>
      <c r="L186" s="284">
        <f t="shared" si="2"/>
        <v>0</v>
      </c>
    </row>
    <row r="187" spans="2:12" s="7" customFormat="1" x14ac:dyDescent="0.35">
      <c r="B187" s="8">
        <v>169</v>
      </c>
      <c r="C187" s="33">
        <v>1.6</v>
      </c>
      <c r="D187" s="9" t="s">
        <v>180</v>
      </c>
      <c r="E187" s="217" t="s">
        <v>27</v>
      </c>
      <c r="F187" s="285">
        <v>12</v>
      </c>
      <c r="G187" s="282">
        <v>49200</v>
      </c>
      <c r="H187" s="282">
        <v>6550</v>
      </c>
      <c r="I187" s="286">
        <v>78600</v>
      </c>
      <c r="J187" s="58">
        <f>'RA2 ms'!F443</f>
        <v>5.3819999999999997</v>
      </c>
      <c r="K187" s="283">
        <v>0.9</v>
      </c>
      <c r="L187" s="284">
        <f t="shared" si="2"/>
        <v>31726.89</v>
      </c>
    </row>
    <row r="188" spans="2:12" s="7" customFormat="1" ht="100.5" customHeight="1" x14ac:dyDescent="0.35">
      <c r="B188" s="8">
        <v>170</v>
      </c>
      <c r="C188" s="33" t="s">
        <v>14</v>
      </c>
      <c r="D188" s="9" t="s">
        <v>181</v>
      </c>
      <c r="E188" s="217" t="s">
        <v>14</v>
      </c>
      <c r="F188" s="285" t="s">
        <v>14</v>
      </c>
      <c r="G188" s="282"/>
      <c r="H188" s="282"/>
      <c r="I188" s="286"/>
      <c r="J188" s="58"/>
      <c r="K188" s="283"/>
      <c r="L188" s="284">
        <f t="shared" si="2"/>
        <v>0</v>
      </c>
    </row>
    <row r="189" spans="2:12" s="7" customFormat="1" x14ac:dyDescent="0.35">
      <c r="B189" s="8">
        <v>171</v>
      </c>
      <c r="C189" s="33">
        <v>1.7</v>
      </c>
      <c r="D189" s="9" t="s">
        <v>182</v>
      </c>
      <c r="E189" s="217" t="s">
        <v>27</v>
      </c>
      <c r="F189" s="285">
        <v>10</v>
      </c>
      <c r="G189" s="282">
        <v>13260</v>
      </c>
      <c r="H189" s="282">
        <v>2830</v>
      </c>
      <c r="I189" s="286">
        <v>28300</v>
      </c>
      <c r="J189" s="58">
        <f>'RA2 ms'!F450</f>
        <v>14.8</v>
      </c>
      <c r="K189" s="283">
        <v>0.9</v>
      </c>
      <c r="L189" s="284">
        <f t="shared" si="2"/>
        <v>37695.599999999999</v>
      </c>
    </row>
    <row r="190" spans="2:12" s="7" customFormat="1" ht="48.75" customHeight="1" x14ac:dyDescent="0.35">
      <c r="B190" s="8">
        <v>172</v>
      </c>
      <c r="C190" s="33" t="s">
        <v>14</v>
      </c>
      <c r="D190" s="9" t="s">
        <v>183</v>
      </c>
      <c r="E190" s="217" t="s">
        <v>14</v>
      </c>
      <c r="F190" s="285" t="s">
        <v>14</v>
      </c>
      <c r="G190" s="282"/>
      <c r="H190" s="282"/>
      <c r="I190" s="286"/>
      <c r="J190" s="58"/>
      <c r="K190" s="283"/>
      <c r="L190" s="284">
        <f t="shared" si="2"/>
        <v>0</v>
      </c>
    </row>
    <row r="191" spans="2:12" s="7" customFormat="1" x14ac:dyDescent="0.35">
      <c r="B191" s="8">
        <v>173</v>
      </c>
      <c r="C191" s="33" t="s">
        <v>31</v>
      </c>
      <c r="D191" s="9" t="s">
        <v>32</v>
      </c>
      <c r="E191" s="217" t="s">
        <v>14</v>
      </c>
      <c r="F191" s="285" t="s">
        <v>14</v>
      </c>
      <c r="G191" s="282"/>
      <c r="H191" s="282"/>
      <c r="I191" s="286"/>
      <c r="J191" s="58"/>
      <c r="K191" s="283"/>
      <c r="L191" s="284">
        <f t="shared" si="2"/>
        <v>0</v>
      </c>
    </row>
    <row r="192" spans="2:12" s="7" customFormat="1" x14ac:dyDescent="0.35">
      <c r="B192" s="8">
        <v>174</v>
      </c>
      <c r="C192" s="33">
        <v>2.1</v>
      </c>
      <c r="D192" s="9" t="s">
        <v>33</v>
      </c>
      <c r="E192" s="217" t="s">
        <v>20</v>
      </c>
      <c r="F192" s="285">
        <v>20</v>
      </c>
      <c r="G192" s="282">
        <v>40680</v>
      </c>
      <c r="H192" s="282">
        <v>2034</v>
      </c>
      <c r="I192" s="287">
        <v>40680</v>
      </c>
      <c r="J192" s="58"/>
      <c r="K192" s="283"/>
      <c r="L192" s="284">
        <f t="shared" si="2"/>
        <v>0</v>
      </c>
    </row>
    <row r="193" spans="2:12" s="7" customFormat="1" ht="99.75" customHeight="1" x14ac:dyDescent="0.35">
      <c r="B193" s="8">
        <v>175</v>
      </c>
      <c r="C193" s="33" t="s">
        <v>14</v>
      </c>
      <c r="D193" s="9" t="s">
        <v>184</v>
      </c>
      <c r="E193" s="217" t="s">
        <v>14</v>
      </c>
      <c r="F193" s="285" t="s">
        <v>14</v>
      </c>
      <c r="G193" s="282"/>
      <c r="H193" s="282"/>
      <c r="I193" s="286"/>
      <c r="J193" s="58"/>
      <c r="K193" s="283"/>
      <c r="L193" s="284">
        <f t="shared" si="2"/>
        <v>0</v>
      </c>
    </row>
    <row r="194" spans="2:12" s="7" customFormat="1" x14ac:dyDescent="0.35">
      <c r="B194" s="8">
        <v>176</v>
      </c>
      <c r="C194" s="33">
        <v>2.4</v>
      </c>
      <c r="D194" s="9" t="s">
        <v>38</v>
      </c>
      <c r="E194" s="217" t="s">
        <v>20</v>
      </c>
      <c r="F194" s="285">
        <v>39</v>
      </c>
      <c r="G194" s="282">
        <v>18915</v>
      </c>
      <c r="H194" s="282">
        <v>615</v>
      </c>
      <c r="I194" s="286">
        <v>23985</v>
      </c>
      <c r="J194" s="58">
        <f>'RA2 ms'!F466</f>
        <v>46.583599999999997</v>
      </c>
      <c r="K194" s="283">
        <v>1</v>
      </c>
      <c r="L194" s="284">
        <f t="shared" si="2"/>
        <v>28648.913999999997</v>
      </c>
    </row>
    <row r="195" spans="2:12" s="7" customFormat="1" ht="57.75" customHeight="1" x14ac:dyDescent="0.35">
      <c r="B195" s="8">
        <v>177</v>
      </c>
      <c r="C195" s="33" t="s">
        <v>14</v>
      </c>
      <c r="D195" s="9" t="s">
        <v>109</v>
      </c>
      <c r="E195" s="217" t="s">
        <v>14</v>
      </c>
      <c r="F195" s="285" t="s">
        <v>14</v>
      </c>
      <c r="G195" s="282"/>
      <c r="H195" s="282"/>
      <c r="I195" s="286"/>
      <c r="J195" s="58"/>
      <c r="K195" s="283"/>
      <c r="L195" s="284">
        <f t="shared" si="2"/>
        <v>0</v>
      </c>
    </row>
    <row r="196" spans="2:12" s="7" customFormat="1" x14ac:dyDescent="0.35">
      <c r="B196" s="8">
        <v>178</v>
      </c>
      <c r="C196" s="33" t="s">
        <v>40</v>
      </c>
      <c r="D196" s="9" t="s">
        <v>41</v>
      </c>
      <c r="E196" s="217" t="s">
        <v>14</v>
      </c>
      <c r="F196" s="285" t="s">
        <v>14</v>
      </c>
      <c r="G196" s="282"/>
      <c r="H196" s="282"/>
      <c r="I196" s="286"/>
      <c r="J196" s="58"/>
      <c r="K196" s="283"/>
      <c r="L196" s="284">
        <f t="shared" ref="L196:L259" si="3">K196*J196*H196</f>
        <v>0</v>
      </c>
    </row>
    <row r="197" spans="2:12" s="7" customFormat="1" x14ac:dyDescent="0.35">
      <c r="B197" s="8">
        <v>179</v>
      </c>
      <c r="C197" s="33">
        <v>3.1</v>
      </c>
      <c r="D197" s="9" t="s">
        <v>185</v>
      </c>
      <c r="E197" s="217" t="s">
        <v>20</v>
      </c>
      <c r="F197" s="285">
        <v>75</v>
      </c>
      <c r="G197" s="282">
        <v>228750</v>
      </c>
      <c r="H197" s="282">
        <v>3835</v>
      </c>
      <c r="I197" s="286">
        <v>287625</v>
      </c>
      <c r="J197" s="58"/>
      <c r="K197" s="283"/>
      <c r="L197" s="284">
        <f t="shared" si="3"/>
        <v>0</v>
      </c>
    </row>
    <row r="198" spans="2:12" s="7" customFormat="1" ht="56.65" x14ac:dyDescent="0.35">
      <c r="B198" s="8">
        <v>180</v>
      </c>
      <c r="C198" s="33" t="s">
        <v>14</v>
      </c>
      <c r="D198" s="9" t="s">
        <v>186</v>
      </c>
      <c r="E198" s="217" t="s">
        <v>14</v>
      </c>
      <c r="F198" s="285" t="s">
        <v>14</v>
      </c>
      <c r="G198" s="282"/>
      <c r="H198" s="282"/>
      <c r="I198" s="286"/>
      <c r="J198" s="58"/>
      <c r="K198" s="283"/>
      <c r="L198" s="284">
        <f t="shared" si="3"/>
        <v>0</v>
      </c>
    </row>
    <row r="199" spans="2:12" s="7" customFormat="1" x14ac:dyDescent="0.35">
      <c r="B199" s="8">
        <v>181</v>
      </c>
      <c r="C199" s="33">
        <v>3.2</v>
      </c>
      <c r="D199" s="9" t="s">
        <v>187</v>
      </c>
      <c r="E199" s="217" t="s">
        <v>20</v>
      </c>
      <c r="F199" s="285">
        <v>39.14</v>
      </c>
      <c r="G199" s="282">
        <v>273980</v>
      </c>
      <c r="H199" s="282">
        <v>13600</v>
      </c>
      <c r="I199" s="286">
        <v>532304</v>
      </c>
      <c r="J199" s="58">
        <f>'RA2 ms'!F476</f>
        <v>33.820599999999999</v>
      </c>
      <c r="K199" s="283">
        <v>0.9</v>
      </c>
      <c r="L199" s="284">
        <f t="shared" si="3"/>
        <v>413964.14399999997</v>
      </c>
    </row>
    <row r="200" spans="2:12" s="7" customFormat="1" ht="56.65" x14ac:dyDescent="0.35">
      <c r="B200" s="8">
        <v>182</v>
      </c>
      <c r="C200" s="33" t="s">
        <v>14</v>
      </c>
      <c r="D200" s="9" t="s">
        <v>188</v>
      </c>
      <c r="E200" s="217" t="s">
        <v>14</v>
      </c>
      <c r="F200" s="285" t="s">
        <v>14</v>
      </c>
      <c r="G200" s="282"/>
      <c r="H200" s="282"/>
      <c r="I200" s="286"/>
      <c r="J200" s="58"/>
      <c r="K200" s="283"/>
      <c r="L200" s="284">
        <f t="shared" si="3"/>
        <v>0</v>
      </c>
    </row>
    <row r="201" spans="2:12" s="7" customFormat="1" x14ac:dyDescent="0.35">
      <c r="B201" s="8">
        <v>183</v>
      </c>
      <c r="C201" s="33">
        <v>3.3</v>
      </c>
      <c r="D201" s="9" t="s">
        <v>189</v>
      </c>
      <c r="E201" s="217" t="s">
        <v>20</v>
      </c>
      <c r="F201" s="285">
        <v>9.7200000000000006</v>
      </c>
      <c r="G201" s="282">
        <v>99630</v>
      </c>
      <c r="H201" s="282">
        <v>13600</v>
      </c>
      <c r="I201" s="286">
        <v>132192</v>
      </c>
      <c r="J201" s="58">
        <f>'RA2 ms'!F483</f>
        <v>12.501000000000001</v>
      </c>
      <c r="K201" s="283">
        <v>0.8</v>
      </c>
      <c r="L201" s="284">
        <f t="shared" si="3"/>
        <v>136010.88000000003</v>
      </c>
    </row>
    <row r="202" spans="2:12" s="7" customFormat="1" ht="135.75" customHeight="1" x14ac:dyDescent="0.35">
      <c r="B202" s="8">
        <v>184</v>
      </c>
      <c r="C202" s="33" t="s">
        <v>14</v>
      </c>
      <c r="D202" s="9" t="s">
        <v>190</v>
      </c>
      <c r="E202" s="217" t="s">
        <v>14</v>
      </c>
      <c r="F202" s="285" t="s">
        <v>14</v>
      </c>
      <c r="G202" s="282"/>
      <c r="H202" s="282"/>
      <c r="I202" s="286"/>
      <c r="J202" s="58"/>
      <c r="K202" s="283"/>
      <c r="L202" s="284">
        <f t="shared" si="3"/>
        <v>0</v>
      </c>
    </row>
    <row r="203" spans="2:12" s="7" customFormat="1" x14ac:dyDescent="0.35">
      <c r="B203" s="8">
        <v>185</v>
      </c>
      <c r="C203" s="33">
        <v>3.4</v>
      </c>
      <c r="D203" s="9" t="s">
        <v>191</v>
      </c>
      <c r="E203" s="217" t="s">
        <v>20</v>
      </c>
      <c r="F203" s="285">
        <v>12.45</v>
      </c>
      <c r="G203" s="282">
        <v>146287.5</v>
      </c>
      <c r="H203" s="282">
        <v>13600</v>
      </c>
      <c r="I203" s="286">
        <v>169320</v>
      </c>
      <c r="J203" s="58">
        <f>'RA2 ms'!F490</f>
        <v>21.299999999999997</v>
      </c>
      <c r="K203" s="283">
        <v>0.8</v>
      </c>
      <c r="L203" s="284">
        <f t="shared" si="3"/>
        <v>231744</v>
      </c>
    </row>
    <row r="204" spans="2:12" s="7" customFormat="1" ht="116.25" customHeight="1" x14ac:dyDescent="0.35">
      <c r="B204" s="8">
        <v>186</v>
      </c>
      <c r="C204" s="33" t="s">
        <v>14</v>
      </c>
      <c r="D204" s="9" t="s">
        <v>192</v>
      </c>
      <c r="E204" s="217" t="s">
        <v>14</v>
      </c>
      <c r="F204" s="285" t="s">
        <v>14</v>
      </c>
      <c r="G204" s="282"/>
      <c r="H204" s="282"/>
      <c r="I204" s="286"/>
      <c r="J204" s="58"/>
      <c r="K204" s="283"/>
      <c r="L204" s="284">
        <f t="shared" si="3"/>
        <v>0</v>
      </c>
    </row>
    <row r="205" spans="2:12" s="7" customFormat="1" x14ac:dyDescent="0.35">
      <c r="B205" s="8">
        <v>187</v>
      </c>
      <c r="C205" s="33">
        <v>3.5</v>
      </c>
      <c r="D205" s="9" t="s">
        <v>193</v>
      </c>
      <c r="E205" s="217" t="s">
        <v>52</v>
      </c>
      <c r="F205" s="285">
        <v>3</v>
      </c>
      <c r="G205" s="282">
        <v>8610</v>
      </c>
      <c r="H205" s="282">
        <v>3150</v>
      </c>
      <c r="I205" s="286">
        <v>9450</v>
      </c>
      <c r="J205" s="296">
        <f>'RA2 ms'!F495</f>
        <v>5.4</v>
      </c>
      <c r="K205" s="283"/>
      <c r="L205" s="284">
        <f t="shared" si="3"/>
        <v>0</v>
      </c>
    </row>
    <row r="206" spans="2:12" s="7" customFormat="1" ht="34.15" x14ac:dyDescent="0.35">
      <c r="B206" s="8">
        <v>188</v>
      </c>
      <c r="C206" s="33" t="s">
        <v>14</v>
      </c>
      <c r="D206" s="9" t="s">
        <v>194</v>
      </c>
      <c r="E206" s="217" t="s">
        <v>14</v>
      </c>
      <c r="F206" s="285" t="s">
        <v>14</v>
      </c>
      <c r="G206" s="282"/>
      <c r="H206" s="282"/>
      <c r="I206" s="286"/>
      <c r="J206" s="58"/>
      <c r="K206" s="283"/>
      <c r="L206" s="284">
        <f t="shared" si="3"/>
        <v>0</v>
      </c>
    </row>
    <row r="207" spans="2:12" s="7" customFormat="1" x14ac:dyDescent="0.35">
      <c r="B207" s="8">
        <v>189</v>
      </c>
      <c r="C207" s="33">
        <v>3.6</v>
      </c>
      <c r="D207" s="9" t="s">
        <v>195</v>
      </c>
      <c r="E207" s="217" t="s">
        <v>133</v>
      </c>
      <c r="F207" s="285">
        <v>1</v>
      </c>
      <c r="G207" s="282">
        <v>497250</v>
      </c>
      <c r="H207" s="282">
        <v>565000</v>
      </c>
      <c r="I207" s="286">
        <v>565000</v>
      </c>
      <c r="J207" s="58">
        <f>'RA2 ms'!F500</f>
        <v>1</v>
      </c>
      <c r="K207" s="283">
        <v>0.8</v>
      </c>
      <c r="L207" s="284">
        <f t="shared" si="3"/>
        <v>452000</v>
      </c>
    </row>
    <row r="208" spans="2:12" s="7" customFormat="1" x14ac:dyDescent="0.35">
      <c r="B208" s="8">
        <v>190</v>
      </c>
      <c r="C208" s="33" t="s">
        <v>14</v>
      </c>
      <c r="D208" s="9" t="s">
        <v>196</v>
      </c>
      <c r="E208" s="217" t="s">
        <v>14</v>
      </c>
      <c r="F208" s="285" t="s">
        <v>14</v>
      </c>
      <c r="G208" s="282"/>
      <c r="H208" s="282"/>
      <c r="I208" s="286"/>
      <c r="J208" s="58"/>
      <c r="K208" s="283"/>
      <c r="L208" s="284">
        <f t="shared" si="3"/>
        <v>0</v>
      </c>
    </row>
    <row r="209" spans="2:12" s="7" customFormat="1" ht="152.25" customHeight="1" x14ac:dyDescent="0.35">
      <c r="B209" s="8">
        <v>191</v>
      </c>
      <c r="C209" s="33" t="s">
        <v>14</v>
      </c>
      <c r="D209" s="9" t="s">
        <v>197</v>
      </c>
      <c r="E209" s="217" t="s">
        <v>14</v>
      </c>
      <c r="F209" s="285" t="s">
        <v>14</v>
      </c>
      <c r="G209" s="282"/>
      <c r="H209" s="282"/>
      <c r="I209" s="286"/>
      <c r="J209" s="58"/>
      <c r="K209" s="283"/>
      <c r="L209" s="284">
        <f t="shared" si="3"/>
        <v>0</v>
      </c>
    </row>
    <row r="210" spans="2:12" s="7" customFormat="1" x14ac:dyDescent="0.35">
      <c r="B210" s="8">
        <v>192</v>
      </c>
      <c r="C210" s="33">
        <v>3.7</v>
      </c>
      <c r="D210" s="9" t="s">
        <v>198</v>
      </c>
      <c r="E210" s="217" t="s">
        <v>14</v>
      </c>
      <c r="F210" s="285" t="s">
        <v>14</v>
      </c>
      <c r="G210" s="282"/>
      <c r="H210" s="282"/>
      <c r="I210" s="286"/>
      <c r="J210" s="58"/>
      <c r="K210" s="283"/>
      <c r="L210" s="284">
        <f t="shared" si="3"/>
        <v>0</v>
      </c>
    </row>
    <row r="211" spans="2:12" s="7" customFormat="1" x14ac:dyDescent="0.35">
      <c r="B211" s="8">
        <v>193</v>
      </c>
      <c r="C211" s="33" t="s">
        <v>14</v>
      </c>
      <c r="D211" s="9" t="s">
        <v>199</v>
      </c>
      <c r="E211" s="217" t="s">
        <v>99</v>
      </c>
      <c r="F211" s="285">
        <v>1</v>
      </c>
      <c r="G211" s="282">
        <v>0</v>
      </c>
      <c r="H211" s="282">
        <v>87500</v>
      </c>
      <c r="I211" s="286">
        <v>87500</v>
      </c>
      <c r="J211" s="58">
        <f>'RA2 ms'!F505</f>
        <v>1</v>
      </c>
      <c r="K211" s="283">
        <v>0.8</v>
      </c>
      <c r="L211" s="284">
        <f t="shared" si="3"/>
        <v>70000</v>
      </c>
    </row>
    <row r="212" spans="2:12" s="7" customFormat="1" ht="124.15" x14ac:dyDescent="0.35">
      <c r="B212" s="8">
        <v>194</v>
      </c>
      <c r="C212" s="33" t="s">
        <v>14</v>
      </c>
      <c r="D212" s="9" t="s">
        <v>200</v>
      </c>
      <c r="E212" s="217" t="s">
        <v>14</v>
      </c>
      <c r="F212" s="285" t="s">
        <v>14</v>
      </c>
      <c r="G212" s="282"/>
      <c r="H212" s="282"/>
      <c r="I212" s="286"/>
      <c r="J212" s="58"/>
      <c r="K212" s="283"/>
      <c r="L212" s="284">
        <f t="shared" si="3"/>
        <v>0</v>
      </c>
    </row>
    <row r="213" spans="2:12" s="7" customFormat="1" x14ac:dyDescent="0.35">
      <c r="B213" s="8">
        <v>195</v>
      </c>
      <c r="C213" s="33">
        <v>3.8</v>
      </c>
      <c r="D213" s="9" t="s">
        <v>201</v>
      </c>
      <c r="E213" s="217" t="s">
        <v>75</v>
      </c>
      <c r="F213" s="285">
        <v>5</v>
      </c>
      <c r="G213" s="282">
        <v>78000</v>
      </c>
      <c r="H213" s="282">
        <v>27500</v>
      </c>
      <c r="I213" s="286">
        <v>137500</v>
      </c>
      <c r="J213" s="58">
        <f>'RA2 ms'!F509</f>
        <v>4.620000000000001</v>
      </c>
      <c r="K213" s="283">
        <v>0.7</v>
      </c>
      <c r="L213" s="284">
        <f t="shared" si="3"/>
        <v>88935.000000000015</v>
      </c>
    </row>
    <row r="214" spans="2:12" s="7" customFormat="1" ht="34.15" x14ac:dyDescent="0.35">
      <c r="B214" s="8">
        <v>196</v>
      </c>
      <c r="C214" s="33" t="s">
        <v>14</v>
      </c>
      <c r="D214" s="9" t="s">
        <v>202</v>
      </c>
      <c r="E214" s="217" t="s">
        <v>14</v>
      </c>
      <c r="F214" s="285" t="s">
        <v>14</v>
      </c>
      <c r="G214" s="282"/>
      <c r="H214" s="282"/>
      <c r="I214" s="286"/>
      <c r="J214" s="58"/>
      <c r="K214" s="283"/>
      <c r="L214" s="284">
        <f t="shared" si="3"/>
        <v>0</v>
      </c>
    </row>
    <row r="215" spans="2:12" s="7" customFormat="1" x14ac:dyDescent="0.35">
      <c r="B215" s="8">
        <v>197</v>
      </c>
      <c r="C215" s="33">
        <v>3.9</v>
      </c>
      <c r="D215" s="9" t="s">
        <v>203</v>
      </c>
      <c r="E215" s="217" t="s">
        <v>99</v>
      </c>
      <c r="F215" s="285">
        <v>3</v>
      </c>
      <c r="G215" s="282">
        <v>29250</v>
      </c>
      <c r="H215" s="282">
        <v>15750</v>
      </c>
      <c r="I215" s="286">
        <v>47250</v>
      </c>
      <c r="J215" s="58">
        <f>'RA2 ms'!F513</f>
        <v>1</v>
      </c>
      <c r="K215" s="283">
        <v>0.9</v>
      </c>
      <c r="L215" s="284">
        <f t="shared" si="3"/>
        <v>14175</v>
      </c>
    </row>
    <row r="216" spans="2:12" s="7" customFormat="1" ht="45.4" x14ac:dyDescent="0.35">
      <c r="B216" s="8">
        <v>198</v>
      </c>
      <c r="C216" s="33" t="s">
        <v>14</v>
      </c>
      <c r="D216" s="9" t="s">
        <v>204</v>
      </c>
      <c r="E216" s="217" t="s">
        <v>14</v>
      </c>
      <c r="F216" s="285" t="s">
        <v>14</v>
      </c>
      <c r="G216" s="282"/>
      <c r="H216" s="282"/>
      <c r="I216" s="286"/>
      <c r="J216" s="58"/>
      <c r="K216" s="283"/>
      <c r="L216" s="284">
        <f t="shared" si="3"/>
        <v>0</v>
      </c>
    </row>
    <row r="217" spans="2:12" s="7" customFormat="1" x14ac:dyDescent="0.35">
      <c r="B217" s="8">
        <v>199</v>
      </c>
      <c r="C217" s="33">
        <v>3.1</v>
      </c>
      <c r="D217" s="9" t="s">
        <v>205</v>
      </c>
      <c r="E217" s="217" t="s">
        <v>99</v>
      </c>
      <c r="F217" s="285">
        <v>4</v>
      </c>
      <c r="G217" s="282">
        <v>16800</v>
      </c>
      <c r="H217" s="282">
        <v>4500</v>
      </c>
      <c r="I217" s="286">
        <v>18000</v>
      </c>
      <c r="J217" s="58"/>
      <c r="K217" s="283"/>
      <c r="L217" s="284">
        <f t="shared" si="3"/>
        <v>0</v>
      </c>
    </row>
    <row r="218" spans="2:12" s="7" customFormat="1" ht="22.9" x14ac:dyDescent="0.35">
      <c r="B218" s="8">
        <v>200</v>
      </c>
      <c r="C218" s="33" t="s">
        <v>14</v>
      </c>
      <c r="D218" s="9" t="s">
        <v>206</v>
      </c>
      <c r="E218" s="217" t="s">
        <v>14</v>
      </c>
      <c r="F218" s="285" t="s">
        <v>14</v>
      </c>
      <c r="G218" s="282"/>
      <c r="H218" s="282"/>
      <c r="I218" s="286"/>
      <c r="J218" s="58"/>
      <c r="K218" s="283"/>
      <c r="L218" s="284">
        <f t="shared" si="3"/>
        <v>0</v>
      </c>
    </row>
    <row r="219" spans="2:12" s="7" customFormat="1" x14ac:dyDescent="0.35">
      <c r="B219" s="8">
        <v>201</v>
      </c>
      <c r="C219" s="33">
        <v>3.11</v>
      </c>
      <c r="D219" s="9" t="s">
        <v>207</v>
      </c>
      <c r="E219" s="217" t="s">
        <v>208</v>
      </c>
      <c r="F219" s="285">
        <v>1</v>
      </c>
      <c r="G219" s="282">
        <v>20750</v>
      </c>
      <c r="H219" s="282">
        <v>24750</v>
      </c>
      <c r="I219" s="286">
        <v>24750</v>
      </c>
      <c r="J219" s="58">
        <f>'RA2 ms'!F521</f>
        <v>1</v>
      </c>
      <c r="K219" s="283">
        <v>0</v>
      </c>
      <c r="L219" s="284">
        <f t="shared" si="3"/>
        <v>0</v>
      </c>
    </row>
    <row r="220" spans="2:12" s="7" customFormat="1" ht="34.15" x14ac:dyDescent="0.35">
      <c r="B220" s="8">
        <v>202</v>
      </c>
      <c r="C220" s="33" t="s">
        <v>14</v>
      </c>
      <c r="D220" s="9" t="s">
        <v>209</v>
      </c>
      <c r="E220" s="217" t="s">
        <v>14</v>
      </c>
      <c r="F220" s="285" t="s">
        <v>14</v>
      </c>
      <c r="G220" s="282"/>
      <c r="H220" s="282"/>
      <c r="I220" s="286"/>
      <c r="J220" s="58"/>
      <c r="K220" s="283"/>
      <c r="L220" s="284">
        <f t="shared" si="3"/>
        <v>0</v>
      </c>
    </row>
    <row r="221" spans="2:12" s="7" customFormat="1" x14ac:dyDescent="0.35">
      <c r="B221" s="8">
        <v>203</v>
      </c>
      <c r="C221" s="33">
        <v>3.12</v>
      </c>
      <c r="D221" s="9" t="s">
        <v>210</v>
      </c>
      <c r="E221" s="217" t="s">
        <v>208</v>
      </c>
      <c r="F221" s="285">
        <v>1</v>
      </c>
      <c r="G221" s="282">
        <v>17750</v>
      </c>
      <c r="H221" s="282">
        <v>21750</v>
      </c>
      <c r="I221" s="286">
        <v>21750</v>
      </c>
      <c r="J221" s="58">
        <f>'RA2 ms'!F525</f>
        <v>1</v>
      </c>
      <c r="K221" s="283">
        <v>0</v>
      </c>
      <c r="L221" s="284">
        <f t="shared" si="3"/>
        <v>0</v>
      </c>
    </row>
    <row r="222" spans="2:12" s="7" customFormat="1" ht="34.15" x14ac:dyDescent="0.35">
      <c r="B222" s="8">
        <v>204</v>
      </c>
      <c r="C222" s="33" t="s">
        <v>14</v>
      </c>
      <c r="D222" s="9" t="s">
        <v>211</v>
      </c>
      <c r="E222" s="217" t="s">
        <v>14</v>
      </c>
      <c r="F222" s="285" t="s">
        <v>14</v>
      </c>
      <c r="G222" s="282"/>
      <c r="H222" s="282"/>
      <c r="I222" s="286"/>
      <c r="J222" s="58"/>
      <c r="K222" s="283"/>
      <c r="L222" s="284">
        <f t="shared" si="3"/>
        <v>0</v>
      </c>
    </row>
    <row r="223" spans="2:12" s="7" customFormat="1" x14ac:dyDescent="0.35">
      <c r="B223" s="8">
        <v>205</v>
      </c>
      <c r="C223" s="33">
        <v>3.13</v>
      </c>
      <c r="D223" s="9" t="s">
        <v>212</v>
      </c>
      <c r="E223" s="217" t="s">
        <v>138</v>
      </c>
      <c r="F223" s="285">
        <v>1</v>
      </c>
      <c r="G223" s="282">
        <v>55000</v>
      </c>
      <c r="H223" s="282">
        <v>75500</v>
      </c>
      <c r="I223" s="286">
        <v>75500</v>
      </c>
      <c r="J223" s="58">
        <f>'RA2 ms'!F537</f>
        <v>1</v>
      </c>
      <c r="K223" s="283">
        <v>0.9</v>
      </c>
      <c r="L223" s="284">
        <f t="shared" si="3"/>
        <v>67950</v>
      </c>
    </row>
    <row r="224" spans="2:12" s="7" customFormat="1" x14ac:dyDescent="0.35">
      <c r="B224" s="8">
        <v>206</v>
      </c>
      <c r="C224" s="33" t="s">
        <v>14</v>
      </c>
      <c r="D224" s="9" t="s">
        <v>213</v>
      </c>
      <c r="E224" s="217" t="s">
        <v>14</v>
      </c>
      <c r="F224" s="285" t="s">
        <v>14</v>
      </c>
      <c r="G224" s="282"/>
      <c r="H224" s="282"/>
      <c r="I224" s="286"/>
      <c r="J224" s="58"/>
      <c r="K224" s="283"/>
      <c r="L224" s="284">
        <f t="shared" si="3"/>
        <v>0</v>
      </c>
    </row>
    <row r="225" spans="2:12" s="7" customFormat="1" x14ac:dyDescent="0.35">
      <c r="B225" s="8">
        <v>207</v>
      </c>
      <c r="C225" s="33" t="s">
        <v>14</v>
      </c>
      <c r="D225" s="9" t="s">
        <v>140</v>
      </c>
      <c r="E225" s="217" t="s">
        <v>14</v>
      </c>
      <c r="F225" s="285" t="s">
        <v>14</v>
      </c>
      <c r="G225" s="282"/>
      <c r="H225" s="282"/>
      <c r="I225" s="286"/>
      <c r="J225" s="58"/>
      <c r="K225" s="283"/>
      <c r="L225" s="284">
        <f t="shared" si="3"/>
        <v>0</v>
      </c>
    </row>
    <row r="226" spans="2:12" s="7" customFormat="1" ht="67.900000000000006" x14ac:dyDescent="0.35">
      <c r="B226" s="8">
        <v>208</v>
      </c>
      <c r="C226" s="33" t="s">
        <v>14</v>
      </c>
      <c r="D226" s="9" t="s">
        <v>214</v>
      </c>
      <c r="E226" s="217" t="s">
        <v>14</v>
      </c>
      <c r="F226" s="285" t="s">
        <v>14</v>
      </c>
      <c r="G226" s="282"/>
      <c r="H226" s="282"/>
      <c r="I226" s="286"/>
      <c r="J226" s="58"/>
      <c r="K226" s="283"/>
      <c r="L226" s="284">
        <f t="shared" si="3"/>
        <v>0</v>
      </c>
    </row>
    <row r="227" spans="2:12" s="7" customFormat="1" x14ac:dyDescent="0.35">
      <c r="B227" s="8">
        <v>209</v>
      </c>
      <c r="C227" s="33" t="s">
        <v>14</v>
      </c>
      <c r="D227" s="9" t="s">
        <v>142</v>
      </c>
      <c r="E227" s="217" t="s">
        <v>14</v>
      </c>
      <c r="F227" s="285" t="s">
        <v>14</v>
      </c>
      <c r="G227" s="282"/>
      <c r="H227" s="282"/>
      <c r="I227" s="286"/>
      <c r="J227" s="58"/>
      <c r="K227" s="283"/>
      <c r="L227" s="284">
        <f t="shared" si="3"/>
        <v>0</v>
      </c>
    </row>
    <row r="228" spans="2:12" s="7" customFormat="1" ht="57.75" customHeight="1" x14ac:dyDescent="0.35">
      <c r="B228" s="8">
        <v>210</v>
      </c>
      <c r="C228" s="33" t="s">
        <v>14</v>
      </c>
      <c r="D228" s="9" t="s">
        <v>215</v>
      </c>
      <c r="E228" s="217" t="s">
        <v>14</v>
      </c>
      <c r="F228" s="285" t="s">
        <v>14</v>
      </c>
      <c r="G228" s="282"/>
      <c r="H228" s="282"/>
      <c r="I228" s="286"/>
      <c r="J228" s="58"/>
      <c r="K228" s="283"/>
      <c r="L228" s="284">
        <f t="shared" si="3"/>
        <v>0</v>
      </c>
    </row>
    <row r="229" spans="2:12" s="7" customFormat="1" x14ac:dyDescent="0.35">
      <c r="B229" s="8">
        <v>211</v>
      </c>
      <c r="C229" s="33" t="s">
        <v>14</v>
      </c>
      <c r="D229" s="9" t="s">
        <v>216</v>
      </c>
      <c r="E229" s="217" t="s">
        <v>14</v>
      </c>
      <c r="F229" s="285" t="s">
        <v>14</v>
      </c>
      <c r="G229" s="282"/>
      <c r="H229" s="282"/>
      <c r="I229" s="286"/>
      <c r="J229" s="58"/>
      <c r="K229" s="283"/>
      <c r="L229" s="284">
        <f t="shared" si="3"/>
        <v>0</v>
      </c>
    </row>
    <row r="230" spans="2:12" s="7" customFormat="1" x14ac:dyDescent="0.35">
      <c r="B230" s="8">
        <v>212</v>
      </c>
      <c r="C230" s="33" t="s">
        <v>14</v>
      </c>
      <c r="D230" s="9" t="s">
        <v>217</v>
      </c>
      <c r="E230" s="217" t="s">
        <v>14</v>
      </c>
      <c r="F230" s="285" t="s">
        <v>14</v>
      </c>
      <c r="G230" s="282"/>
      <c r="H230" s="282"/>
      <c r="I230" s="286"/>
      <c r="J230" s="58"/>
      <c r="K230" s="283"/>
      <c r="L230" s="284">
        <f t="shared" si="3"/>
        <v>0</v>
      </c>
    </row>
    <row r="231" spans="2:12" s="7" customFormat="1" x14ac:dyDescent="0.35">
      <c r="B231" s="8">
        <v>213</v>
      </c>
      <c r="C231" s="33" t="s">
        <v>14</v>
      </c>
      <c r="D231" s="9" t="s">
        <v>144</v>
      </c>
      <c r="E231" s="217" t="s">
        <v>14</v>
      </c>
      <c r="F231" s="285" t="s">
        <v>14</v>
      </c>
      <c r="G231" s="282"/>
      <c r="H231" s="282"/>
      <c r="I231" s="286"/>
      <c r="J231" s="58"/>
      <c r="K231" s="283"/>
      <c r="L231" s="284">
        <f t="shared" si="3"/>
        <v>0</v>
      </c>
    </row>
    <row r="232" spans="2:12" s="7" customFormat="1" ht="36.75" customHeight="1" x14ac:dyDescent="0.35">
      <c r="B232" s="8">
        <v>214</v>
      </c>
      <c r="C232" s="33" t="s">
        <v>14</v>
      </c>
      <c r="D232" s="9" t="s">
        <v>218</v>
      </c>
      <c r="E232" s="217" t="s">
        <v>14</v>
      </c>
      <c r="F232" s="285" t="s">
        <v>14</v>
      </c>
      <c r="G232" s="282"/>
      <c r="H232" s="282"/>
      <c r="I232" s="286"/>
      <c r="J232" s="58"/>
      <c r="K232" s="283"/>
      <c r="L232" s="284">
        <f t="shared" si="3"/>
        <v>0</v>
      </c>
    </row>
    <row r="233" spans="2:12" s="7" customFormat="1" x14ac:dyDescent="0.35">
      <c r="B233" s="8">
        <v>215</v>
      </c>
      <c r="C233" s="33">
        <v>3.14</v>
      </c>
      <c r="D233" s="9" t="s">
        <v>219</v>
      </c>
      <c r="E233" s="217" t="s">
        <v>52</v>
      </c>
      <c r="F233" s="285">
        <v>10</v>
      </c>
      <c r="G233" s="282">
        <v>48500</v>
      </c>
      <c r="H233" s="282">
        <v>6750</v>
      </c>
      <c r="I233" s="286">
        <v>67500</v>
      </c>
      <c r="J233" s="58">
        <f>'RA2 ms'!F541</f>
        <v>6.8</v>
      </c>
      <c r="K233" s="283">
        <v>0.9</v>
      </c>
      <c r="L233" s="284">
        <f t="shared" si="3"/>
        <v>41310</v>
      </c>
    </row>
    <row r="234" spans="2:12" s="7" customFormat="1" ht="71.25" customHeight="1" x14ac:dyDescent="0.35">
      <c r="B234" s="8">
        <v>216</v>
      </c>
      <c r="C234" s="33" t="s">
        <v>14</v>
      </c>
      <c r="D234" s="9" t="s">
        <v>220</v>
      </c>
      <c r="E234" s="217" t="s">
        <v>14</v>
      </c>
      <c r="F234" s="285" t="s">
        <v>14</v>
      </c>
      <c r="G234" s="282"/>
      <c r="H234" s="282"/>
      <c r="I234" s="286"/>
      <c r="J234" s="58"/>
      <c r="K234" s="283"/>
      <c r="L234" s="284">
        <f t="shared" si="3"/>
        <v>0</v>
      </c>
    </row>
    <row r="235" spans="2:12" s="7" customFormat="1" x14ac:dyDescent="0.35">
      <c r="B235" s="8">
        <v>217</v>
      </c>
      <c r="C235" s="33">
        <v>3.15</v>
      </c>
      <c r="D235" s="9" t="s">
        <v>35</v>
      </c>
      <c r="E235" s="217" t="s">
        <v>27</v>
      </c>
      <c r="F235" s="285">
        <v>22</v>
      </c>
      <c r="G235" s="282">
        <v>233200</v>
      </c>
      <c r="H235" s="282">
        <v>31800</v>
      </c>
      <c r="I235" s="286">
        <v>699600</v>
      </c>
      <c r="J235" s="58">
        <f>'RA2 ms'!F545</f>
        <v>29.35</v>
      </c>
      <c r="K235" s="283">
        <v>0.95</v>
      </c>
      <c r="L235" s="284">
        <f t="shared" si="3"/>
        <v>886663.5</v>
      </c>
    </row>
    <row r="236" spans="2:12" s="7" customFormat="1" ht="112.9" x14ac:dyDescent="0.35">
      <c r="B236" s="8">
        <v>218</v>
      </c>
      <c r="C236" s="33" t="s">
        <v>14</v>
      </c>
      <c r="D236" s="9" t="s">
        <v>221</v>
      </c>
      <c r="E236" s="217" t="s">
        <v>14</v>
      </c>
      <c r="F236" s="285" t="s">
        <v>14</v>
      </c>
      <c r="G236" s="282"/>
      <c r="H236" s="282"/>
      <c r="I236" s="286"/>
      <c r="J236" s="58"/>
      <c r="K236" s="283"/>
      <c r="L236" s="284">
        <f t="shared" si="3"/>
        <v>0</v>
      </c>
    </row>
    <row r="237" spans="2:12" s="7" customFormat="1" x14ac:dyDescent="0.35">
      <c r="B237" s="8">
        <v>219</v>
      </c>
      <c r="C237" s="33">
        <v>3.16</v>
      </c>
      <c r="D237" s="9" t="s">
        <v>222</v>
      </c>
      <c r="E237" s="217" t="s">
        <v>223</v>
      </c>
      <c r="F237" s="285">
        <v>10</v>
      </c>
      <c r="G237" s="282">
        <v>96840</v>
      </c>
      <c r="H237" s="282">
        <v>10200</v>
      </c>
      <c r="I237" s="286">
        <v>102000</v>
      </c>
      <c r="J237" s="58">
        <f>'RA2 ms'!F549</f>
        <v>8.93</v>
      </c>
      <c r="K237" s="283">
        <v>0.95</v>
      </c>
      <c r="L237" s="284">
        <f t="shared" si="3"/>
        <v>86531.7</v>
      </c>
    </row>
    <row r="238" spans="2:12" s="7" customFormat="1" ht="45.4" x14ac:dyDescent="0.35">
      <c r="B238" s="8">
        <v>220</v>
      </c>
      <c r="C238" s="33" t="s">
        <v>14</v>
      </c>
      <c r="D238" s="9" t="s">
        <v>224</v>
      </c>
      <c r="E238" s="217" t="s">
        <v>14</v>
      </c>
      <c r="F238" s="285" t="s">
        <v>14</v>
      </c>
      <c r="G238" s="282"/>
      <c r="H238" s="282"/>
      <c r="I238" s="286"/>
      <c r="J238" s="58"/>
      <c r="K238" s="283"/>
      <c r="L238" s="284">
        <f t="shared" si="3"/>
        <v>0</v>
      </c>
    </row>
    <row r="239" spans="2:12" s="7" customFormat="1" x14ac:dyDescent="0.35">
      <c r="B239" s="8">
        <v>221</v>
      </c>
      <c r="C239" s="33">
        <v>3.17</v>
      </c>
      <c r="D239" s="9" t="s">
        <v>225</v>
      </c>
      <c r="E239" s="217" t="s">
        <v>27</v>
      </c>
      <c r="F239" s="285">
        <v>6</v>
      </c>
      <c r="G239" s="282">
        <v>51600</v>
      </c>
      <c r="H239" s="282">
        <v>10980</v>
      </c>
      <c r="I239" s="286">
        <v>65880</v>
      </c>
      <c r="J239" s="58">
        <f>'RA2 ms'!F555</f>
        <v>4.55</v>
      </c>
      <c r="K239" s="283">
        <v>0.6</v>
      </c>
      <c r="L239" s="284">
        <f t="shared" si="3"/>
        <v>29975.4</v>
      </c>
    </row>
    <row r="240" spans="2:12" s="7" customFormat="1" ht="45.4" x14ac:dyDescent="0.35">
      <c r="B240" s="8">
        <v>222</v>
      </c>
      <c r="C240" s="33" t="s">
        <v>14</v>
      </c>
      <c r="D240" s="9" t="s">
        <v>226</v>
      </c>
      <c r="E240" s="217" t="s">
        <v>14</v>
      </c>
      <c r="F240" s="285" t="s">
        <v>14</v>
      </c>
      <c r="G240" s="282"/>
      <c r="H240" s="282"/>
      <c r="I240" s="286"/>
      <c r="J240" s="58"/>
      <c r="K240" s="283"/>
      <c r="L240" s="284">
        <f t="shared" si="3"/>
        <v>0</v>
      </c>
    </row>
    <row r="241" spans="2:12" s="7" customFormat="1" x14ac:dyDescent="0.35">
      <c r="B241" s="8">
        <v>223</v>
      </c>
      <c r="C241" s="33">
        <v>3.18</v>
      </c>
      <c r="D241" s="9" t="s">
        <v>227</v>
      </c>
      <c r="E241" s="217" t="s">
        <v>75</v>
      </c>
      <c r="F241" s="285">
        <v>18</v>
      </c>
      <c r="G241" s="282">
        <v>50940</v>
      </c>
      <c r="H241" s="282">
        <v>3570</v>
      </c>
      <c r="I241" s="286">
        <v>64260</v>
      </c>
      <c r="J241" s="58">
        <f>'RA2 ms'!F564</f>
        <v>23.8748</v>
      </c>
      <c r="K241" s="283">
        <v>0.95</v>
      </c>
      <c r="L241" s="284">
        <f t="shared" si="3"/>
        <v>80971.3842</v>
      </c>
    </row>
    <row r="242" spans="2:12" s="7" customFormat="1" ht="45.4" x14ac:dyDescent="0.35">
      <c r="B242" s="8">
        <v>224</v>
      </c>
      <c r="C242" s="33" t="s">
        <v>14</v>
      </c>
      <c r="D242" s="9" t="s">
        <v>228</v>
      </c>
      <c r="E242" s="217" t="s">
        <v>14</v>
      </c>
      <c r="F242" s="285" t="s">
        <v>14</v>
      </c>
      <c r="G242" s="282"/>
      <c r="H242" s="282"/>
      <c r="I242" s="286"/>
      <c r="J242" s="58"/>
      <c r="K242" s="283"/>
      <c r="L242" s="284">
        <f t="shared" si="3"/>
        <v>0</v>
      </c>
    </row>
    <row r="243" spans="2:12" s="7" customFormat="1" x14ac:dyDescent="0.35">
      <c r="B243" s="8">
        <v>225</v>
      </c>
      <c r="C243" s="33">
        <v>3.19</v>
      </c>
      <c r="D243" s="9" t="s">
        <v>229</v>
      </c>
      <c r="E243" s="217" t="s">
        <v>14</v>
      </c>
      <c r="F243" s="285" t="s">
        <v>14</v>
      </c>
      <c r="G243" s="282"/>
      <c r="H243" s="282"/>
      <c r="I243" s="286"/>
      <c r="J243" s="58"/>
      <c r="K243" s="283"/>
      <c r="L243" s="284">
        <f t="shared" si="3"/>
        <v>0</v>
      </c>
    </row>
    <row r="244" spans="2:12" s="7" customFormat="1" x14ac:dyDescent="0.35">
      <c r="B244" s="8">
        <v>226</v>
      </c>
      <c r="C244" s="33" t="s">
        <v>14</v>
      </c>
      <c r="D244" s="9" t="s">
        <v>230</v>
      </c>
      <c r="E244" s="217" t="s">
        <v>14</v>
      </c>
      <c r="F244" s="285" t="s">
        <v>14</v>
      </c>
      <c r="G244" s="282"/>
      <c r="H244" s="282"/>
      <c r="I244" s="286"/>
      <c r="J244" s="58"/>
      <c r="K244" s="283"/>
      <c r="L244" s="284">
        <f t="shared" si="3"/>
        <v>0</v>
      </c>
    </row>
    <row r="245" spans="2:12" s="7" customFormat="1" ht="124.15" x14ac:dyDescent="0.35">
      <c r="B245" s="8">
        <v>227</v>
      </c>
      <c r="C245" s="33" t="s">
        <v>14</v>
      </c>
      <c r="D245" s="9" t="s">
        <v>231</v>
      </c>
      <c r="E245" s="217" t="s">
        <v>14</v>
      </c>
      <c r="F245" s="285" t="s">
        <v>14</v>
      </c>
      <c r="G245" s="282"/>
      <c r="H245" s="282"/>
      <c r="I245" s="286"/>
      <c r="J245" s="58"/>
      <c r="K245" s="283"/>
      <c r="L245" s="284">
        <f t="shared" si="3"/>
        <v>0</v>
      </c>
    </row>
    <row r="246" spans="2:12" s="7" customFormat="1" x14ac:dyDescent="0.35">
      <c r="B246" s="8">
        <v>228</v>
      </c>
      <c r="C246" s="33" t="s">
        <v>14</v>
      </c>
      <c r="D246" s="9" t="s">
        <v>232</v>
      </c>
      <c r="E246" s="217" t="s">
        <v>14</v>
      </c>
      <c r="F246" s="285" t="s">
        <v>14</v>
      </c>
      <c r="G246" s="282"/>
      <c r="H246" s="282"/>
      <c r="I246" s="286"/>
      <c r="J246" s="58"/>
      <c r="K246" s="283"/>
      <c r="L246" s="284">
        <f t="shared" si="3"/>
        <v>0</v>
      </c>
    </row>
    <row r="247" spans="2:12" s="7" customFormat="1" ht="45.4" x14ac:dyDescent="0.35">
      <c r="B247" s="8">
        <v>229</v>
      </c>
      <c r="C247" s="33" t="s">
        <v>14</v>
      </c>
      <c r="D247" s="9" t="s">
        <v>233</v>
      </c>
      <c r="E247" s="217" t="s">
        <v>14</v>
      </c>
      <c r="F247" s="285" t="s">
        <v>14</v>
      </c>
      <c r="G247" s="282"/>
      <c r="H247" s="282"/>
      <c r="I247" s="286"/>
      <c r="J247" s="58"/>
      <c r="K247" s="283"/>
      <c r="L247" s="284">
        <f t="shared" si="3"/>
        <v>0</v>
      </c>
    </row>
    <row r="248" spans="2:12" s="7" customFormat="1" x14ac:dyDescent="0.35">
      <c r="B248" s="8">
        <v>230</v>
      </c>
      <c r="C248" s="33" t="s">
        <v>14</v>
      </c>
      <c r="D248" s="9" t="s">
        <v>234</v>
      </c>
      <c r="E248" s="217" t="s">
        <v>14</v>
      </c>
      <c r="F248" s="285" t="s">
        <v>14</v>
      </c>
      <c r="G248" s="282"/>
      <c r="H248" s="282"/>
      <c r="I248" s="286"/>
      <c r="J248" s="58"/>
      <c r="K248" s="283"/>
      <c r="L248" s="284">
        <f t="shared" si="3"/>
        <v>0</v>
      </c>
    </row>
    <row r="249" spans="2:12" s="7" customFormat="1" ht="45.4" x14ac:dyDescent="0.35">
      <c r="B249" s="8">
        <v>231</v>
      </c>
      <c r="C249" s="33" t="s">
        <v>14</v>
      </c>
      <c r="D249" s="9" t="s">
        <v>235</v>
      </c>
      <c r="E249" s="217" t="s">
        <v>14</v>
      </c>
      <c r="F249" s="285" t="s">
        <v>14</v>
      </c>
      <c r="G249" s="282"/>
      <c r="H249" s="282"/>
      <c r="I249" s="286"/>
      <c r="J249" s="58"/>
      <c r="K249" s="283"/>
      <c r="L249" s="284">
        <f t="shared" si="3"/>
        <v>0</v>
      </c>
    </row>
    <row r="250" spans="2:12" s="7" customFormat="1" x14ac:dyDescent="0.35">
      <c r="B250" s="8">
        <v>232</v>
      </c>
      <c r="C250" s="33" t="s">
        <v>113</v>
      </c>
      <c r="D250" s="9" t="s">
        <v>236</v>
      </c>
      <c r="E250" s="217" t="s">
        <v>99</v>
      </c>
      <c r="F250" s="285">
        <v>1</v>
      </c>
      <c r="G250" s="282">
        <v>225000</v>
      </c>
      <c r="H250" s="282">
        <v>225000</v>
      </c>
      <c r="I250" s="287">
        <v>225000</v>
      </c>
      <c r="J250" s="58">
        <f>'RA2 ms'!F575</f>
        <v>1</v>
      </c>
      <c r="K250" s="283">
        <v>0.7</v>
      </c>
      <c r="L250" s="284">
        <f t="shared" si="3"/>
        <v>157500</v>
      </c>
    </row>
    <row r="251" spans="2:12" s="7" customFormat="1" x14ac:dyDescent="0.35">
      <c r="B251" s="8">
        <v>233</v>
      </c>
      <c r="C251" s="33" t="s">
        <v>114</v>
      </c>
      <c r="D251" s="9" t="s">
        <v>237</v>
      </c>
      <c r="E251" s="217" t="s">
        <v>99</v>
      </c>
      <c r="F251" s="285">
        <v>2</v>
      </c>
      <c r="G251" s="282">
        <v>336000</v>
      </c>
      <c r="H251" s="282">
        <v>168000</v>
      </c>
      <c r="I251" s="287">
        <v>336000</v>
      </c>
      <c r="J251" s="58">
        <f>'RA2 ms'!F576</f>
        <v>2</v>
      </c>
      <c r="K251" s="283">
        <v>0.7</v>
      </c>
      <c r="L251" s="284">
        <f t="shared" si="3"/>
        <v>235199.99999999997</v>
      </c>
    </row>
    <row r="252" spans="2:12" s="7" customFormat="1" x14ac:dyDescent="0.35">
      <c r="B252" s="8">
        <v>234</v>
      </c>
      <c r="C252" s="214">
        <v>3.2</v>
      </c>
      <c r="D252" s="34" t="s">
        <v>238</v>
      </c>
      <c r="E252" s="217" t="s">
        <v>133</v>
      </c>
      <c r="F252" s="285">
        <v>12</v>
      </c>
      <c r="G252" s="282">
        <v>0</v>
      </c>
      <c r="H252" s="282">
        <v>42750</v>
      </c>
      <c r="I252" s="286">
        <v>513000</v>
      </c>
      <c r="J252" s="58">
        <f>'RA2 ms'!F581</f>
        <v>8</v>
      </c>
      <c r="K252" s="283">
        <v>0.7</v>
      </c>
      <c r="L252" s="284">
        <f t="shared" si="3"/>
        <v>239399.99999999997</v>
      </c>
    </row>
    <row r="253" spans="2:12" s="7" customFormat="1" x14ac:dyDescent="0.35">
      <c r="B253" s="8">
        <v>235</v>
      </c>
      <c r="C253" s="33" t="s">
        <v>14</v>
      </c>
      <c r="D253" s="9" t="s">
        <v>239</v>
      </c>
      <c r="E253" s="217" t="s">
        <v>14</v>
      </c>
      <c r="F253" s="285" t="s">
        <v>14</v>
      </c>
      <c r="G253" s="282"/>
      <c r="H253" s="282"/>
      <c r="I253" s="286"/>
      <c r="J253" s="58"/>
      <c r="K253" s="283"/>
      <c r="L253" s="284">
        <f t="shared" si="3"/>
        <v>0</v>
      </c>
    </row>
    <row r="254" spans="2:12" s="7" customFormat="1" ht="90.4" x14ac:dyDescent="0.35">
      <c r="B254" s="8">
        <v>236</v>
      </c>
      <c r="C254" s="33" t="s">
        <v>14</v>
      </c>
      <c r="D254" s="9" t="s">
        <v>240</v>
      </c>
      <c r="E254" s="217" t="s">
        <v>14</v>
      </c>
      <c r="F254" s="285" t="s">
        <v>14</v>
      </c>
      <c r="G254" s="282"/>
      <c r="H254" s="282"/>
      <c r="I254" s="286"/>
      <c r="J254" s="58"/>
      <c r="K254" s="283"/>
      <c r="L254" s="284">
        <f t="shared" si="3"/>
        <v>0</v>
      </c>
    </row>
    <row r="255" spans="2:12" s="7" customFormat="1" x14ac:dyDescent="0.35">
      <c r="B255" s="8">
        <v>237</v>
      </c>
      <c r="C255" s="33" t="s">
        <v>59</v>
      </c>
      <c r="D255" s="9" t="s">
        <v>73</v>
      </c>
      <c r="E255" s="217" t="s">
        <v>14</v>
      </c>
      <c r="F255" s="285" t="s">
        <v>14</v>
      </c>
      <c r="G255" s="282"/>
      <c r="H255" s="282"/>
      <c r="I255" s="286"/>
      <c r="J255" s="58"/>
      <c r="K255" s="283"/>
      <c r="L255" s="284">
        <f t="shared" si="3"/>
        <v>0</v>
      </c>
    </row>
    <row r="256" spans="2:12" s="7" customFormat="1" x14ac:dyDescent="0.35">
      <c r="B256" s="8">
        <v>238</v>
      </c>
      <c r="C256" s="33">
        <v>4.0999999999999996</v>
      </c>
      <c r="D256" s="9" t="s">
        <v>159</v>
      </c>
      <c r="E256" s="217" t="s">
        <v>75</v>
      </c>
      <c r="F256" s="285">
        <v>10</v>
      </c>
      <c r="G256" s="282">
        <v>4920</v>
      </c>
      <c r="H256" s="282">
        <v>650</v>
      </c>
      <c r="I256" s="286">
        <v>6500</v>
      </c>
      <c r="J256" s="58"/>
      <c r="K256" s="283"/>
      <c r="L256" s="284">
        <f t="shared" si="3"/>
        <v>0</v>
      </c>
    </row>
    <row r="257" spans="2:12" s="7" customFormat="1" ht="34.15" x14ac:dyDescent="0.35">
      <c r="B257" s="8">
        <v>239</v>
      </c>
      <c r="C257" s="33" t="s">
        <v>14</v>
      </c>
      <c r="D257" s="9" t="s">
        <v>76</v>
      </c>
      <c r="E257" s="217" t="s">
        <v>14</v>
      </c>
      <c r="F257" s="285" t="s">
        <v>14</v>
      </c>
      <c r="G257" s="282"/>
      <c r="H257" s="282"/>
      <c r="I257" s="286"/>
      <c r="J257" s="58"/>
      <c r="K257" s="283"/>
      <c r="L257" s="284">
        <f t="shared" si="3"/>
        <v>0</v>
      </c>
    </row>
    <row r="258" spans="2:12" s="7" customFormat="1" x14ac:dyDescent="0.35">
      <c r="B258" s="8">
        <v>240</v>
      </c>
      <c r="C258" s="33">
        <v>4.2</v>
      </c>
      <c r="D258" s="9" t="s">
        <v>79</v>
      </c>
      <c r="E258" s="217" t="s">
        <v>75</v>
      </c>
      <c r="F258" s="285">
        <v>20</v>
      </c>
      <c r="G258" s="282">
        <v>9600</v>
      </c>
      <c r="H258" s="282">
        <v>650</v>
      </c>
      <c r="I258" s="286">
        <v>13000</v>
      </c>
      <c r="J258" s="58"/>
      <c r="K258" s="283"/>
      <c r="L258" s="284">
        <f t="shared" si="3"/>
        <v>0</v>
      </c>
    </row>
    <row r="259" spans="2:12" s="7" customFormat="1" ht="34.15" x14ac:dyDescent="0.35">
      <c r="B259" s="8">
        <v>241</v>
      </c>
      <c r="C259" s="33" t="s">
        <v>14</v>
      </c>
      <c r="D259" s="9" t="s">
        <v>80</v>
      </c>
      <c r="E259" s="217" t="s">
        <v>14</v>
      </c>
      <c r="F259" s="285" t="s">
        <v>14</v>
      </c>
      <c r="G259" s="282"/>
      <c r="H259" s="282"/>
      <c r="I259" s="286"/>
      <c r="J259" s="58"/>
      <c r="K259" s="283"/>
      <c r="L259" s="284">
        <f t="shared" si="3"/>
        <v>0</v>
      </c>
    </row>
    <row r="260" spans="2:12" s="7" customFormat="1" x14ac:dyDescent="0.35">
      <c r="B260" s="8">
        <v>242</v>
      </c>
      <c r="C260" s="33">
        <v>4.3</v>
      </c>
      <c r="D260" s="9" t="s">
        <v>160</v>
      </c>
      <c r="E260" s="217" t="s">
        <v>75</v>
      </c>
      <c r="F260" s="285">
        <v>10</v>
      </c>
      <c r="G260" s="282">
        <v>3000</v>
      </c>
      <c r="H260" s="282">
        <v>715</v>
      </c>
      <c r="I260" s="286">
        <v>7150</v>
      </c>
      <c r="J260" s="58"/>
      <c r="K260" s="283"/>
      <c r="L260" s="284">
        <f t="shared" ref="L260:L323" si="4">K260*J260*H260</f>
        <v>0</v>
      </c>
    </row>
    <row r="261" spans="2:12" s="7" customFormat="1" ht="22.9" x14ac:dyDescent="0.35">
      <c r="B261" s="8">
        <v>243</v>
      </c>
      <c r="C261" s="33" t="s">
        <v>14</v>
      </c>
      <c r="D261" s="9" t="s">
        <v>161</v>
      </c>
      <c r="E261" s="217" t="s">
        <v>14</v>
      </c>
      <c r="F261" s="285" t="s">
        <v>14</v>
      </c>
      <c r="G261" s="282"/>
      <c r="H261" s="282"/>
      <c r="I261" s="286"/>
      <c r="J261" s="58"/>
      <c r="K261" s="283"/>
      <c r="L261" s="284">
        <f t="shared" si="4"/>
        <v>0</v>
      </c>
    </row>
    <row r="262" spans="2:12" s="7" customFormat="1" ht="17.25" x14ac:dyDescent="0.45">
      <c r="B262" s="8"/>
      <c r="C262" s="33"/>
      <c r="D262" s="30" t="s">
        <v>684</v>
      </c>
      <c r="E262" s="217"/>
      <c r="F262" s="285"/>
      <c r="G262" s="282"/>
      <c r="H262" s="282"/>
      <c r="I262" s="286"/>
      <c r="J262" s="58"/>
      <c r="K262" s="283"/>
      <c r="L262" s="284">
        <f t="shared" si="4"/>
        <v>0</v>
      </c>
    </row>
    <row r="263" spans="2:12" s="7" customFormat="1" x14ac:dyDescent="0.35">
      <c r="B263" s="8">
        <v>244</v>
      </c>
      <c r="C263" s="33">
        <v>1.1000000000000001</v>
      </c>
      <c r="D263" s="9" t="s">
        <v>241</v>
      </c>
      <c r="E263" s="217" t="s">
        <v>20</v>
      </c>
      <c r="F263" s="285">
        <v>110</v>
      </c>
      <c r="G263" s="282">
        <v>759000</v>
      </c>
      <c r="H263" s="282">
        <v>10686</v>
      </c>
      <c r="I263" s="286">
        <v>1175460</v>
      </c>
      <c r="J263" s="58">
        <f>'RA2 ms'!F592</f>
        <v>105.072993</v>
      </c>
      <c r="K263" s="283">
        <v>0.9</v>
      </c>
      <c r="L263" s="284">
        <f t="shared" si="4"/>
        <v>1010529.0028781999</v>
      </c>
    </row>
    <row r="264" spans="2:12" s="7" customFormat="1" ht="99.95" customHeight="1" x14ac:dyDescent="0.35">
      <c r="B264" s="8">
        <v>245</v>
      </c>
      <c r="C264" s="33" t="s">
        <v>14</v>
      </c>
      <c r="D264" s="9" t="s">
        <v>242</v>
      </c>
      <c r="E264" s="217" t="s">
        <v>14</v>
      </c>
      <c r="F264" s="285" t="s">
        <v>14</v>
      </c>
      <c r="G264" s="282"/>
      <c r="H264" s="282"/>
      <c r="I264" s="286"/>
      <c r="J264" s="58"/>
      <c r="K264" s="283"/>
      <c r="L264" s="284">
        <f t="shared" si="4"/>
        <v>0</v>
      </c>
    </row>
    <row r="265" spans="2:12" s="7" customFormat="1" x14ac:dyDescent="0.35">
      <c r="B265" s="8">
        <v>246</v>
      </c>
      <c r="C265" s="33" t="s">
        <v>14</v>
      </c>
      <c r="D265" s="9" t="s">
        <v>243</v>
      </c>
      <c r="E265" s="217" t="s">
        <v>14</v>
      </c>
      <c r="F265" s="285" t="s">
        <v>14</v>
      </c>
      <c r="G265" s="282"/>
      <c r="H265" s="282"/>
      <c r="I265" s="286"/>
      <c r="J265" s="58"/>
      <c r="K265" s="283"/>
      <c r="L265" s="284">
        <f t="shared" si="4"/>
        <v>0</v>
      </c>
    </row>
    <row r="266" spans="2:12" s="7" customFormat="1" x14ac:dyDescent="0.35">
      <c r="B266" s="8">
        <v>247</v>
      </c>
      <c r="C266" s="33">
        <v>1.2</v>
      </c>
      <c r="D266" s="9" t="s">
        <v>244</v>
      </c>
      <c r="E266" s="217" t="s">
        <v>99</v>
      </c>
      <c r="F266" s="285">
        <v>1</v>
      </c>
      <c r="G266" s="282">
        <v>575000</v>
      </c>
      <c r="H266" s="282">
        <v>575000</v>
      </c>
      <c r="I266" s="287">
        <v>575000</v>
      </c>
      <c r="J266" s="58">
        <f>'RA2 ms'!F603</f>
        <v>1</v>
      </c>
      <c r="K266" s="283">
        <v>0.7</v>
      </c>
      <c r="L266" s="284">
        <f t="shared" si="4"/>
        <v>402500</v>
      </c>
    </row>
    <row r="267" spans="2:12" s="7" customFormat="1" x14ac:dyDescent="0.35">
      <c r="B267" s="8">
        <v>248</v>
      </c>
      <c r="C267" s="33" t="s">
        <v>14</v>
      </c>
      <c r="D267" s="9" t="s">
        <v>245</v>
      </c>
      <c r="E267" s="217" t="s">
        <v>14</v>
      </c>
      <c r="F267" s="285" t="s">
        <v>14</v>
      </c>
      <c r="G267" s="282"/>
      <c r="H267" s="282"/>
      <c r="I267" s="286"/>
      <c r="J267" s="58"/>
      <c r="K267" s="283"/>
      <c r="L267" s="284">
        <f t="shared" si="4"/>
        <v>0</v>
      </c>
    </row>
    <row r="268" spans="2:12" s="7" customFormat="1" x14ac:dyDescent="0.35">
      <c r="B268" s="8">
        <v>249</v>
      </c>
      <c r="C268" s="33" t="s">
        <v>14</v>
      </c>
      <c r="D268" s="9" t="s">
        <v>246</v>
      </c>
      <c r="E268" s="217" t="s">
        <v>14</v>
      </c>
      <c r="F268" s="285" t="s">
        <v>14</v>
      </c>
      <c r="G268" s="282"/>
      <c r="H268" s="282"/>
      <c r="I268" s="286"/>
      <c r="J268" s="58"/>
      <c r="K268" s="283"/>
      <c r="L268" s="284">
        <f t="shared" si="4"/>
        <v>0</v>
      </c>
    </row>
    <row r="269" spans="2:12" s="7" customFormat="1" ht="79.150000000000006" x14ac:dyDescent="0.35">
      <c r="B269" s="8">
        <v>250</v>
      </c>
      <c r="C269" s="33" t="s">
        <v>14</v>
      </c>
      <c r="D269" s="9" t="s">
        <v>247</v>
      </c>
      <c r="E269" s="217" t="s">
        <v>14</v>
      </c>
      <c r="F269" s="285" t="s">
        <v>14</v>
      </c>
      <c r="G269" s="282"/>
      <c r="H269" s="282"/>
      <c r="I269" s="286"/>
      <c r="J269" s="58"/>
      <c r="K269" s="283"/>
      <c r="L269" s="284">
        <f t="shared" si="4"/>
        <v>0</v>
      </c>
    </row>
    <row r="270" spans="2:12" s="7" customFormat="1" x14ac:dyDescent="0.35">
      <c r="B270" s="8">
        <v>251</v>
      </c>
      <c r="C270" s="33" t="s">
        <v>14</v>
      </c>
      <c r="D270" s="9" t="s">
        <v>248</v>
      </c>
      <c r="E270" s="217" t="s">
        <v>14</v>
      </c>
      <c r="F270" s="285" t="s">
        <v>14</v>
      </c>
      <c r="G270" s="282"/>
      <c r="H270" s="282"/>
      <c r="I270" s="286"/>
      <c r="J270" s="58"/>
      <c r="K270" s="283"/>
      <c r="L270" s="284">
        <f t="shared" si="4"/>
        <v>0</v>
      </c>
    </row>
    <row r="271" spans="2:12" s="7" customFormat="1" ht="56.65" x14ac:dyDescent="0.35">
      <c r="B271" s="8">
        <v>252</v>
      </c>
      <c r="C271" s="33" t="s">
        <v>14</v>
      </c>
      <c r="D271" s="9" t="s">
        <v>249</v>
      </c>
      <c r="E271" s="217" t="s">
        <v>14</v>
      </c>
      <c r="F271" s="285" t="s">
        <v>14</v>
      </c>
      <c r="G271" s="282"/>
      <c r="H271" s="282"/>
      <c r="I271" s="286"/>
      <c r="J271" s="58"/>
      <c r="K271" s="283"/>
      <c r="L271" s="284">
        <f t="shared" si="4"/>
        <v>0</v>
      </c>
    </row>
    <row r="272" spans="2:12" s="7" customFormat="1" x14ac:dyDescent="0.35">
      <c r="B272" s="8">
        <v>253</v>
      </c>
      <c r="C272" s="33" t="s">
        <v>14</v>
      </c>
      <c r="D272" s="9" t="s">
        <v>250</v>
      </c>
      <c r="E272" s="217" t="s">
        <v>14</v>
      </c>
      <c r="F272" s="285" t="s">
        <v>14</v>
      </c>
      <c r="G272" s="282"/>
      <c r="H272" s="282"/>
      <c r="I272" s="286"/>
      <c r="J272" s="58"/>
      <c r="K272" s="283"/>
      <c r="L272" s="284">
        <f t="shared" si="4"/>
        <v>0</v>
      </c>
    </row>
    <row r="273" spans="2:12" s="7" customFormat="1" ht="67.900000000000006" x14ac:dyDescent="0.35">
      <c r="B273" s="8">
        <v>254</v>
      </c>
      <c r="C273" s="33" t="s">
        <v>14</v>
      </c>
      <c r="D273" s="9" t="s">
        <v>251</v>
      </c>
      <c r="E273" s="217" t="s">
        <v>14</v>
      </c>
      <c r="F273" s="285" t="s">
        <v>14</v>
      </c>
      <c r="G273" s="282"/>
      <c r="H273" s="282"/>
      <c r="I273" s="286"/>
      <c r="J273" s="58"/>
      <c r="K273" s="283"/>
      <c r="L273" s="284">
        <f t="shared" si="4"/>
        <v>0</v>
      </c>
    </row>
    <row r="274" spans="2:12" s="7" customFormat="1" x14ac:dyDescent="0.35">
      <c r="B274" s="8">
        <v>255</v>
      </c>
      <c r="C274" s="33">
        <v>1.3</v>
      </c>
      <c r="D274" s="9" t="s">
        <v>252</v>
      </c>
      <c r="E274" s="217" t="s">
        <v>14</v>
      </c>
      <c r="F274" s="285" t="s">
        <v>14</v>
      </c>
      <c r="G274" s="282"/>
      <c r="H274" s="282"/>
      <c r="I274" s="286"/>
      <c r="J274" s="58"/>
      <c r="K274" s="283"/>
      <c r="L274" s="284">
        <f t="shared" si="4"/>
        <v>0</v>
      </c>
    </row>
    <row r="275" spans="2:12" s="7" customFormat="1" x14ac:dyDescent="0.35">
      <c r="B275" s="8">
        <v>256</v>
      </c>
      <c r="C275" s="33" t="s">
        <v>14</v>
      </c>
      <c r="D275" s="9" t="s">
        <v>253</v>
      </c>
      <c r="E275" s="217" t="s">
        <v>99</v>
      </c>
      <c r="F275" s="285">
        <v>1</v>
      </c>
      <c r="G275" s="282">
        <v>178000</v>
      </c>
      <c r="H275" s="282">
        <v>305000</v>
      </c>
      <c r="I275" s="286">
        <v>305000</v>
      </c>
      <c r="J275" s="58">
        <f>'RA2 ms'!F608</f>
        <v>1</v>
      </c>
      <c r="K275" s="283">
        <v>0.9</v>
      </c>
      <c r="L275" s="284">
        <f t="shared" si="4"/>
        <v>274500</v>
      </c>
    </row>
    <row r="276" spans="2:12" s="7" customFormat="1" ht="67.900000000000006" x14ac:dyDescent="0.35">
      <c r="B276" s="8">
        <v>257</v>
      </c>
      <c r="C276" s="33" t="s">
        <v>14</v>
      </c>
      <c r="D276" s="9" t="s">
        <v>254</v>
      </c>
      <c r="E276" s="217" t="s">
        <v>14</v>
      </c>
      <c r="F276" s="285" t="s">
        <v>14</v>
      </c>
      <c r="G276" s="282"/>
      <c r="H276" s="282"/>
      <c r="I276" s="286"/>
      <c r="J276" s="58"/>
      <c r="K276" s="283"/>
      <c r="L276" s="284">
        <f t="shared" si="4"/>
        <v>0</v>
      </c>
    </row>
    <row r="277" spans="2:12" s="7" customFormat="1" x14ac:dyDescent="0.35">
      <c r="B277" s="8">
        <v>258</v>
      </c>
      <c r="C277" s="33" t="s">
        <v>31</v>
      </c>
      <c r="D277" s="9" t="s">
        <v>41</v>
      </c>
      <c r="E277" s="217" t="s">
        <v>14</v>
      </c>
      <c r="F277" s="285" t="s">
        <v>14</v>
      </c>
      <c r="G277" s="282"/>
      <c r="H277" s="282"/>
      <c r="I277" s="286"/>
      <c r="J277" s="58"/>
      <c r="K277" s="283"/>
      <c r="L277" s="284">
        <f t="shared" si="4"/>
        <v>0</v>
      </c>
    </row>
    <row r="278" spans="2:12" s="7" customFormat="1" x14ac:dyDescent="0.35">
      <c r="B278" s="8">
        <v>259</v>
      </c>
      <c r="C278" s="33">
        <v>2.1</v>
      </c>
      <c r="D278" s="9" t="s">
        <v>255</v>
      </c>
      <c r="E278" s="217" t="s">
        <v>27</v>
      </c>
      <c r="F278" s="285">
        <v>15</v>
      </c>
      <c r="G278" s="282">
        <v>277500</v>
      </c>
      <c r="H278" s="282">
        <v>20530</v>
      </c>
      <c r="I278" s="286">
        <v>307950</v>
      </c>
      <c r="J278" s="58">
        <f>'RA2 ms'!F615</f>
        <v>14.2</v>
      </c>
      <c r="K278" s="283">
        <v>0.8</v>
      </c>
      <c r="L278" s="284">
        <f t="shared" si="4"/>
        <v>233220.8</v>
      </c>
    </row>
    <row r="279" spans="2:12" s="7" customFormat="1" ht="90.4" x14ac:dyDescent="0.35">
      <c r="B279" s="8">
        <v>260</v>
      </c>
      <c r="C279" s="33" t="s">
        <v>14</v>
      </c>
      <c r="D279" s="9" t="s">
        <v>256</v>
      </c>
      <c r="E279" s="217" t="s">
        <v>14</v>
      </c>
      <c r="F279" s="285" t="s">
        <v>14</v>
      </c>
      <c r="G279" s="282"/>
      <c r="H279" s="282"/>
      <c r="I279" s="286"/>
      <c r="J279" s="58"/>
      <c r="K279" s="283"/>
      <c r="L279" s="284">
        <f t="shared" si="4"/>
        <v>0</v>
      </c>
    </row>
    <row r="280" spans="2:12" s="7" customFormat="1" x14ac:dyDescent="0.35">
      <c r="B280" s="8">
        <v>261</v>
      </c>
      <c r="C280" s="33">
        <v>2.2000000000000002</v>
      </c>
      <c r="D280" s="9" t="s">
        <v>257</v>
      </c>
      <c r="E280" s="217" t="s">
        <v>27</v>
      </c>
      <c r="F280" s="285">
        <v>10</v>
      </c>
      <c r="G280" s="282">
        <v>185000</v>
      </c>
      <c r="H280" s="282">
        <v>24750</v>
      </c>
      <c r="I280" s="286">
        <v>247500</v>
      </c>
      <c r="J280" s="58">
        <f>'RA2 ms'!F621</f>
        <v>8.3000000000000007</v>
      </c>
      <c r="K280" s="283">
        <v>0.8</v>
      </c>
      <c r="L280" s="284">
        <f t="shared" si="4"/>
        <v>164340</v>
      </c>
    </row>
    <row r="281" spans="2:12" s="7" customFormat="1" ht="101.65" x14ac:dyDescent="0.35">
      <c r="B281" s="8">
        <v>262</v>
      </c>
      <c r="C281" s="33" t="s">
        <v>14</v>
      </c>
      <c r="D281" s="9" t="s">
        <v>258</v>
      </c>
      <c r="E281" s="217" t="s">
        <v>14</v>
      </c>
      <c r="F281" s="285" t="s">
        <v>14</v>
      </c>
      <c r="G281" s="282"/>
      <c r="H281" s="282"/>
      <c r="I281" s="286"/>
      <c r="J281" s="58"/>
      <c r="K281" s="283"/>
      <c r="L281" s="284">
        <f t="shared" si="4"/>
        <v>0</v>
      </c>
    </row>
    <row r="282" spans="2:12" s="7" customFormat="1" x14ac:dyDescent="0.35">
      <c r="B282" s="8">
        <v>263</v>
      </c>
      <c r="C282" s="33">
        <v>2.2999999999999998</v>
      </c>
      <c r="D282" s="9" t="s">
        <v>259</v>
      </c>
      <c r="E282" s="217" t="s">
        <v>27</v>
      </c>
      <c r="F282" s="285">
        <v>4</v>
      </c>
      <c r="G282" s="282">
        <v>30000</v>
      </c>
      <c r="H282" s="282">
        <v>9750</v>
      </c>
      <c r="I282" s="286">
        <v>39000</v>
      </c>
      <c r="J282" s="58"/>
      <c r="K282" s="283"/>
      <c r="L282" s="284">
        <f t="shared" si="4"/>
        <v>0</v>
      </c>
    </row>
    <row r="283" spans="2:12" s="7" customFormat="1" ht="79.150000000000006" x14ac:dyDescent="0.35">
      <c r="B283" s="8">
        <v>264</v>
      </c>
      <c r="C283" s="33" t="s">
        <v>14</v>
      </c>
      <c r="D283" s="9" t="s">
        <v>260</v>
      </c>
      <c r="E283" s="217" t="s">
        <v>14</v>
      </c>
      <c r="F283" s="285" t="s">
        <v>14</v>
      </c>
      <c r="G283" s="282"/>
      <c r="H283" s="282"/>
      <c r="I283" s="286"/>
      <c r="J283" s="58"/>
      <c r="K283" s="283"/>
      <c r="L283" s="284">
        <f t="shared" si="4"/>
        <v>0</v>
      </c>
    </row>
    <row r="284" spans="2:12" s="7" customFormat="1" x14ac:dyDescent="0.35">
      <c r="B284" s="8">
        <v>265</v>
      </c>
      <c r="C284" s="33">
        <v>2.4</v>
      </c>
      <c r="D284" s="9" t="s">
        <v>261</v>
      </c>
      <c r="E284" s="217" t="s">
        <v>27</v>
      </c>
      <c r="F284" s="285">
        <v>12</v>
      </c>
      <c r="G284" s="282">
        <v>27000</v>
      </c>
      <c r="H284" s="282">
        <v>4600</v>
      </c>
      <c r="I284" s="286">
        <v>55200</v>
      </c>
      <c r="J284" s="58"/>
      <c r="K284" s="283"/>
      <c r="L284" s="284">
        <f t="shared" si="4"/>
        <v>0</v>
      </c>
    </row>
    <row r="285" spans="2:12" s="7" customFormat="1" ht="34.15" x14ac:dyDescent="0.35">
      <c r="B285" s="8">
        <v>266</v>
      </c>
      <c r="C285" s="33" t="s">
        <v>14</v>
      </c>
      <c r="D285" s="9" t="s">
        <v>262</v>
      </c>
      <c r="E285" s="217" t="s">
        <v>14</v>
      </c>
      <c r="F285" s="285" t="s">
        <v>14</v>
      </c>
      <c r="G285" s="282"/>
      <c r="H285" s="282"/>
      <c r="I285" s="286"/>
      <c r="J285" s="58"/>
      <c r="K285" s="283"/>
      <c r="L285" s="284">
        <f t="shared" si="4"/>
        <v>0</v>
      </c>
    </row>
    <row r="286" spans="2:12" s="7" customFormat="1" x14ac:dyDescent="0.35">
      <c r="B286" s="8">
        <v>267</v>
      </c>
      <c r="C286" s="33">
        <v>2.5</v>
      </c>
      <c r="D286" s="9" t="s">
        <v>232</v>
      </c>
      <c r="E286" s="217" t="s">
        <v>27</v>
      </c>
      <c r="F286" s="285">
        <v>15</v>
      </c>
      <c r="G286" s="282">
        <v>203430</v>
      </c>
      <c r="H286" s="282">
        <v>32750</v>
      </c>
      <c r="I286" s="286">
        <v>491250</v>
      </c>
      <c r="J286" s="58">
        <f>'RA2 ms'!F631</f>
        <v>14.2</v>
      </c>
      <c r="K286" s="283">
        <v>0.7</v>
      </c>
      <c r="L286" s="284">
        <f t="shared" si="4"/>
        <v>325535</v>
      </c>
    </row>
    <row r="287" spans="2:12" s="7" customFormat="1" ht="56.65" x14ac:dyDescent="0.35">
      <c r="B287" s="8">
        <v>268</v>
      </c>
      <c r="C287" s="33" t="s">
        <v>14</v>
      </c>
      <c r="D287" s="9" t="s">
        <v>263</v>
      </c>
      <c r="E287" s="217" t="s">
        <v>14</v>
      </c>
      <c r="F287" s="285" t="s">
        <v>14</v>
      </c>
      <c r="G287" s="282"/>
      <c r="H287" s="282"/>
      <c r="I287" s="286"/>
      <c r="J287" s="58"/>
      <c r="K287" s="283"/>
      <c r="L287" s="284">
        <f t="shared" si="4"/>
        <v>0</v>
      </c>
    </row>
    <row r="288" spans="2:12" s="7" customFormat="1" x14ac:dyDescent="0.35">
      <c r="B288" s="8">
        <v>269</v>
      </c>
      <c r="C288" s="33">
        <v>2.6</v>
      </c>
      <c r="D288" s="9" t="s">
        <v>264</v>
      </c>
      <c r="E288" s="217" t="s">
        <v>27</v>
      </c>
      <c r="F288" s="285">
        <v>1</v>
      </c>
      <c r="G288" s="282">
        <v>345750</v>
      </c>
      <c r="H288" s="282">
        <v>1175000</v>
      </c>
      <c r="I288" s="286">
        <v>1175000</v>
      </c>
      <c r="J288" s="58">
        <f>'RA2 ms'!F642</f>
        <v>1</v>
      </c>
      <c r="K288" s="283">
        <v>0.8</v>
      </c>
      <c r="L288" s="284">
        <f t="shared" si="4"/>
        <v>940000</v>
      </c>
    </row>
    <row r="289" spans="2:12" s="7" customFormat="1" x14ac:dyDescent="0.35">
      <c r="B289" s="8">
        <v>270</v>
      </c>
      <c r="C289" s="33" t="s">
        <v>14</v>
      </c>
      <c r="D289" s="9" t="s">
        <v>265</v>
      </c>
      <c r="E289" s="217" t="s">
        <v>14</v>
      </c>
      <c r="F289" s="285" t="s">
        <v>14</v>
      </c>
      <c r="G289" s="282"/>
      <c r="H289" s="282"/>
      <c r="I289" s="286"/>
      <c r="J289" s="58"/>
      <c r="K289" s="283"/>
      <c r="L289" s="284">
        <f t="shared" si="4"/>
        <v>0</v>
      </c>
    </row>
    <row r="290" spans="2:12" s="7" customFormat="1" x14ac:dyDescent="0.35">
      <c r="B290" s="8">
        <v>271</v>
      </c>
      <c r="C290" s="33" t="s">
        <v>14</v>
      </c>
      <c r="D290" s="9" t="s">
        <v>266</v>
      </c>
      <c r="E290" s="217" t="s">
        <v>14</v>
      </c>
      <c r="F290" s="285" t="s">
        <v>14</v>
      </c>
      <c r="G290" s="282"/>
      <c r="H290" s="282"/>
      <c r="I290" s="286"/>
      <c r="J290" s="58"/>
      <c r="K290" s="283"/>
      <c r="L290" s="284">
        <f t="shared" si="4"/>
        <v>0</v>
      </c>
    </row>
    <row r="291" spans="2:12" s="7" customFormat="1" ht="67.900000000000006" x14ac:dyDescent="0.35">
      <c r="B291" s="8">
        <v>272</v>
      </c>
      <c r="C291" s="33" t="s">
        <v>14</v>
      </c>
      <c r="D291" s="9" t="s">
        <v>267</v>
      </c>
      <c r="E291" s="217" t="s">
        <v>14</v>
      </c>
      <c r="F291" s="285" t="s">
        <v>14</v>
      </c>
      <c r="G291" s="282"/>
      <c r="H291" s="282"/>
      <c r="I291" s="286"/>
      <c r="J291" s="58"/>
      <c r="K291" s="283"/>
      <c r="L291" s="284">
        <f t="shared" si="4"/>
        <v>0</v>
      </c>
    </row>
    <row r="292" spans="2:12" s="7" customFormat="1" x14ac:dyDescent="0.35">
      <c r="B292" s="8">
        <v>273</v>
      </c>
      <c r="C292" s="33" t="s">
        <v>14</v>
      </c>
      <c r="D292" s="9" t="s">
        <v>268</v>
      </c>
      <c r="E292" s="217" t="s">
        <v>14</v>
      </c>
      <c r="F292" s="285" t="s">
        <v>14</v>
      </c>
      <c r="G292" s="282"/>
      <c r="H292" s="282"/>
      <c r="I292" s="286"/>
      <c r="J292" s="58"/>
      <c r="K292" s="283"/>
      <c r="L292" s="284">
        <f t="shared" si="4"/>
        <v>0</v>
      </c>
    </row>
    <row r="293" spans="2:12" s="7" customFormat="1" ht="45.4" x14ac:dyDescent="0.35">
      <c r="B293" s="8">
        <v>274</v>
      </c>
      <c r="C293" s="33" t="s">
        <v>14</v>
      </c>
      <c r="D293" s="9" t="s">
        <v>269</v>
      </c>
      <c r="E293" s="217" t="s">
        <v>14</v>
      </c>
      <c r="F293" s="285" t="s">
        <v>14</v>
      </c>
      <c r="G293" s="282"/>
      <c r="H293" s="282"/>
      <c r="I293" s="286"/>
      <c r="J293" s="58"/>
      <c r="K293" s="283"/>
      <c r="L293" s="284">
        <f t="shared" si="4"/>
        <v>0</v>
      </c>
    </row>
    <row r="294" spans="2:12" s="7" customFormat="1" x14ac:dyDescent="0.35">
      <c r="B294" s="8">
        <v>275</v>
      </c>
      <c r="C294" s="33" t="s">
        <v>14</v>
      </c>
      <c r="D294" s="9" t="s">
        <v>270</v>
      </c>
      <c r="E294" s="217" t="s">
        <v>14</v>
      </c>
      <c r="F294" s="285" t="s">
        <v>14</v>
      </c>
      <c r="G294" s="282"/>
      <c r="H294" s="282"/>
      <c r="I294" s="286"/>
      <c r="J294" s="58"/>
      <c r="K294" s="283"/>
      <c r="L294" s="284">
        <f t="shared" si="4"/>
        <v>0</v>
      </c>
    </row>
    <row r="295" spans="2:12" s="7" customFormat="1" ht="22.9" x14ac:dyDescent="0.35">
      <c r="B295" s="8">
        <v>276</v>
      </c>
      <c r="C295" s="33" t="s">
        <v>14</v>
      </c>
      <c r="D295" s="9" t="s">
        <v>271</v>
      </c>
      <c r="E295" s="217" t="s">
        <v>14</v>
      </c>
      <c r="F295" s="285" t="s">
        <v>14</v>
      </c>
      <c r="G295" s="282"/>
      <c r="H295" s="282"/>
      <c r="I295" s="286"/>
      <c r="J295" s="58"/>
      <c r="K295" s="283"/>
      <c r="L295" s="284">
        <f t="shared" si="4"/>
        <v>0</v>
      </c>
    </row>
    <row r="296" spans="2:12" s="7" customFormat="1" ht="15" x14ac:dyDescent="0.4">
      <c r="B296" s="8">
        <v>277</v>
      </c>
      <c r="C296" s="33" t="s">
        <v>14</v>
      </c>
      <c r="D296" s="26" t="s">
        <v>272</v>
      </c>
      <c r="E296" s="217" t="s">
        <v>14</v>
      </c>
      <c r="F296" s="285" t="s">
        <v>14</v>
      </c>
      <c r="G296" s="282"/>
      <c r="H296" s="282"/>
      <c r="I296" s="286"/>
      <c r="J296" s="58"/>
      <c r="K296" s="283"/>
      <c r="L296" s="284">
        <f>K296*J296*H296</f>
        <v>0</v>
      </c>
    </row>
    <row r="297" spans="2:12" s="7" customFormat="1" x14ac:dyDescent="0.35">
      <c r="B297" s="8">
        <v>278</v>
      </c>
      <c r="C297" s="33">
        <v>1.1000000000000001</v>
      </c>
      <c r="D297" s="9" t="s">
        <v>273</v>
      </c>
      <c r="E297" s="217" t="s">
        <v>20</v>
      </c>
      <c r="F297" s="285">
        <v>40</v>
      </c>
      <c r="G297" s="282">
        <v>340000</v>
      </c>
      <c r="H297" s="282">
        <v>10795</v>
      </c>
      <c r="I297" s="286">
        <v>431800</v>
      </c>
      <c r="J297" s="58">
        <f>'RA2 ms'!F648</f>
        <v>26.239339000000001</v>
      </c>
      <c r="K297" s="283">
        <v>0.9</v>
      </c>
      <c r="L297" s="284">
        <f t="shared" si="4"/>
        <v>254928.29805450002</v>
      </c>
    </row>
    <row r="298" spans="2:12" s="7" customFormat="1" ht="90.4" x14ac:dyDescent="0.35">
      <c r="B298" s="8">
        <v>279</v>
      </c>
      <c r="C298" s="33" t="s">
        <v>14</v>
      </c>
      <c r="D298" s="9" t="s">
        <v>165</v>
      </c>
      <c r="E298" s="217" t="s">
        <v>14</v>
      </c>
      <c r="F298" s="285" t="s">
        <v>14</v>
      </c>
      <c r="G298" s="282"/>
      <c r="H298" s="282"/>
      <c r="I298" s="286"/>
      <c r="J298" s="58"/>
      <c r="K298" s="283"/>
      <c r="L298" s="284">
        <f t="shared" si="4"/>
        <v>0</v>
      </c>
    </row>
    <row r="299" spans="2:12" s="7" customFormat="1" ht="22.9" x14ac:dyDescent="0.35">
      <c r="B299" s="8">
        <v>280</v>
      </c>
      <c r="C299" s="33">
        <v>1.2</v>
      </c>
      <c r="D299" s="9" t="s">
        <v>274</v>
      </c>
      <c r="E299" s="217" t="s">
        <v>20</v>
      </c>
      <c r="F299" s="285">
        <v>252</v>
      </c>
      <c r="G299" s="282">
        <v>2142000</v>
      </c>
      <c r="H299" s="282">
        <v>13450</v>
      </c>
      <c r="I299" s="286">
        <v>3389400</v>
      </c>
      <c r="J299" s="58">
        <f>'RA2 ms'!F652</f>
        <v>153.35422600000001</v>
      </c>
      <c r="K299" s="283">
        <v>0.9</v>
      </c>
      <c r="L299" s="284">
        <f t="shared" si="4"/>
        <v>1856352.9057300002</v>
      </c>
    </row>
    <row r="300" spans="2:12" s="7" customFormat="1" ht="90.4" x14ac:dyDescent="0.35">
      <c r="B300" s="8">
        <v>281</v>
      </c>
      <c r="C300" s="33" t="s">
        <v>14</v>
      </c>
      <c r="D300" s="9" t="s">
        <v>275</v>
      </c>
      <c r="E300" s="217" t="s">
        <v>14</v>
      </c>
      <c r="F300" s="285" t="s">
        <v>14</v>
      </c>
      <c r="G300" s="282"/>
      <c r="H300" s="282"/>
      <c r="I300" s="286"/>
      <c r="J300" s="58"/>
      <c r="K300" s="283"/>
      <c r="L300" s="284">
        <f t="shared" si="4"/>
        <v>0</v>
      </c>
    </row>
    <row r="301" spans="2:12" s="7" customFormat="1" x14ac:dyDescent="0.35">
      <c r="B301" s="8">
        <v>282</v>
      </c>
      <c r="C301" s="33">
        <v>1.3</v>
      </c>
      <c r="D301" s="9" t="s">
        <v>276</v>
      </c>
      <c r="E301" s="217" t="s">
        <v>75</v>
      </c>
      <c r="F301" s="285">
        <v>30</v>
      </c>
      <c r="G301" s="282">
        <v>97500</v>
      </c>
      <c r="H301" s="282">
        <v>3690</v>
      </c>
      <c r="I301" s="286">
        <v>110700</v>
      </c>
      <c r="J301" s="58">
        <f>'RA2 ms'!F657</f>
        <v>17.86</v>
      </c>
      <c r="K301" s="283">
        <v>1</v>
      </c>
      <c r="L301" s="284">
        <f t="shared" si="4"/>
        <v>65903.399999999994</v>
      </c>
    </row>
    <row r="302" spans="2:12" s="7" customFormat="1" ht="79.150000000000006" x14ac:dyDescent="0.35">
      <c r="B302" s="8">
        <v>283</v>
      </c>
      <c r="C302" s="33" t="s">
        <v>14</v>
      </c>
      <c r="D302" s="9" t="s">
        <v>277</v>
      </c>
      <c r="E302" s="217" t="s">
        <v>14</v>
      </c>
      <c r="F302" s="285" t="s">
        <v>14</v>
      </c>
      <c r="G302" s="282"/>
      <c r="H302" s="282"/>
      <c r="I302" s="286"/>
      <c r="J302" s="58"/>
      <c r="K302" s="283"/>
      <c r="L302" s="284">
        <f t="shared" si="4"/>
        <v>0</v>
      </c>
    </row>
    <row r="303" spans="2:12" s="7" customFormat="1" x14ac:dyDescent="0.35">
      <c r="B303" s="8">
        <v>284</v>
      </c>
      <c r="C303" s="33">
        <v>1.4</v>
      </c>
      <c r="D303" s="9" t="s">
        <v>278</v>
      </c>
      <c r="E303" s="217" t="s">
        <v>75</v>
      </c>
      <c r="F303" s="285">
        <v>100.8</v>
      </c>
      <c r="G303" s="282">
        <v>199584</v>
      </c>
      <c r="H303" s="282">
        <v>2360</v>
      </c>
      <c r="I303" s="286">
        <v>237888</v>
      </c>
      <c r="J303" s="58"/>
      <c r="K303" s="283"/>
      <c r="L303" s="284">
        <f t="shared" si="4"/>
        <v>0</v>
      </c>
    </row>
    <row r="304" spans="2:12" s="7" customFormat="1" ht="60" customHeight="1" x14ac:dyDescent="0.35">
      <c r="B304" s="8">
        <v>285</v>
      </c>
      <c r="C304" s="33" t="s">
        <v>14</v>
      </c>
      <c r="D304" s="9" t="s">
        <v>279</v>
      </c>
      <c r="E304" s="217" t="s">
        <v>14</v>
      </c>
      <c r="F304" s="285" t="s">
        <v>14</v>
      </c>
      <c r="G304" s="282"/>
      <c r="H304" s="282"/>
      <c r="I304" s="286"/>
      <c r="J304" s="58"/>
      <c r="K304" s="283"/>
      <c r="L304" s="284">
        <f t="shared" si="4"/>
        <v>0</v>
      </c>
    </row>
    <row r="305" spans="2:12" s="7" customFormat="1" x14ac:dyDescent="0.35">
      <c r="B305" s="8">
        <v>286</v>
      </c>
      <c r="C305" s="33">
        <v>1.5</v>
      </c>
      <c r="D305" s="9" t="s">
        <v>280</v>
      </c>
      <c r="E305" s="217" t="s">
        <v>75</v>
      </c>
      <c r="F305" s="285">
        <v>12</v>
      </c>
      <c r="G305" s="282">
        <v>24960</v>
      </c>
      <c r="H305" s="282">
        <v>2360</v>
      </c>
      <c r="I305" s="286">
        <v>28320</v>
      </c>
      <c r="J305" s="58">
        <f>'RA2 ms'!F663</f>
        <v>10.535</v>
      </c>
      <c r="K305" s="283">
        <v>0.9</v>
      </c>
      <c r="L305" s="284">
        <f t="shared" si="4"/>
        <v>22376.34</v>
      </c>
    </row>
    <row r="306" spans="2:12" s="7" customFormat="1" ht="45.4" x14ac:dyDescent="0.35">
      <c r="B306" s="8">
        <v>287</v>
      </c>
      <c r="C306" s="33" t="s">
        <v>14</v>
      </c>
      <c r="D306" s="9" t="s">
        <v>281</v>
      </c>
      <c r="E306" s="217" t="s">
        <v>14</v>
      </c>
      <c r="F306" s="285" t="s">
        <v>14</v>
      </c>
      <c r="G306" s="282"/>
      <c r="H306" s="282"/>
      <c r="I306" s="286"/>
      <c r="J306" s="58"/>
      <c r="K306" s="283"/>
      <c r="L306" s="284">
        <f t="shared" si="4"/>
        <v>0</v>
      </c>
    </row>
    <row r="307" spans="2:12" s="7" customFormat="1" x14ac:dyDescent="0.35">
      <c r="B307" s="8">
        <v>288</v>
      </c>
      <c r="C307" s="33">
        <v>1.6</v>
      </c>
      <c r="D307" s="9" t="s">
        <v>176</v>
      </c>
      <c r="E307" s="217" t="s">
        <v>75</v>
      </c>
      <c r="F307" s="285">
        <v>7</v>
      </c>
      <c r="G307" s="282">
        <v>60200</v>
      </c>
      <c r="H307" s="282">
        <v>11050</v>
      </c>
      <c r="I307" s="286">
        <v>77350</v>
      </c>
      <c r="J307" s="58"/>
      <c r="K307" s="283"/>
      <c r="L307" s="284">
        <f t="shared" si="4"/>
        <v>0</v>
      </c>
    </row>
    <row r="308" spans="2:12" s="7" customFormat="1" ht="90.4" x14ac:dyDescent="0.35">
      <c r="B308" s="8">
        <v>289</v>
      </c>
      <c r="C308" s="33" t="s">
        <v>14</v>
      </c>
      <c r="D308" s="9" t="s">
        <v>282</v>
      </c>
      <c r="E308" s="217" t="s">
        <v>14</v>
      </c>
      <c r="F308" s="285" t="s">
        <v>14</v>
      </c>
      <c r="G308" s="282"/>
      <c r="H308" s="282"/>
      <c r="I308" s="286"/>
      <c r="J308" s="58"/>
      <c r="K308" s="283"/>
      <c r="L308" s="284">
        <f t="shared" si="4"/>
        <v>0</v>
      </c>
    </row>
    <row r="309" spans="2:12" s="7" customFormat="1" x14ac:dyDescent="0.35">
      <c r="B309" s="8">
        <v>290</v>
      </c>
      <c r="C309" s="33" t="s">
        <v>14</v>
      </c>
      <c r="D309" s="9" t="s">
        <v>243</v>
      </c>
      <c r="E309" s="217" t="s">
        <v>14</v>
      </c>
      <c r="F309" s="285" t="s">
        <v>14</v>
      </c>
      <c r="G309" s="282"/>
      <c r="H309" s="282"/>
      <c r="I309" s="286"/>
      <c r="J309" s="58"/>
      <c r="K309" s="283"/>
      <c r="L309" s="284">
        <f t="shared" si="4"/>
        <v>0</v>
      </c>
    </row>
    <row r="310" spans="2:12" s="7" customFormat="1" x14ac:dyDescent="0.35">
      <c r="B310" s="8">
        <v>291</v>
      </c>
      <c r="C310" s="33">
        <v>1.7</v>
      </c>
      <c r="D310" s="9" t="s">
        <v>283</v>
      </c>
      <c r="E310" s="217" t="s">
        <v>99</v>
      </c>
      <c r="F310" s="285">
        <v>1</v>
      </c>
      <c r="G310" s="282">
        <v>597500</v>
      </c>
      <c r="H310" s="282">
        <v>597500</v>
      </c>
      <c r="I310" s="287">
        <v>597500</v>
      </c>
      <c r="J310" s="58">
        <f>'RA2 ms'!F676</f>
        <v>1</v>
      </c>
      <c r="K310" s="283">
        <v>0.9</v>
      </c>
      <c r="L310" s="284">
        <f t="shared" si="4"/>
        <v>537750</v>
      </c>
    </row>
    <row r="311" spans="2:12" s="7" customFormat="1" x14ac:dyDescent="0.35">
      <c r="B311" s="8">
        <v>292</v>
      </c>
      <c r="C311" s="33" t="s">
        <v>14</v>
      </c>
      <c r="D311" s="9" t="s">
        <v>284</v>
      </c>
      <c r="E311" s="217" t="s">
        <v>14</v>
      </c>
      <c r="F311" s="285" t="s">
        <v>14</v>
      </c>
      <c r="G311" s="282"/>
      <c r="H311" s="282"/>
      <c r="I311" s="286"/>
      <c r="J311" s="58"/>
      <c r="K311" s="283"/>
      <c r="L311" s="284">
        <f t="shared" si="4"/>
        <v>0</v>
      </c>
    </row>
    <row r="312" spans="2:12" s="7" customFormat="1" x14ac:dyDescent="0.35">
      <c r="B312" s="8">
        <v>293</v>
      </c>
      <c r="C312" s="33" t="s">
        <v>14</v>
      </c>
      <c r="D312" s="9" t="s">
        <v>246</v>
      </c>
      <c r="E312" s="217" t="s">
        <v>14</v>
      </c>
      <c r="F312" s="285" t="s">
        <v>14</v>
      </c>
      <c r="G312" s="282"/>
      <c r="H312" s="282"/>
      <c r="I312" s="286"/>
      <c r="J312" s="58"/>
      <c r="K312" s="283"/>
      <c r="L312" s="284">
        <f t="shared" si="4"/>
        <v>0</v>
      </c>
    </row>
    <row r="313" spans="2:12" s="7" customFormat="1" ht="112.9" x14ac:dyDescent="0.35">
      <c r="B313" s="8">
        <v>294</v>
      </c>
      <c r="C313" s="33" t="s">
        <v>14</v>
      </c>
      <c r="D313" s="9" t="s">
        <v>285</v>
      </c>
      <c r="E313" s="217" t="s">
        <v>14</v>
      </c>
      <c r="F313" s="285" t="s">
        <v>14</v>
      </c>
      <c r="G313" s="282"/>
      <c r="H313" s="282"/>
      <c r="I313" s="286"/>
      <c r="J313" s="58"/>
      <c r="K313" s="283"/>
      <c r="L313" s="284">
        <f t="shared" si="4"/>
        <v>0</v>
      </c>
    </row>
    <row r="314" spans="2:12" s="7" customFormat="1" x14ac:dyDescent="0.35">
      <c r="B314" s="8">
        <v>295</v>
      </c>
      <c r="C314" s="33" t="s">
        <v>14</v>
      </c>
      <c r="D314" s="9" t="s">
        <v>248</v>
      </c>
      <c r="E314" s="217" t="s">
        <v>14</v>
      </c>
      <c r="F314" s="285" t="s">
        <v>14</v>
      </c>
      <c r="G314" s="282"/>
      <c r="H314" s="282"/>
      <c r="I314" s="286"/>
      <c r="J314" s="58"/>
      <c r="K314" s="283"/>
      <c r="L314" s="284">
        <f t="shared" si="4"/>
        <v>0</v>
      </c>
    </row>
    <row r="315" spans="2:12" s="7" customFormat="1" ht="67.900000000000006" x14ac:dyDescent="0.35">
      <c r="B315" s="8">
        <v>296</v>
      </c>
      <c r="C315" s="33" t="s">
        <v>14</v>
      </c>
      <c r="D315" s="9" t="s">
        <v>286</v>
      </c>
      <c r="E315" s="217" t="s">
        <v>14</v>
      </c>
      <c r="F315" s="285" t="s">
        <v>14</v>
      </c>
      <c r="G315" s="282"/>
      <c r="H315" s="282"/>
      <c r="I315" s="286"/>
      <c r="J315" s="58"/>
      <c r="K315" s="283"/>
      <c r="L315" s="284">
        <f t="shared" si="4"/>
        <v>0</v>
      </c>
    </row>
    <row r="316" spans="2:12" s="7" customFormat="1" x14ac:dyDescent="0.35">
      <c r="B316" s="8">
        <v>297</v>
      </c>
      <c r="C316" s="33" t="s">
        <v>14</v>
      </c>
      <c r="D316" s="9" t="s">
        <v>250</v>
      </c>
      <c r="E316" s="217" t="s">
        <v>14</v>
      </c>
      <c r="F316" s="285" t="s">
        <v>14</v>
      </c>
      <c r="G316" s="282"/>
      <c r="H316" s="282"/>
      <c r="I316" s="286"/>
      <c r="J316" s="58"/>
      <c r="K316" s="283"/>
      <c r="L316" s="284">
        <f t="shared" si="4"/>
        <v>0</v>
      </c>
    </row>
    <row r="317" spans="2:12" s="7" customFormat="1" ht="79.150000000000006" x14ac:dyDescent="0.35">
      <c r="B317" s="8">
        <v>298</v>
      </c>
      <c r="C317" s="33" t="s">
        <v>14</v>
      </c>
      <c r="D317" s="9" t="s">
        <v>287</v>
      </c>
      <c r="E317" s="217" t="s">
        <v>14</v>
      </c>
      <c r="F317" s="285" t="s">
        <v>14</v>
      </c>
      <c r="G317" s="282"/>
      <c r="H317" s="282"/>
      <c r="I317" s="286"/>
      <c r="J317" s="58"/>
      <c r="K317" s="283"/>
      <c r="L317" s="284">
        <f t="shared" si="4"/>
        <v>0</v>
      </c>
    </row>
    <row r="318" spans="2:12" s="7" customFormat="1" x14ac:dyDescent="0.35">
      <c r="B318" s="8">
        <v>299</v>
      </c>
      <c r="C318" s="33">
        <v>1.8</v>
      </c>
      <c r="D318" s="9" t="s">
        <v>288</v>
      </c>
      <c r="E318" s="217" t="s">
        <v>14</v>
      </c>
      <c r="F318" s="285" t="s">
        <v>14</v>
      </c>
      <c r="G318" s="282"/>
      <c r="H318" s="282"/>
      <c r="I318" s="286"/>
      <c r="J318" s="58"/>
      <c r="K318" s="283"/>
      <c r="L318" s="284">
        <f t="shared" si="4"/>
        <v>0</v>
      </c>
    </row>
    <row r="319" spans="2:12" s="7" customFormat="1" x14ac:dyDescent="0.35">
      <c r="B319" s="8">
        <v>300</v>
      </c>
      <c r="C319" s="33" t="s">
        <v>14</v>
      </c>
      <c r="D319" s="9" t="s">
        <v>289</v>
      </c>
      <c r="E319" s="217" t="s">
        <v>99</v>
      </c>
      <c r="F319" s="285">
        <v>1</v>
      </c>
      <c r="G319" s="282">
        <v>85000</v>
      </c>
      <c r="H319" s="282">
        <v>175000</v>
      </c>
      <c r="I319" s="286">
        <v>175000</v>
      </c>
      <c r="J319" s="58">
        <f>'RA2 ms'!F681</f>
        <v>1</v>
      </c>
      <c r="K319" s="283">
        <v>0.8</v>
      </c>
      <c r="L319" s="284">
        <f t="shared" si="4"/>
        <v>140000</v>
      </c>
    </row>
    <row r="320" spans="2:12" s="7" customFormat="1" ht="124.15" x14ac:dyDescent="0.35">
      <c r="B320" s="8">
        <v>301</v>
      </c>
      <c r="C320" s="33" t="s">
        <v>14</v>
      </c>
      <c r="D320" s="9" t="s">
        <v>290</v>
      </c>
      <c r="E320" s="217" t="s">
        <v>14</v>
      </c>
      <c r="F320" s="285" t="s">
        <v>14</v>
      </c>
      <c r="G320" s="282"/>
      <c r="H320" s="282"/>
      <c r="I320" s="286"/>
      <c r="J320" s="58"/>
      <c r="K320" s="283"/>
      <c r="L320" s="284">
        <f t="shared" si="4"/>
        <v>0</v>
      </c>
    </row>
    <row r="321" spans="2:12" s="7" customFormat="1" x14ac:dyDescent="0.35">
      <c r="B321" s="8">
        <v>302</v>
      </c>
      <c r="C321" s="33" t="s">
        <v>31</v>
      </c>
      <c r="D321" s="9" t="s">
        <v>41</v>
      </c>
      <c r="E321" s="217" t="s">
        <v>14</v>
      </c>
      <c r="F321" s="285" t="s">
        <v>14</v>
      </c>
      <c r="G321" s="282"/>
      <c r="H321" s="282"/>
      <c r="I321" s="286"/>
      <c r="J321" s="58"/>
      <c r="K321" s="283"/>
      <c r="L321" s="284">
        <f t="shared" si="4"/>
        <v>0</v>
      </c>
    </row>
    <row r="322" spans="2:12" s="7" customFormat="1" x14ac:dyDescent="0.35">
      <c r="B322" s="8">
        <v>303</v>
      </c>
      <c r="C322" s="33">
        <v>2.1</v>
      </c>
      <c r="D322" s="9" t="s">
        <v>291</v>
      </c>
      <c r="E322" s="217" t="s">
        <v>20</v>
      </c>
      <c r="F322" s="285">
        <v>40</v>
      </c>
      <c r="G322" s="282">
        <v>122000</v>
      </c>
      <c r="H322" s="282">
        <v>3950</v>
      </c>
      <c r="I322" s="286">
        <v>158000</v>
      </c>
      <c r="J322" s="58">
        <f>'RA2 ms'!F689</f>
        <v>38.688000000000002</v>
      </c>
      <c r="K322" s="283">
        <v>1</v>
      </c>
      <c r="L322" s="284">
        <f t="shared" si="4"/>
        <v>152817.60000000001</v>
      </c>
    </row>
    <row r="323" spans="2:12" s="7" customFormat="1" ht="56.65" x14ac:dyDescent="0.35">
      <c r="B323" s="8">
        <v>304</v>
      </c>
      <c r="C323" s="33" t="s">
        <v>14</v>
      </c>
      <c r="D323" s="9" t="s">
        <v>292</v>
      </c>
      <c r="E323" s="217" t="s">
        <v>14</v>
      </c>
      <c r="F323" s="285" t="s">
        <v>14</v>
      </c>
      <c r="G323" s="282"/>
      <c r="H323" s="282"/>
      <c r="I323" s="286"/>
      <c r="J323" s="58"/>
      <c r="K323" s="283"/>
      <c r="L323" s="284">
        <f t="shared" si="4"/>
        <v>0</v>
      </c>
    </row>
    <row r="324" spans="2:12" s="7" customFormat="1" x14ac:dyDescent="0.35">
      <c r="B324" s="8">
        <v>305</v>
      </c>
      <c r="C324" s="33" t="s">
        <v>14</v>
      </c>
      <c r="D324" s="9" t="s">
        <v>293</v>
      </c>
      <c r="E324" s="217" t="s">
        <v>14</v>
      </c>
      <c r="F324" s="285" t="s">
        <v>14</v>
      </c>
      <c r="G324" s="282"/>
      <c r="H324" s="282"/>
      <c r="I324" s="286"/>
      <c r="J324" s="58"/>
      <c r="K324" s="283"/>
      <c r="L324" s="284">
        <f t="shared" ref="L324:L387" si="5">K324*J324*H324</f>
        <v>0</v>
      </c>
    </row>
    <row r="325" spans="2:12" s="7" customFormat="1" x14ac:dyDescent="0.35">
      <c r="B325" s="8">
        <v>306</v>
      </c>
      <c r="C325" s="33">
        <v>2.2000000000000002</v>
      </c>
      <c r="D325" s="9" t="s">
        <v>294</v>
      </c>
      <c r="E325" s="217" t="s">
        <v>14</v>
      </c>
      <c r="F325" s="285" t="s">
        <v>14</v>
      </c>
      <c r="G325" s="282"/>
      <c r="H325" s="282"/>
      <c r="I325" s="286"/>
      <c r="J325" s="58"/>
      <c r="K325" s="283"/>
      <c r="L325" s="284">
        <f t="shared" si="5"/>
        <v>0</v>
      </c>
    </row>
    <row r="326" spans="2:12" s="7" customFormat="1" ht="45.4" x14ac:dyDescent="0.35">
      <c r="B326" s="8">
        <v>307</v>
      </c>
      <c r="C326" s="33" t="s">
        <v>14</v>
      </c>
      <c r="D326" s="9" t="s">
        <v>43</v>
      </c>
      <c r="E326" s="217" t="s">
        <v>14</v>
      </c>
      <c r="F326" s="285" t="s">
        <v>14</v>
      </c>
      <c r="G326" s="282"/>
      <c r="H326" s="282"/>
      <c r="I326" s="286"/>
      <c r="J326" s="58"/>
      <c r="K326" s="283"/>
      <c r="L326" s="284">
        <f t="shared" si="5"/>
        <v>0</v>
      </c>
    </row>
    <row r="327" spans="2:12" s="7" customFormat="1" x14ac:dyDescent="0.35">
      <c r="B327" s="8">
        <v>308</v>
      </c>
      <c r="C327" s="33" t="s">
        <v>113</v>
      </c>
      <c r="D327" s="9" t="s">
        <v>44</v>
      </c>
      <c r="E327" s="217" t="s">
        <v>20</v>
      </c>
      <c r="F327" s="285">
        <v>113.5</v>
      </c>
      <c r="G327" s="282">
        <v>183189</v>
      </c>
      <c r="H327" s="282">
        <v>2160</v>
      </c>
      <c r="I327" s="286">
        <v>245160</v>
      </c>
      <c r="J327" s="58">
        <f>'RA2 ms'!F700</f>
        <v>41.299000000000007</v>
      </c>
      <c r="K327" s="283">
        <v>1</v>
      </c>
      <c r="L327" s="284">
        <f t="shared" si="5"/>
        <v>89205.840000000011</v>
      </c>
    </row>
    <row r="328" spans="2:12" s="7" customFormat="1" x14ac:dyDescent="0.35">
      <c r="B328" s="8">
        <v>309</v>
      </c>
      <c r="C328" s="33" t="s">
        <v>114</v>
      </c>
      <c r="D328" s="9" t="s">
        <v>45</v>
      </c>
      <c r="E328" s="217" t="s">
        <v>20</v>
      </c>
      <c r="F328" s="285">
        <v>10</v>
      </c>
      <c r="G328" s="282">
        <v>21000</v>
      </c>
      <c r="H328" s="282">
        <v>2740</v>
      </c>
      <c r="I328" s="286">
        <v>27400</v>
      </c>
      <c r="J328" s="58"/>
      <c r="K328" s="283"/>
      <c r="L328" s="284">
        <f t="shared" si="5"/>
        <v>0</v>
      </c>
    </row>
    <row r="329" spans="2:12" s="7" customFormat="1" x14ac:dyDescent="0.35">
      <c r="B329" s="8">
        <v>310</v>
      </c>
      <c r="C329" s="33" t="s">
        <v>115</v>
      </c>
      <c r="D329" s="9" t="s">
        <v>46</v>
      </c>
      <c r="E329" s="217" t="s">
        <v>20</v>
      </c>
      <c r="F329" s="285">
        <v>10</v>
      </c>
      <c r="G329" s="282">
        <v>23000</v>
      </c>
      <c r="H329" s="282">
        <v>3280</v>
      </c>
      <c r="I329" s="286">
        <v>32800</v>
      </c>
      <c r="J329" s="58"/>
      <c r="K329" s="283"/>
      <c r="L329" s="284">
        <f t="shared" si="5"/>
        <v>0</v>
      </c>
    </row>
    <row r="330" spans="2:12" s="7" customFormat="1" x14ac:dyDescent="0.35">
      <c r="B330" s="8">
        <v>311</v>
      </c>
      <c r="C330" s="33" t="s">
        <v>116</v>
      </c>
      <c r="D330" s="9" t="s">
        <v>47</v>
      </c>
      <c r="E330" s="217" t="s">
        <v>20</v>
      </c>
      <c r="F330" s="285">
        <v>10</v>
      </c>
      <c r="G330" s="282">
        <v>12800</v>
      </c>
      <c r="H330" s="282">
        <v>1650</v>
      </c>
      <c r="I330" s="286">
        <v>16500</v>
      </c>
      <c r="J330" s="58">
        <f>'RA2 ms'!F705</f>
        <v>21.707999999999998</v>
      </c>
      <c r="K330" s="283">
        <v>1</v>
      </c>
      <c r="L330" s="284">
        <f t="shared" si="5"/>
        <v>35818.199999999997</v>
      </c>
    </row>
    <row r="331" spans="2:12" s="7" customFormat="1" x14ac:dyDescent="0.35">
      <c r="B331" s="8">
        <v>312</v>
      </c>
      <c r="C331" s="33">
        <v>2.2999999999999998</v>
      </c>
      <c r="D331" s="9" t="s">
        <v>295</v>
      </c>
      <c r="E331" s="217" t="s">
        <v>20</v>
      </c>
      <c r="F331" s="285">
        <v>53.6</v>
      </c>
      <c r="G331" s="282">
        <v>317204.8</v>
      </c>
      <c r="H331" s="282">
        <v>6133</v>
      </c>
      <c r="I331" s="286">
        <v>328728.8</v>
      </c>
      <c r="J331" s="58"/>
      <c r="K331" s="283"/>
      <c r="L331" s="284">
        <f t="shared" si="5"/>
        <v>0</v>
      </c>
    </row>
    <row r="332" spans="2:12" s="7" customFormat="1" ht="56.65" x14ac:dyDescent="0.35">
      <c r="B332" s="8">
        <v>313</v>
      </c>
      <c r="C332" s="33" t="s">
        <v>14</v>
      </c>
      <c r="D332" s="9" t="s">
        <v>296</v>
      </c>
      <c r="E332" s="217" t="s">
        <v>14</v>
      </c>
      <c r="F332" s="285" t="s">
        <v>14</v>
      </c>
      <c r="G332" s="282"/>
      <c r="H332" s="282"/>
      <c r="I332" s="286"/>
      <c r="J332" s="58"/>
      <c r="K332" s="283"/>
      <c r="L332" s="284">
        <f t="shared" si="5"/>
        <v>0</v>
      </c>
    </row>
    <row r="333" spans="2:12" s="7" customFormat="1" x14ac:dyDescent="0.35">
      <c r="B333" s="8">
        <v>314</v>
      </c>
      <c r="C333" s="33" t="s">
        <v>14</v>
      </c>
      <c r="D333" s="9" t="s">
        <v>297</v>
      </c>
      <c r="E333" s="217" t="s">
        <v>14</v>
      </c>
      <c r="F333" s="285" t="s">
        <v>14</v>
      </c>
      <c r="G333" s="282"/>
      <c r="H333" s="282"/>
      <c r="I333" s="286"/>
      <c r="J333" s="58"/>
      <c r="K333" s="283"/>
      <c r="L333" s="284">
        <f t="shared" si="5"/>
        <v>0</v>
      </c>
    </row>
    <row r="334" spans="2:12" s="7" customFormat="1" x14ac:dyDescent="0.35">
      <c r="B334" s="8">
        <v>315</v>
      </c>
      <c r="C334" s="33">
        <v>2.4</v>
      </c>
      <c r="D334" s="9" t="s">
        <v>219</v>
      </c>
      <c r="E334" s="217" t="s">
        <v>52</v>
      </c>
      <c r="F334" s="285">
        <v>10</v>
      </c>
      <c r="G334" s="282">
        <v>48500</v>
      </c>
      <c r="H334" s="282">
        <v>6500</v>
      </c>
      <c r="I334" s="286">
        <v>65000</v>
      </c>
      <c r="J334" s="58"/>
      <c r="K334" s="283"/>
      <c r="L334" s="284">
        <f t="shared" si="5"/>
        <v>0</v>
      </c>
    </row>
    <row r="335" spans="2:12" s="7" customFormat="1" ht="56.65" x14ac:dyDescent="0.35">
      <c r="B335" s="8">
        <v>316</v>
      </c>
      <c r="C335" s="33" t="s">
        <v>14</v>
      </c>
      <c r="D335" s="9" t="s">
        <v>298</v>
      </c>
      <c r="E335" s="217" t="s">
        <v>14</v>
      </c>
      <c r="F335" s="285" t="s">
        <v>14</v>
      </c>
      <c r="G335" s="282"/>
      <c r="H335" s="282"/>
      <c r="I335" s="286"/>
      <c r="J335" s="58"/>
      <c r="K335" s="283"/>
      <c r="L335" s="284">
        <f t="shared" si="5"/>
        <v>0</v>
      </c>
    </row>
    <row r="336" spans="2:12" s="7" customFormat="1" x14ac:dyDescent="0.35">
      <c r="B336" s="8">
        <v>317</v>
      </c>
      <c r="C336" s="33">
        <v>2.5</v>
      </c>
      <c r="D336" s="9" t="s">
        <v>187</v>
      </c>
      <c r="E336" s="217" t="s">
        <v>20</v>
      </c>
      <c r="F336" s="285">
        <v>49.44</v>
      </c>
      <c r="G336" s="282">
        <v>358440</v>
      </c>
      <c r="H336" s="282">
        <v>7950</v>
      </c>
      <c r="I336" s="286">
        <v>393048</v>
      </c>
      <c r="J336" s="78">
        <f>'RA2 ms'!F722</f>
        <v>40.259600000000006</v>
      </c>
      <c r="K336" s="283">
        <v>0.85</v>
      </c>
      <c r="L336" s="284">
        <f t="shared" si="5"/>
        <v>272054.24700000003</v>
      </c>
    </row>
    <row r="337" spans="2:12" s="7" customFormat="1" ht="56.65" x14ac:dyDescent="0.35">
      <c r="B337" s="8">
        <v>318</v>
      </c>
      <c r="C337" s="33" t="s">
        <v>14</v>
      </c>
      <c r="D337" s="9" t="s">
        <v>299</v>
      </c>
      <c r="E337" s="217" t="s">
        <v>14</v>
      </c>
      <c r="F337" s="285" t="s">
        <v>14</v>
      </c>
      <c r="G337" s="282"/>
      <c r="H337" s="282"/>
      <c r="I337" s="286"/>
      <c r="J337" s="58"/>
      <c r="K337" s="283"/>
      <c r="L337" s="284">
        <f t="shared" si="5"/>
        <v>0</v>
      </c>
    </row>
    <row r="338" spans="2:12" s="7" customFormat="1" x14ac:dyDescent="0.35">
      <c r="B338" s="8">
        <v>319</v>
      </c>
      <c r="C338" s="33">
        <v>2.6</v>
      </c>
      <c r="D338" s="9" t="s">
        <v>300</v>
      </c>
      <c r="E338" s="217" t="s">
        <v>27</v>
      </c>
      <c r="F338" s="285">
        <v>33</v>
      </c>
      <c r="G338" s="282">
        <v>461340</v>
      </c>
      <c r="H338" s="282">
        <v>15250</v>
      </c>
      <c r="I338" s="286">
        <v>503250</v>
      </c>
      <c r="J338" s="58">
        <f>'RA2 ms'!F731</f>
        <v>30.519999999999996</v>
      </c>
      <c r="K338" s="283">
        <v>0.9</v>
      </c>
      <c r="L338" s="284">
        <f t="shared" si="5"/>
        <v>418886.99999999994</v>
      </c>
    </row>
    <row r="339" spans="2:12" s="7" customFormat="1" ht="67.900000000000006" x14ac:dyDescent="0.35">
      <c r="B339" s="8">
        <v>320</v>
      </c>
      <c r="C339" s="33" t="s">
        <v>14</v>
      </c>
      <c r="D339" s="9" t="s">
        <v>301</v>
      </c>
      <c r="E339" s="217" t="s">
        <v>14</v>
      </c>
      <c r="F339" s="285" t="s">
        <v>14</v>
      </c>
      <c r="G339" s="282"/>
      <c r="H339" s="282"/>
      <c r="I339" s="286"/>
      <c r="J339" s="58"/>
      <c r="K339" s="283"/>
      <c r="L339" s="284">
        <f t="shared" si="5"/>
        <v>0</v>
      </c>
    </row>
    <row r="340" spans="2:12" s="7" customFormat="1" x14ac:dyDescent="0.35">
      <c r="B340" s="8">
        <v>321</v>
      </c>
      <c r="C340" s="33">
        <v>2.7</v>
      </c>
      <c r="D340" s="9" t="s">
        <v>302</v>
      </c>
      <c r="E340" s="217" t="s">
        <v>99</v>
      </c>
      <c r="F340" s="285">
        <v>6</v>
      </c>
      <c r="G340" s="282">
        <v>51000</v>
      </c>
      <c r="H340" s="282">
        <v>39750</v>
      </c>
      <c r="I340" s="286">
        <v>238500</v>
      </c>
      <c r="J340" s="58">
        <f>'RA2 ms'!F735</f>
        <v>6</v>
      </c>
      <c r="K340" s="283">
        <v>0.5</v>
      </c>
      <c r="L340" s="284">
        <f t="shared" si="5"/>
        <v>119250</v>
      </c>
    </row>
    <row r="341" spans="2:12" s="7" customFormat="1" ht="34.15" x14ac:dyDescent="0.35">
      <c r="B341" s="8">
        <v>322</v>
      </c>
      <c r="C341" s="33" t="s">
        <v>14</v>
      </c>
      <c r="D341" s="9" t="s">
        <v>303</v>
      </c>
      <c r="E341" s="217" t="s">
        <v>14</v>
      </c>
      <c r="F341" s="285" t="s">
        <v>14</v>
      </c>
      <c r="G341" s="282"/>
      <c r="H341" s="282"/>
      <c r="I341" s="286"/>
      <c r="J341" s="58"/>
      <c r="K341" s="283"/>
      <c r="L341" s="284">
        <f t="shared" si="5"/>
        <v>0</v>
      </c>
    </row>
    <row r="342" spans="2:12" s="7" customFormat="1" x14ac:dyDescent="0.35">
      <c r="B342" s="8">
        <v>323</v>
      </c>
      <c r="C342" s="33">
        <v>2.8</v>
      </c>
      <c r="D342" s="9" t="s">
        <v>304</v>
      </c>
      <c r="E342" s="217" t="s">
        <v>27</v>
      </c>
      <c r="F342" s="285">
        <v>17</v>
      </c>
      <c r="G342" s="282">
        <v>17850</v>
      </c>
      <c r="H342" s="282">
        <v>1500</v>
      </c>
      <c r="I342" s="286">
        <v>25500</v>
      </c>
      <c r="J342" s="58"/>
      <c r="K342" s="283"/>
      <c r="L342" s="284">
        <f t="shared" si="5"/>
        <v>0</v>
      </c>
    </row>
    <row r="343" spans="2:12" s="7" customFormat="1" x14ac:dyDescent="0.35">
      <c r="B343" s="8">
        <v>324</v>
      </c>
      <c r="C343" s="33" t="s">
        <v>14</v>
      </c>
      <c r="D343" s="9" t="s">
        <v>55</v>
      </c>
      <c r="E343" s="217" t="s">
        <v>14</v>
      </c>
      <c r="F343" s="285" t="s">
        <v>14</v>
      </c>
      <c r="G343" s="282"/>
      <c r="H343" s="282"/>
      <c r="I343" s="286"/>
      <c r="J343" s="58"/>
      <c r="K343" s="283"/>
      <c r="L343" s="284">
        <f t="shared" si="5"/>
        <v>0</v>
      </c>
    </row>
    <row r="344" spans="2:12" s="7" customFormat="1" x14ac:dyDescent="0.35">
      <c r="B344" s="8">
        <v>325</v>
      </c>
      <c r="C344" s="33">
        <v>2.9</v>
      </c>
      <c r="D344" s="9" t="s">
        <v>261</v>
      </c>
      <c r="E344" s="217" t="s">
        <v>27</v>
      </c>
      <c r="F344" s="285">
        <v>17</v>
      </c>
      <c r="G344" s="282">
        <v>38250</v>
      </c>
      <c r="H344" s="282">
        <v>3900</v>
      </c>
      <c r="I344" s="286">
        <v>66300</v>
      </c>
      <c r="J344" s="58"/>
      <c r="K344" s="283"/>
      <c r="L344" s="284">
        <f t="shared" si="5"/>
        <v>0</v>
      </c>
    </row>
    <row r="345" spans="2:12" s="7" customFormat="1" ht="34.15" x14ac:dyDescent="0.35">
      <c r="B345" s="8">
        <v>326</v>
      </c>
      <c r="C345" s="33" t="s">
        <v>14</v>
      </c>
      <c r="D345" s="9" t="s">
        <v>262</v>
      </c>
      <c r="E345" s="217" t="s">
        <v>14</v>
      </c>
      <c r="F345" s="285" t="s">
        <v>14</v>
      </c>
      <c r="G345" s="282"/>
      <c r="H345" s="282"/>
      <c r="I345" s="286"/>
      <c r="J345" s="58"/>
      <c r="K345" s="283"/>
      <c r="L345" s="284">
        <f t="shared" si="5"/>
        <v>0</v>
      </c>
    </row>
    <row r="346" spans="2:12" s="7" customFormat="1" x14ac:dyDescent="0.35">
      <c r="B346" s="8">
        <v>327</v>
      </c>
      <c r="C346" s="33">
        <v>2.1</v>
      </c>
      <c r="D346" s="9" t="s">
        <v>203</v>
      </c>
      <c r="E346" s="217" t="s">
        <v>99</v>
      </c>
      <c r="F346" s="285">
        <v>4</v>
      </c>
      <c r="G346" s="282">
        <v>39000</v>
      </c>
      <c r="H346" s="282">
        <v>14750</v>
      </c>
      <c r="I346" s="286">
        <v>59000</v>
      </c>
      <c r="J346" s="58">
        <f>'RA2 ms'!F742</f>
        <v>3</v>
      </c>
      <c r="K346" s="283">
        <v>1</v>
      </c>
      <c r="L346" s="284">
        <f t="shared" si="5"/>
        <v>44250</v>
      </c>
    </row>
    <row r="347" spans="2:12" s="7" customFormat="1" ht="45.4" x14ac:dyDescent="0.35">
      <c r="B347" s="8">
        <v>328</v>
      </c>
      <c r="C347" s="33" t="s">
        <v>14</v>
      </c>
      <c r="D347" s="9" t="s">
        <v>204</v>
      </c>
      <c r="E347" s="217" t="s">
        <v>14</v>
      </c>
      <c r="F347" s="285" t="s">
        <v>14</v>
      </c>
      <c r="G347" s="282"/>
      <c r="H347" s="282"/>
      <c r="I347" s="286"/>
      <c r="J347" s="58"/>
      <c r="K347" s="283"/>
      <c r="L347" s="284">
        <f t="shared" si="5"/>
        <v>0</v>
      </c>
    </row>
    <row r="348" spans="2:12" s="7" customFormat="1" x14ac:dyDescent="0.35">
      <c r="B348" s="8">
        <v>329</v>
      </c>
      <c r="C348" s="33">
        <v>2.11</v>
      </c>
      <c r="D348" s="9" t="s">
        <v>227</v>
      </c>
      <c r="E348" s="217" t="s">
        <v>75</v>
      </c>
      <c r="F348" s="285">
        <v>60</v>
      </c>
      <c r="G348" s="282">
        <v>168000</v>
      </c>
      <c r="H348" s="282">
        <v>3620</v>
      </c>
      <c r="I348" s="286">
        <v>217200</v>
      </c>
      <c r="J348" s="58">
        <f>'RA2 ms'!F754</f>
        <v>44.36974</v>
      </c>
      <c r="K348" s="283">
        <v>1</v>
      </c>
      <c r="L348" s="284">
        <f t="shared" si="5"/>
        <v>160618.45879999999</v>
      </c>
    </row>
    <row r="349" spans="2:12" s="7" customFormat="1" ht="45.4" x14ac:dyDescent="0.35">
      <c r="B349" s="8">
        <v>330</v>
      </c>
      <c r="C349" s="33" t="s">
        <v>14</v>
      </c>
      <c r="D349" s="9" t="s">
        <v>305</v>
      </c>
      <c r="E349" s="217" t="s">
        <v>14</v>
      </c>
      <c r="F349" s="285" t="s">
        <v>14</v>
      </c>
      <c r="G349" s="282"/>
      <c r="H349" s="282"/>
      <c r="I349" s="286"/>
      <c r="J349" s="58"/>
      <c r="K349" s="283"/>
      <c r="L349" s="284">
        <f t="shared" si="5"/>
        <v>0</v>
      </c>
    </row>
    <row r="350" spans="2:12" s="7" customFormat="1" x14ac:dyDescent="0.35">
      <c r="B350" s="8">
        <v>331</v>
      </c>
      <c r="C350" s="33">
        <v>2.12</v>
      </c>
      <c r="D350" s="9" t="s">
        <v>306</v>
      </c>
      <c r="E350" s="217" t="s">
        <v>99</v>
      </c>
      <c r="F350" s="285">
        <v>1</v>
      </c>
      <c r="G350" s="282">
        <v>26582</v>
      </c>
      <c r="H350" s="282">
        <v>32750</v>
      </c>
      <c r="I350" s="286">
        <v>32750</v>
      </c>
      <c r="J350" s="58">
        <f>'RA2 ms'!F758</f>
        <v>1</v>
      </c>
      <c r="K350" s="283">
        <v>0.6</v>
      </c>
      <c r="L350" s="284">
        <f t="shared" si="5"/>
        <v>19650</v>
      </c>
    </row>
    <row r="351" spans="2:12" s="7" customFormat="1" ht="79.150000000000006" x14ac:dyDescent="0.35">
      <c r="B351" s="8">
        <v>332</v>
      </c>
      <c r="C351" s="33" t="s">
        <v>14</v>
      </c>
      <c r="D351" s="9" t="s">
        <v>307</v>
      </c>
      <c r="E351" s="217" t="s">
        <v>14</v>
      </c>
      <c r="F351" s="285" t="s">
        <v>14</v>
      </c>
      <c r="G351" s="282"/>
      <c r="H351" s="282"/>
      <c r="I351" s="286"/>
      <c r="J351" s="58"/>
      <c r="K351" s="283"/>
      <c r="L351" s="284">
        <f t="shared" si="5"/>
        <v>0</v>
      </c>
    </row>
    <row r="352" spans="2:12" s="7" customFormat="1" x14ac:dyDescent="0.35">
      <c r="B352" s="8">
        <v>333</v>
      </c>
      <c r="C352" s="33">
        <v>2.13</v>
      </c>
      <c r="D352" s="9" t="s">
        <v>212</v>
      </c>
      <c r="E352" s="217" t="s">
        <v>138</v>
      </c>
      <c r="F352" s="285">
        <v>1</v>
      </c>
      <c r="G352" s="282">
        <v>62750</v>
      </c>
      <c r="H352" s="282">
        <v>79450</v>
      </c>
      <c r="I352" s="286">
        <v>79450</v>
      </c>
      <c r="J352" s="58">
        <f>'RA2 ms'!F767</f>
        <v>1</v>
      </c>
      <c r="K352" s="283">
        <v>0.8</v>
      </c>
      <c r="L352" s="284">
        <f t="shared" si="5"/>
        <v>63560</v>
      </c>
    </row>
    <row r="353" spans="2:12" s="7" customFormat="1" x14ac:dyDescent="0.35">
      <c r="B353" s="8">
        <v>334</v>
      </c>
      <c r="C353" s="33" t="s">
        <v>14</v>
      </c>
      <c r="D353" s="9" t="s">
        <v>308</v>
      </c>
      <c r="E353" s="217" t="s">
        <v>14</v>
      </c>
      <c r="F353" s="285" t="s">
        <v>14</v>
      </c>
      <c r="G353" s="282"/>
      <c r="H353" s="282"/>
      <c r="I353" s="286"/>
      <c r="J353" s="58"/>
      <c r="K353" s="283"/>
      <c r="L353" s="284">
        <f t="shared" si="5"/>
        <v>0</v>
      </c>
    </row>
    <row r="354" spans="2:12" s="7" customFormat="1" x14ac:dyDescent="0.35">
      <c r="B354" s="8">
        <v>335</v>
      </c>
      <c r="C354" s="33" t="s">
        <v>14</v>
      </c>
      <c r="D354" s="9" t="s">
        <v>140</v>
      </c>
      <c r="E354" s="217" t="s">
        <v>14</v>
      </c>
      <c r="F354" s="285" t="s">
        <v>14</v>
      </c>
      <c r="G354" s="282"/>
      <c r="H354" s="282"/>
      <c r="I354" s="286"/>
      <c r="J354" s="58"/>
      <c r="K354" s="283"/>
      <c r="L354" s="284">
        <f t="shared" si="5"/>
        <v>0</v>
      </c>
    </row>
    <row r="355" spans="2:12" s="7" customFormat="1" ht="67.900000000000006" x14ac:dyDescent="0.35">
      <c r="B355" s="8">
        <v>336</v>
      </c>
      <c r="C355" s="33" t="s">
        <v>14</v>
      </c>
      <c r="D355" s="9" t="s">
        <v>309</v>
      </c>
      <c r="E355" s="217" t="s">
        <v>14</v>
      </c>
      <c r="F355" s="285" t="s">
        <v>14</v>
      </c>
      <c r="G355" s="282"/>
      <c r="H355" s="282"/>
      <c r="I355" s="286"/>
      <c r="J355" s="58"/>
      <c r="K355" s="283"/>
      <c r="L355" s="284">
        <f t="shared" si="5"/>
        <v>0</v>
      </c>
    </row>
    <row r="356" spans="2:12" s="7" customFormat="1" ht="67.900000000000006" x14ac:dyDescent="0.35">
      <c r="B356" s="8">
        <v>337</v>
      </c>
      <c r="C356" s="33" t="s">
        <v>14</v>
      </c>
      <c r="D356" s="9" t="s">
        <v>310</v>
      </c>
      <c r="E356" s="217" t="s">
        <v>14</v>
      </c>
      <c r="F356" s="285" t="s">
        <v>14</v>
      </c>
      <c r="G356" s="282"/>
      <c r="H356" s="282"/>
      <c r="I356" s="286"/>
      <c r="J356" s="58"/>
      <c r="K356" s="283"/>
      <c r="L356" s="284">
        <f t="shared" si="5"/>
        <v>0</v>
      </c>
    </row>
    <row r="357" spans="2:12" s="7" customFormat="1" x14ac:dyDescent="0.35">
      <c r="B357" s="8">
        <v>338</v>
      </c>
      <c r="C357" s="33" t="s">
        <v>14</v>
      </c>
      <c r="D357" s="9" t="s">
        <v>311</v>
      </c>
      <c r="E357" s="217" t="s">
        <v>14</v>
      </c>
      <c r="F357" s="285" t="s">
        <v>14</v>
      </c>
      <c r="G357" s="282"/>
      <c r="H357" s="282"/>
      <c r="I357" s="286"/>
      <c r="J357" s="58"/>
      <c r="K357" s="283"/>
      <c r="L357" s="284">
        <f t="shared" si="5"/>
        <v>0</v>
      </c>
    </row>
    <row r="358" spans="2:12" s="7" customFormat="1" ht="45.4" x14ac:dyDescent="0.35">
      <c r="B358" s="8">
        <v>339</v>
      </c>
      <c r="C358" s="33" t="s">
        <v>14</v>
      </c>
      <c r="D358" s="9" t="s">
        <v>312</v>
      </c>
      <c r="E358" s="217" t="s">
        <v>14</v>
      </c>
      <c r="F358" s="285" t="s">
        <v>14</v>
      </c>
      <c r="G358" s="282"/>
      <c r="H358" s="282"/>
      <c r="I358" s="286"/>
      <c r="J358" s="58"/>
      <c r="K358" s="283"/>
      <c r="L358" s="284">
        <f t="shared" si="5"/>
        <v>0</v>
      </c>
    </row>
    <row r="359" spans="2:12" s="7" customFormat="1" x14ac:dyDescent="0.35">
      <c r="B359" s="8">
        <v>340</v>
      </c>
      <c r="C359" s="33" t="s">
        <v>40</v>
      </c>
      <c r="D359" s="9" t="s">
        <v>73</v>
      </c>
      <c r="E359" s="217" t="s">
        <v>14</v>
      </c>
      <c r="F359" s="285" t="s">
        <v>14</v>
      </c>
      <c r="G359" s="282"/>
      <c r="H359" s="282"/>
      <c r="I359" s="286"/>
      <c r="J359" s="58"/>
      <c r="K359" s="283"/>
      <c r="L359" s="284">
        <f t="shared" si="5"/>
        <v>0</v>
      </c>
    </row>
    <row r="360" spans="2:12" s="7" customFormat="1" x14ac:dyDescent="0.35">
      <c r="B360" s="8">
        <v>341</v>
      </c>
      <c r="C360" s="33">
        <v>3.1</v>
      </c>
      <c r="D360" s="9" t="s">
        <v>159</v>
      </c>
      <c r="E360" s="217" t="s">
        <v>75</v>
      </c>
      <c r="F360" s="285">
        <v>26</v>
      </c>
      <c r="G360" s="282">
        <v>12792</v>
      </c>
      <c r="H360" s="282">
        <v>650</v>
      </c>
      <c r="I360" s="286">
        <v>16900</v>
      </c>
      <c r="J360" s="58"/>
      <c r="K360" s="283"/>
      <c r="L360" s="284">
        <f t="shared" si="5"/>
        <v>0</v>
      </c>
    </row>
    <row r="361" spans="2:12" s="7" customFormat="1" ht="34.15" x14ac:dyDescent="0.35">
      <c r="B361" s="8">
        <v>342</v>
      </c>
      <c r="C361" s="33" t="s">
        <v>14</v>
      </c>
      <c r="D361" s="9" t="s">
        <v>76</v>
      </c>
      <c r="E361" s="217" t="s">
        <v>14</v>
      </c>
      <c r="F361" s="285" t="s">
        <v>14</v>
      </c>
      <c r="G361" s="282"/>
      <c r="H361" s="282"/>
      <c r="I361" s="286"/>
      <c r="J361" s="58"/>
      <c r="K361" s="283"/>
      <c r="L361" s="284">
        <f t="shared" si="5"/>
        <v>0</v>
      </c>
    </row>
    <row r="362" spans="2:12" s="7" customFormat="1" x14ac:dyDescent="0.35">
      <c r="B362" s="8">
        <v>343</v>
      </c>
      <c r="C362" s="33">
        <v>3.2</v>
      </c>
      <c r="D362" s="9" t="s">
        <v>79</v>
      </c>
      <c r="E362" s="217" t="s">
        <v>75</v>
      </c>
      <c r="F362" s="285">
        <v>10</v>
      </c>
      <c r="G362" s="282">
        <v>4800</v>
      </c>
      <c r="H362" s="282">
        <v>650</v>
      </c>
      <c r="I362" s="286">
        <v>6500</v>
      </c>
      <c r="J362" s="58"/>
      <c r="K362" s="283"/>
      <c r="L362" s="284">
        <f t="shared" si="5"/>
        <v>0</v>
      </c>
    </row>
    <row r="363" spans="2:12" s="7" customFormat="1" ht="34.15" x14ac:dyDescent="0.35">
      <c r="B363" s="8">
        <v>344</v>
      </c>
      <c r="C363" s="33" t="s">
        <v>14</v>
      </c>
      <c r="D363" s="9" t="s">
        <v>80</v>
      </c>
      <c r="E363" s="217" t="s">
        <v>14</v>
      </c>
      <c r="F363" s="285" t="s">
        <v>14</v>
      </c>
      <c r="G363" s="282"/>
      <c r="H363" s="282"/>
      <c r="I363" s="286"/>
      <c r="J363" s="58"/>
      <c r="K363" s="283"/>
      <c r="L363" s="284">
        <f t="shared" si="5"/>
        <v>0</v>
      </c>
    </row>
    <row r="364" spans="2:12" s="7" customFormat="1" ht="15" x14ac:dyDescent="0.4">
      <c r="B364" s="8">
        <v>345</v>
      </c>
      <c r="C364" s="33" t="s">
        <v>14</v>
      </c>
      <c r="D364" s="26" t="s">
        <v>313</v>
      </c>
      <c r="E364" s="217" t="s">
        <v>14</v>
      </c>
      <c r="F364" s="285" t="s">
        <v>14</v>
      </c>
      <c r="G364" s="282"/>
      <c r="H364" s="282"/>
      <c r="I364" s="286"/>
      <c r="J364" s="58"/>
      <c r="K364" s="283"/>
      <c r="L364" s="284">
        <f t="shared" si="5"/>
        <v>0</v>
      </c>
    </row>
    <row r="365" spans="2:12" s="7" customFormat="1" x14ac:dyDescent="0.35">
      <c r="B365" s="8">
        <v>346</v>
      </c>
      <c r="C365" s="33" t="s">
        <v>17</v>
      </c>
      <c r="D365" s="9" t="s">
        <v>83</v>
      </c>
      <c r="E365" s="217" t="s">
        <v>62</v>
      </c>
      <c r="F365" s="285">
        <v>1</v>
      </c>
      <c r="G365" s="282">
        <v>0</v>
      </c>
      <c r="H365" s="282">
        <v>0</v>
      </c>
      <c r="I365" s="287">
        <v>0</v>
      </c>
      <c r="J365" s="58"/>
      <c r="K365" s="283"/>
      <c r="L365" s="284">
        <f t="shared" si="5"/>
        <v>0</v>
      </c>
    </row>
    <row r="366" spans="2:12" s="7" customFormat="1" x14ac:dyDescent="0.35">
      <c r="B366" s="8">
        <v>347</v>
      </c>
      <c r="C366" s="33" t="s">
        <v>31</v>
      </c>
      <c r="D366" s="9" t="s">
        <v>85</v>
      </c>
      <c r="E366" s="217" t="s">
        <v>14</v>
      </c>
      <c r="F366" s="285" t="s">
        <v>14</v>
      </c>
      <c r="G366" s="282"/>
      <c r="H366" s="282"/>
      <c r="I366" s="286"/>
      <c r="J366" s="58"/>
      <c r="K366" s="283"/>
      <c r="L366" s="284">
        <f t="shared" si="5"/>
        <v>0</v>
      </c>
    </row>
    <row r="367" spans="2:12" s="7" customFormat="1" ht="146.65" x14ac:dyDescent="0.35">
      <c r="B367" s="8">
        <v>348</v>
      </c>
      <c r="C367" s="33">
        <v>2.1</v>
      </c>
      <c r="D367" s="9" t="s">
        <v>314</v>
      </c>
      <c r="E367" s="217" t="s">
        <v>87</v>
      </c>
      <c r="F367" s="285">
        <v>17.2</v>
      </c>
      <c r="G367" s="282">
        <v>35260</v>
      </c>
      <c r="H367" s="282">
        <v>3346.79</v>
      </c>
      <c r="I367" s="286">
        <v>57564.79</v>
      </c>
      <c r="J367" s="58">
        <f>'RA2 ms'!F794</f>
        <v>173.86385000000001</v>
      </c>
      <c r="K367" s="283">
        <v>1</v>
      </c>
      <c r="L367" s="284">
        <f t="shared" si="5"/>
        <v>581885.79454150004</v>
      </c>
    </row>
    <row r="368" spans="2:12" s="7" customFormat="1" ht="146.65" x14ac:dyDescent="0.35">
      <c r="B368" s="8">
        <v>349</v>
      </c>
      <c r="C368" s="33">
        <v>2.2000000000000002</v>
      </c>
      <c r="D368" s="9" t="s">
        <v>315</v>
      </c>
      <c r="E368" s="217" t="s">
        <v>87</v>
      </c>
      <c r="F368" s="285">
        <v>4</v>
      </c>
      <c r="G368" s="282">
        <v>6888</v>
      </c>
      <c r="H368" s="282">
        <v>2342.75</v>
      </c>
      <c r="I368" s="286">
        <v>9371</v>
      </c>
      <c r="J368" s="58">
        <f>'RA2 ms'!F797</f>
        <v>27.673749999999998</v>
      </c>
      <c r="K368" s="283">
        <v>1</v>
      </c>
      <c r="L368" s="284">
        <f t="shared" si="5"/>
        <v>64832.677812499998</v>
      </c>
    </row>
    <row r="369" spans="2:12" s="7" customFormat="1" ht="123" customHeight="1" x14ac:dyDescent="0.35">
      <c r="B369" s="8">
        <v>350</v>
      </c>
      <c r="C369" s="33">
        <v>2.2999999999999998</v>
      </c>
      <c r="D369" s="9" t="s">
        <v>89</v>
      </c>
      <c r="E369" s="217" t="s">
        <v>87</v>
      </c>
      <c r="F369" s="285">
        <v>38.4</v>
      </c>
      <c r="G369" s="282">
        <v>24960</v>
      </c>
      <c r="H369" s="282">
        <v>777.2</v>
      </c>
      <c r="I369" s="286">
        <v>29844.48</v>
      </c>
      <c r="J369" s="58">
        <f>'RA2 ms'!F809</f>
        <v>165.37899999999999</v>
      </c>
      <c r="K369" s="283">
        <v>1</v>
      </c>
      <c r="L369" s="284">
        <f t="shared" si="5"/>
        <v>128532.5588</v>
      </c>
    </row>
    <row r="370" spans="2:12" s="7" customFormat="1" ht="180.4" x14ac:dyDescent="0.35">
      <c r="B370" s="8">
        <v>351</v>
      </c>
      <c r="C370" s="33">
        <v>2.4</v>
      </c>
      <c r="D370" s="9" t="s">
        <v>89</v>
      </c>
      <c r="E370" s="217" t="s">
        <v>87</v>
      </c>
      <c r="F370" s="285">
        <v>111.8</v>
      </c>
      <c r="G370" s="282">
        <v>50980.800000000003</v>
      </c>
      <c r="H370" s="282">
        <v>777.2</v>
      </c>
      <c r="I370" s="286">
        <v>86890.96</v>
      </c>
      <c r="J370" s="58">
        <f>'RA2 ms'!F817</f>
        <v>55.821899999999999</v>
      </c>
      <c r="K370" s="283">
        <v>1</v>
      </c>
      <c r="L370" s="284">
        <f t="shared" si="5"/>
        <v>43384.780680000003</v>
      </c>
    </row>
    <row r="371" spans="2:12" s="7" customFormat="1" ht="90.4" x14ac:dyDescent="0.35">
      <c r="B371" s="8">
        <v>352</v>
      </c>
      <c r="C371" s="33">
        <v>2.5</v>
      </c>
      <c r="D371" s="9" t="s">
        <v>316</v>
      </c>
      <c r="E371" s="217" t="s">
        <v>87</v>
      </c>
      <c r="F371" s="285">
        <v>5</v>
      </c>
      <c r="G371" s="282">
        <v>9000</v>
      </c>
      <c r="H371" s="282">
        <v>2677.43</v>
      </c>
      <c r="I371" s="286">
        <v>13387.15</v>
      </c>
      <c r="J371" s="58">
        <f>'RA2 ms'!F822</f>
        <v>35.646300000000004</v>
      </c>
      <c r="K371" s="283">
        <v>1</v>
      </c>
      <c r="L371" s="284">
        <f t="shared" si="5"/>
        <v>95440.473009000008</v>
      </c>
    </row>
    <row r="372" spans="2:12" s="7" customFormat="1" ht="79.150000000000006" x14ac:dyDescent="0.35">
      <c r="B372" s="8">
        <v>353</v>
      </c>
      <c r="C372" s="33">
        <v>2.6</v>
      </c>
      <c r="D372" s="9" t="s">
        <v>317</v>
      </c>
      <c r="E372" s="217" t="s">
        <v>87</v>
      </c>
      <c r="F372" s="285">
        <v>65</v>
      </c>
      <c r="G372" s="282">
        <v>57850</v>
      </c>
      <c r="H372" s="282">
        <v>892.48</v>
      </c>
      <c r="I372" s="286">
        <v>58011.199999999997</v>
      </c>
      <c r="J372" s="58"/>
      <c r="K372" s="283"/>
      <c r="L372" s="284">
        <f t="shared" si="5"/>
        <v>0</v>
      </c>
    </row>
    <row r="373" spans="2:12" s="7" customFormat="1" x14ac:dyDescent="0.35">
      <c r="B373" s="8">
        <v>354</v>
      </c>
      <c r="C373" s="33" t="s">
        <v>40</v>
      </c>
      <c r="D373" s="9" t="s">
        <v>318</v>
      </c>
      <c r="E373" s="217" t="s">
        <v>14</v>
      </c>
      <c r="F373" s="285" t="s">
        <v>14</v>
      </c>
      <c r="G373" s="282"/>
      <c r="H373" s="282"/>
      <c r="I373" s="286"/>
      <c r="J373" s="58"/>
      <c r="K373" s="283"/>
      <c r="L373" s="284">
        <f t="shared" si="5"/>
        <v>0</v>
      </c>
    </row>
    <row r="374" spans="2:12" s="7" customFormat="1" x14ac:dyDescent="0.35">
      <c r="B374" s="8">
        <v>355</v>
      </c>
      <c r="C374" s="33" t="s">
        <v>14</v>
      </c>
      <c r="D374" s="9" t="s">
        <v>319</v>
      </c>
      <c r="E374" s="217" t="s">
        <v>14</v>
      </c>
      <c r="F374" s="285" t="s">
        <v>14</v>
      </c>
      <c r="G374" s="282"/>
      <c r="H374" s="282"/>
      <c r="I374" s="286"/>
      <c r="J374" s="58"/>
      <c r="K374" s="283"/>
      <c r="L374" s="284">
        <f t="shared" si="5"/>
        <v>0</v>
      </c>
    </row>
    <row r="375" spans="2:12" s="7" customFormat="1" x14ac:dyDescent="0.35">
      <c r="B375" s="8">
        <v>356</v>
      </c>
      <c r="C375" s="33">
        <v>3.1</v>
      </c>
      <c r="D375" s="9" t="s">
        <v>320</v>
      </c>
      <c r="E375" s="217" t="s">
        <v>75</v>
      </c>
      <c r="F375" s="285">
        <v>5</v>
      </c>
      <c r="G375" s="282">
        <v>42500</v>
      </c>
      <c r="H375" s="282">
        <v>10795</v>
      </c>
      <c r="I375" s="286">
        <v>53975</v>
      </c>
      <c r="J375" s="58">
        <f>'RA2 ms'!F831</f>
        <v>3.07525</v>
      </c>
      <c r="K375" s="283">
        <v>0.9</v>
      </c>
      <c r="L375" s="284">
        <f t="shared" si="5"/>
        <v>29877.591375</v>
      </c>
    </row>
    <row r="376" spans="2:12" s="7" customFormat="1" ht="79.150000000000006" x14ac:dyDescent="0.35">
      <c r="B376" s="8">
        <v>357</v>
      </c>
      <c r="C376" s="33" t="s">
        <v>14</v>
      </c>
      <c r="D376" s="9" t="s">
        <v>321</v>
      </c>
      <c r="E376" s="217" t="s">
        <v>14</v>
      </c>
      <c r="F376" s="285" t="s">
        <v>14</v>
      </c>
      <c r="G376" s="282"/>
      <c r="H376" s="282"/>
      <c r="I376" s="286"/>
      <c r="J376" s="58"/>
      <c r="K376" s="283"/>
      <c r="L376" s="284">
        <f t="shared" si="5"/>
        <v>0</v>
      </c>
    </row>
    <row r="377" spans="2:12" s="7" customFormat="1" x14ac:dyDescent="0.35">
      <c r="B377" s="8">
        <v>358</v>
      </c>
      <c r="C377" s="33">
        <v>3.2</v>
      </c>
      <c r="D377" s="9" t="s">
        <v>322</v>
      </c>
      <c r="E377" s="217" t="s">
        <v>20</v>
      </c>
      <c r="F377" s="285">
        <v>60</v>
      </c>
      <c r="G377" s="282">
        <v>414000</v>
      </c>
      <c r="H377" s="282">
        <v>10350.26</v>
      </c>
      <c r="I377" s="286">
        <v>621015.6</v>
      </c>
      <c r="J377" s="58">
        <f>'RA2 ms'!F840</f>
        <v>55.575599999999994</v>
      </c>
      <c r="K377" s="283">
        <v>0.9</v>
      </c>
      <c r="L377" s="284">
        <f t="shared" si="5"/>
        <v>517699.71869040001</v>
      </c>
    </row>
    <row r="378" spans="2:12" s="7" customFormat="1" ht="225.4" x14ac:dyDescent="0.35">
      <c r="B378" s="8">
        <v>359</v>
      </c>
      <c r="C378" s="33" t="s">
        <v>14</v>
      </c>
      <c r="D378" s="9" t="s">
        <v>323</v>
      </c>
      <c r="E378" s="217" t="s">
        <v>14</v>
      </c>
      <c r="F378" s="285" t="s">
        <v>14</v>
      </c>
      <c r="G378" s="282"/>
      <c r="H378" s="282"/>
      <c r="I378" s="286"/>
      <c r="J378" s="58"/>
      <c r="K378" s="283"/>
      <c r="L378" s="284">
        <f t="shared" si="5"/>
        <v>0</v>
      </c>
    </row>
    <row r="379" spans="2:12" s="7" customFormat="1" x14ac:dyDescent="0.35">
      <c r="B379" s="8">
        <v>360</v>
      </c>
      <c r="C379" s="33" t="s">
        <v>14</v>
      </c>
      <c r="D379" s="9" t="s">
        <v>324</v>
      </c>
      <c r="E379" s="217" t="s">
        <v>14</v>
      </c>
      <c r="F379" s="285" t="s">
        <v>14</v>
      </c>
      <c r="G379" s="282"/>
      <c r="H379" s="282"/>
      <c r="I379" s="286"/>
      <c r="J379" s="58"/>
      <c r="K379" s="283"/>
      <c r="L379" s="284">
        <f t="shared" si="5"/>
        <v>0</v>
      </c>
    </row>
    <row r="380" spans="2:12" s="7" customFormat="1" x14ac:dyDescent="0.35">
      <c r="B380" s="8">
        <v>361</v>
      </c>
      <c r="C380" s="33">
        <v>3.3</v>
      </c>
      <c r="D380" s="9" t="s">
        <v>325</v>
      </c>
      <c r="E380" s="217" t="s">
        <v>75</v>
      </c>
      <c r="F380" s="285">
        <v>21</v>
      </c>
      <c r="G380" s="282">
        <v>112560</v>
      </c>
      <c r="H380" s="282">
        <v>8397.9599999999991</v>
      </c>
      <c r="I380" s="286">
        <v>176357.16</v>
      </c>
      <c r="J380" s="58">
        <f>'RA2 ms'!F850</f>
        <v>21.4</v>
      </c>
      <c r="K380" s="283">
        <v>0.85</v>
      </c>
      <c r="L380" s="284">
        <f t="shared" si="5"/>
        <v>152758.89239999995</v>
      </c>
    </row>
    <row r="381" spans="2:12" s="7" customFormat="1" ht="67.900000000000006" x14ac:dyDescent="0.35">
      <c r="B381" s="8">
        <v>362</v>
      </c>
      <c r="C381" s="33" t="s">
        <v>14</v>
      </c>
      <c r="D381" s="9" t="s">
        <v>326</v>
      </c>
      <c r="E381" s="217" t="s">
        <v>14</v>
      </c>
      <c r="F381" s="285" t="s">
        <v>14</v>
      </c>
      <c r="G381" s="282"/>
      <c r="H381" s="282"/>
      <c r="I381" s="286"/>
      <c r="J381" s="58"/>
      <c r="K381" s="283"/>
      <c r="L381" s="284">
        <f t="shared" si="5"/>
        <v>0</v>
      </c>
    </row>
    <row r="382" spans="2:12" s="7" customFormat="1" x14ac:dyDescent="0.35">
      <c r="B382" s="8">
        <v>363</v>
      </c>
      <c r="C382" s="33">
        <v>3.4</v>
      </c>
      <c r="D382" s="9" t="s">
        <v>176</v>
      </c>
      <c r="E382" s="217" t="s">
        <v>75</v>
      </c>
      <c r="F382" s="285">
        <v>3</v>
      </c>
      <c r="G382" s="282">
        <v>25500</v>
      </c>
      <c r="H382" s="282">
        <v>11217.95</v>
      </c>
      <c r="I382" s="286">
        <v>33653.85</v>
      </c>
      <c r="J382" s="58"/>
      <c r="K382" s="283"/>
      <c r="L382" s="284">
        <f t="shared" si="5"/>
        <v>0</v>
      </c>
    </row>
    <row r="383" spans="2:12" s="7" customFormat="1" ht="90.4" x14ac:dyDescent="0.35">
      <c r="B383" s="8">
        <v>364</v>
      </c>
      <c r="C383" s="33" t="s">
        <v>14</v>
      </c>
      <c r="D383" s="9" t="s">
        <v>327</v>
      </c>
      <c r="E383" s="217" t="s">
        <v>14</v>
      </c>
      <c r="F383" s="285" t="s">
        <v>14</v>
      </c>
      <c r="G383" s="282"/>
      <c r="H383" s="282"/>
      <c r="I383" s="286"/>
      <c r="J383" s="58"/>
      <c r="K383" s="283"/>
      <c r="L383" s="284">
        <f t="shared" si="5"/>
        <v>0</v>
      </c>
    </row>
    <row r="384" spans="2:12" s="7" customFormat="1" x14ac:dyDescent="0.35">
      <c r="B384" s="8">
        <v>365</v>
      </c>
      <c r="C384" s="33">
        <v>3.5</v>
      </c>
      <c r="D384" s="9" t="s">
        <v>328</v>
      </c>
      <c r="E384" s="217" t="s">
        <v>27</v>
      </c>
      <c r="F384" s="285">
        <v>7</v>
      </c>
      <c r="G384" s="282">
        <v>11200</v>
      </c>
      <c r="H384" s="282">
        <v>2559.9699999999998</v>
      </c>
      <c r="I384" s="286">
        <v>17919.79</v>
      </c>
      <c r="J384" s="58"/>
      <c r="K384" s="283"/>
      <c r="L384" s="284">
        <f t="shared" si="5"/>
        <v>0</v>
      </c>
    </row>
    <row r="385" spans="2:12" s="7" customFormat="1" ht="79.150000000000006" x14ac:dyDescent="0.35">
      <c r="B385" s="8">
        <v>366</v>
      </c>
      <c r="C385" s="33" t="s">
        <v>14</v>
      </c>
      <c r="D385" s="9" t="s">
        <v>329</v>
      </c>
      <c r="E385" s="217" t="s">
        <v>14</v>
      </c>
      <c r="F385" s="285" t="s">
        <v>14</v>
      </c>
      <c r="G385" s="282"/>
      <c r="H385" s="282"/>
      <c r="I385" s="286"/>
      <c r="J385" s="58"/>
      <c r="K385" s="283"/>
      <c r="L385" s="284">
        <f t="shared" si="5"/>
        <v>0</v>
      </c>
    </row>
    <row r="386" spans="2:12" s="7" customFormat="1" x14ac:dyDescent="0.35">
      <c r="B386" s="8">
        <v>367</v>
      </c>
      <c r="C386" s="33">
        <v>3.6</v>
      </c>
      <c r="D386" s="9" t="s">
        <v>330</v>
      </c>
      <c r="E386" s="217" t="s">
        <v>27</v>
      </c>
      <c r="F386" s="285">
        <v>1</v>
      </c>
      <c r="G386" s="282">
        <v>13966</v>
      </c>
      <c r="H386" s="282">
        <v>30776.37</v>
      </c>
      <c r="I386" s="286">
        <v>30776.37</v>
      </c>
      <c r="J386" s="58"/>
      <c r="K386" s="283"/>
      <c r="L386" s="284">
        <f t="shared" si="5"/>
        <v>0</v>
      </c>
    </row>
    <row r="387" spans="2:12" s="7" customFormat="1" ht="101.65" x14ac:dyDescent="0.35">
      <c r="B387" s="8">
        <v>368</v>
      </c>
      <c r="C387" s="33" t="s">
        <v>14</v>
      </c>
      <c r="D387" s="9" t="s">
        <v>331</v>
      </c>
      <c r="E387" s="217" t="s">
        <v>14</v>
      </c>
      <c r="F387" s="285" t="s">
        <v>14</v>
      </c>
      <c r="G387" s="282"/>
      <c r="H387" s="282"/>
      <c r="I387" s="286"/>
      <c r="J387" s="58"/>
      <c r="K387" s="283"/>
      <c r="L387" s="284">
        <f t="shared" si="5"/>
        <v>0</v>
      </c>
    </row>
    <row r="388" spans="2:12" s="7" customFormat="1" x14ac:dyDescent="0.35">
      <c r="B388" s="8">
        <v>369</v>
      </c>
      <c r="C388" s="33" t="s">
        <v>14</v>
      </c>
      <c r="D388" s="9" t="s">
        <v>332</v>
      </c>
      <c r="E388" s="217" t="s">
        <v>14</v>
      </c>
      <c r="F388" s="285" t="s">
        <v>14</v>
      </c>
      <c r="G388" s="282"/>
      <c r="H388" s="282"/>
      <c r="I388" s="286"/>
      <c r="J388" s="58"/>
      <c r="K388" s="283"/>
      <c r="L388" s="284">
        <f t="shared" ref="L388:L451" si="6">K388*J388*H388</f>
        <v>0</v>
      </c>
    </row>
    <row r="389" spans="2:12" s="7" customFormat="1" x14ac:dyDescent="0.35">
      <c r="B389" s="8">
        <v>370</v>
      </c>
      <c r="C389" s="33">
        <v>3.7</v>
      </c>
      <c r="D389" s="9" t="s">
        <v>333</v>
      </c>
      <c r="E389" s="217" t="s">
        <v>27</v>
      </c>
      <c r="F389" s="285">
        <v>1.8</v>
      </c>
      <c r="G389" s="282">
        <v>48600</v>
      </c>
      <c r="H389" s="282">
        <v>37577.78</v>
      </c>
      <c r="I389" s="286">
        <v>67640</v>
      </c>
      <c r="J389" s="58">
        <f>'RA2 ms'!F865</f>
        <v>1.7</v>
      </c>
      <c r="K389" s="283">
        <v>0.85</v>
      </c>
      <c r="L389" s="284">
        <f t="shared" si="6"/>
        <v>54299.89209999999</v>
      </c>
    </row>
    <row r="390" spans="2:12" s="7" customFormat="1" x14ac:dyDescent="0.35">
      <c r="B390" s="8">
        <v>371</v>
      </c>
      <c r="C390" s="33" t="s">
        <v>14</v>
      </c>
      <c r="D390" s="9" t="s">
        <v>334</v>
      </c>
      <c r="E390" s="217" t="s">
        <v>14</v>
      </c>
      <c r="F390" s="285" t="s">
        <v>14</v>
      </c>
      <c r="G390" s="282"/>
      <c r="H390" s="282"/>
      <c r="I390" s="286"/>
      <c r="J390" s="58"/>
      <c r="K390" s="283"/>
      <c r="L390" s="284">
        <f t="shared" si="6"/>
        <v>0</v>
      </c>
    </row>
    <row r="391" spans="2:12" s="7" customFormat="1" ht="112.9" x14ac:dyDescent="0.35">
      <c r="B391" s="8">
        <v>372</v>
      </c>
      <c r="C391" s="33" t="s">
        <v>14</v>
      </c>
      <c r="D391" s="9" t="s">
        <v>335</v>
      </c>
      <c r="E391" s="217" t="s">
        <v>14</v>
      </c>
      <c r="F391" s="285" t="s">
        <v>14</v>
      </c>
      <c r="G391" s="282"/>
      <c r="H391" s="282"/>
      <c r="I391" s="286"/>
      <c r="J391" s="58"/>
      <c r="K391" s="283"/>
      <c r="L391" s="284">
        <f t="shared" si="6"/>
        <v>0</v>
      </c>
    </row>
    <row r="392" spans="2:12" s="7" customFormat="1" x14ac:dyDescent="0.35">
      <c r="B392" s="8">
        <v>373</v>
      </c>
      <c r="C392" s="33">
        <v>3.8</v>
      </c>
      <c r="D392" s="9" t="s">
        <v>336</v>
      </c>
      <c r="E392" s="217" t="s">
        <v>27</v>
      </c>
      <c r="F392" s="285">
        <v>15.5</v>
      </c>
      <c r="G392" s="282">
        <v>34100</v>
      </c>
      <c r="H392" s="282">
        <v>6801.41</v>
      </c>
      <c r="I392" s="286">
        <v>105421.86</v>
      </c>
      <c r="J392" s="58">
        <f>'RA2 ms'!F872</f>
        <v>10.499999999999998</v>
      </c>
      <c r="K392" s="283">
        <v>0.6</v>
      </c>
      <c r="L392" s="284">
        <f t="shared" si="6"/>
        <v>42848.882999999994</v>
      </c>
    </row>
    <row r="393" spans="2:12" s="7" customFormat="1" ht="79.150000000000006" x14ac:dyDescent="0.35">
      <c r="B393" s="8">
        <v>374</v>
      </c>
      <c r="C393" s="33" t="s">
        <v>14</v>
      </c>
      <c r="D393" s="9" t="s">
        <v>337</v>
      </c>
      <c r="E393" s="217" t="s">
        <v>14</v>
      </c>
      <c r="F393" s="285" t="s">
        <v>14</v>
      </c>
      <c r="G393" s="282"/>
      <c r="H393" s="282"/>
      <c r="I393" s="286"/>
      <c r="J393" s="58"/>
      <c r="K393" s="283"/>
      <c r="L393" s="284">
        <f t="shared" si="6"/>
        <v>0</v>
      </c>
    </row>
    <row r="394" spans="2:12" s="7" customFormat="1" x14ac:dyDescent="0.35">
      <c r="B394" s="8">
        <v>375</v>
      </c>
      <c r="C394" s="33" t="s">
        <v>14</v>
      </c>
      <c r="D394" s="9" t="s">
        <v>338</v>
      </c>
      <c r="E394" s="217" t="s">
        <v>14</v>
      </c>
      <c r="F394" s="285" t="s">
        <v>14</v>
      </c>
      <c r="G394" s="282"/>
      <c r="H394" s="282"/>
      <c r="I394" s="286"/>
      <c r="J394" s="58"/>
      <c r="K394" s="283"/>
      <c r="L394" s="284">
        <f t="shared" si="6"/>
        <v>0</v>
      </c>
    </row>
    <row r="395" spans="2:12" s="7" customFormat="1" x14ac:dyDescent="0.35">
      <c r="B395" s="8">
        <v>376</v>
      </c>
      <c r="C395" s="33" t="s">
        <v>59</v>
      </c>
      <c r="D395" s="9" t="s">
        <v>32</v>
      </c>
      <c r="E395" s="217" t="s">
        <v>14</v>
      </c>
      <c r="F395" s="285" t="s">
        <v>14</v>
      </c>
      <c r="G395" s="282"/>
      <c r="H395" s="282"/>
      <c r="I395" s="286"/>
      <c r="J395" s="58"/>
      <c r="K395" s="283"/>
      <c r="L395" s="284">
        <f t="shared" si="6"/>
        <v>0</v>
      </c>
    </row>
    <row r="396" spans="2:12" s="7" customFormat="1" x14ac:dyDescent="0.35">
      <c r="B396" s="8">
        <v>377</v>
      </c>
      <c r="C396" s="33">
        <v>4.0999999999999996</v>
      </c>
      <c r="D396" s="9" t="s">
        <v>33</v>
      </c>
      <c r="E396" s="217" t="s">
        <v>75</v>
      </c>
      <c r="F396" s="285">
        <v>65</v>
      </c>
      <c r="G396" s="282">
        <v>130524.55</v>
      </c>
      <c r="H396" s="282">
        <v>2008.07</v>
      </c>
      <c r="I396" s="287">
        <v>130524.55</v>
      </c>
      <c r="J396" s="58">
        <f>'RA2 ms'!F883</f>
        <v>58.455599999999997</v>
      </c>
      <c r="K396" s="283">
        <v>1</v>
      </c>
      <c r="L396" s="284">
        <f t="shared" si="6"/>
        <v>117382.93669199999</v>
      </c>
    </row>
    <row r="397" spans="2:12" s="7" customFormat="1" ht="90.4" x14ac:dyDescent="0.35">
      <c r="B397" s="8">
        <v>378</v>
      </c>
      <c r="C397" s="33" t="s">
        <v>14</v>
      </c>
      <c r="D397" s="9" t="s">
        <v>339</v>
      </c>
      <c r="E397" s="217" t="s">
        <v>14</v>
      </c>
      <c r="F397" s="285" t="s">
        <v>14</v>
      </c>
      <c r="G397" s="282"/>
      <c r="H397" s="282"/>
      <c r="I397" s="286"/>
      <c r="J397" s="58"/>
      <c r="K397" s="283"/>
      <c r="L397" s="284">
        <f t="shared" si="6"/>
        <v>0</v>
      </c>
    </row>
    <row r="398" spans="2:12" s="7" customFormat="1" x14ac:dyDescent="0.35">
      <c r="B398" s="8">
        <v>379</v>
      </c>
      <c r="C398" s="33">
        <v>4.2</v>
      </c>
      <c r="D398" s="9" t="s">
        <v>340</v>
      </c>
      <c r="E398" s="217" t="s">
        <v>27</v>
      </c>
      <c r="F398" s="285">
        <v>25</v>
      </c>
      <c r="G398" s="282">
        <v>11250</v>
      </c>
      <c r="H398" s="282">
        <v>651.79999999999995</v>
      </c>
      <c r="I398" s="286">
        <v>16295</v>
      </c>
      <c r="J398" s="58">
        <f>'RA2 ms'!F886</f>
        <v>0</v>
      </c>
      <c r="K398" s="283"/>
      <c r="L398" s="284">
        <f t="shared" si="6"/>
        <v>0</v>
      </c>
    </row>
    <row r="399" spans="2:12" s="7" customFormat="1" ht="67.900000000000006" x14ac:dyDescent="0.35">
      <c r="B399" s="8">
        <v>380</v>
      </c>
      <c r="C399" s="33" t="s">
        <v>14</v>
      </c>
      <c r="D399" s="9" t="s">
        <v>341</v>
      </c>
      <c r="E399" s="217" t="s">
        <v>14</v>
      </c>
      <c r="F399" s="285" t="s">
        <v>14</v>
      </c>
      <c r="G399" s="282"/>
      <c r="H399" s="282"/>
      <c r="I399" s="286"/>
      <c r="J399" s="58"/>
      <c r="K399" s="283"/>
      <c r="L399" s="284">
        <f t="shared" si="6"/>
        <v>0</v>
      </c>
    </row>
    <row r="400" spans="2:12" s="7" customFormat="1" x14ac:dyDescent="0.35">
      <c r="B400" s="8">
        <v>381</v>
      </c>
      <c r="C400" s="33">
        <v>4.3</v>
      </c>
      <c r="D400" s="9" t="s">
        <v>342</v>
      </c>
      <c r="E400" s="217" t="s">
        <v>27</v>
      </c>
      <c r="F400" s="285">
        <v>5</v>
      </c>
      <c r="G400" s="282">
        <v>2000</v>
      </c>
      <c r="H400" s="282">
        <v>769.88</v>
      </c>
      <c r="I400" s="286">
        <v>3849.4</v>
      </c>
      <c r="J400" s="58">
        <f>'RA2 ms'!F889</f>
        <v>6.4</v>
      </c>
      <c r="K400" s="283">
        <v>1</v>
      </c>
      <c r="L400" s="284">
        <f t="shared" si="6"/>
        <v>4927.232</v>
      </c>
    </row>
    <row r="401" spans="2:12" s="7" customFormat="1" ht="79.150000000000006" x14ac:dyDescent="0.35">
      <c r="B401" s="8">
        <v>382</v>
      </c>
      <c r="C401" s="33" t="s">
        <v>14</v>
      </c>
      <c r="D401" s="9" t="s">
        <v>343</v>
      </c>
      <c r="E401" s="217" t="s">
        <v>14</v>
      </c>
      <c r="F401" s="285" t="s">
        <v>14</v>
      </c>
      <c r="G401" s="282"/>
      <c r="H401" s="282"/>
      <c r="I401" s="286"/>
      <c r="J401" s="58"/>
      <c r="K401" s="283"/>
      <c r="L401" s="284">
        <f t="shared" si="6"/>
        <v>0</v>
      </c>
    </row>
    <row r="402" spans="2:12" s="7" customFormat="1" x14ac:dyDescent="0.35">
      <c r="B402" s="8">
        <v>383</v>
      </c>
      <c r="C402" s="33">
        <v>4.4000000000000004</v>
      </c>
      <c r="D402" s="9" t="s">
        <v>344</v>
      </c>
      <c r="E402" s="217" t="s">
        <v>27</v>
      </c>
      <c r="F402" s="285">
        <v>10</v>
      </c>
      <c r="G402" s="282">
        <v>4000</v>
      </c>
      <c r="H402" s="282">
        <v>878.52</v>
      </c>
      <c r="I402" s="286">
        <v>8785.2000000000007</v>
      </c>
      <c r="J402" s="58"/>
      <c r="K402" s="283"/>
      <c r="L402" s="284">
        <f t="shared" si="6"/>
        <v>0</v>
      </c>
    </row>
    <row r="403" spans="2:12" s="7" customFormat="1" ht="67.900000000000006" x14ac:dyDescent="0.35">
      <c r="B403" s="8">
        <v>384</v>
      </c>
      <c r="C403" s="33" t="s">
        <v>14</v>
      </c>
      <c r="D403" s="9" t="s">
        <v>341</v>
      </c>
      <c r="E403" s="217" t="s">
        <v>14</v>
      </c>
      <c r="F403" s="285" t="s">
        <v>14</v>
      </c>
      <c r="G403" s="282"/>
      <c r="H403" s="282"/>
      <c r="I403" s="286"/>
      <c r="J403" s="58"/>
      <c r="K403" s="283"/>
      <c r="L403" s="284">
        <f t="shared" si="6"/>
        <v>0</v>
      </c>
    </row>
    <row r="404" spans="2:12" s="7" customFormat="1" x14ac:dyDescent="0.35">
      <c r="B404" s="8">
        <v>385</v>
      </c>
      <c r="C404" s="33">
        <v>4.5</v>
      </c>
      <c r="D404" s="9" t="s">
        <v>345</v>
      </c>
      <c r="E404" s="217" t="s">
        <v>27</v>
      </c>
      <c r="F404" s="285">
        <v>20</v>
      </c>
      <c r="G404" s="282">
        <v>8000</v>
      </c>
      <c r="H404" s="282">
        <v>1095.78</v>
      </c>
      <c r="I404" s="286">
        <v>21915.599999999999</v>
      </c>
      <c r="J404" s="58"/>
      <c r="K404" s="283"/>
      <c r="L404" s="284">
        <f t="shared" si="6"/>
        <v>0</v>
      </c>
    </row>
    <row r="405" spans="2:12" s="7" customFormat="1" ht="67.900000000000006" x14ac:dyDescent="0.35">
      <c r="B405" s="8">
        <v>386</v>
      </c>
      <c r="C405" s="33" t="s">
        <v>14</v>
      </c>
      <c r="D405" s="9" t="s">
        <v>341</v>
      </c>
      <c r="E405" s="217" t="s">
        <v>14</v>
      </c>
      <c r="F405" s="285" t="s">
        <v>14</v>
      </c>
      <c r="G405" s="282"/>
      <c r="H405" s="282"/>
      <c r="I405" s="286"/>
      <c r="J405" s="58"/>
      <c r="K405" s="283"/>
      <c r="L405" s="284">
        <f t="shared" si="6"/>
        <v>0</v>
      </c>
    </row>
    <row r="406" spans="2:12" s="7" customFormat="1" x14ac:dyDescent="0.35">
      <c r="B406" s="8">
        <v>387</v>
      </c>
      <c r="C406" s="33">
        <v>4.5999999999999996</v>
      </c>
      <c r="D406" s="9" t="s">
        <v>346</v>
      </c>
      <c r="E406" s="217" t="s">
        <v>75</v>
      </c>
      <c r="F406" s="285">
        <v>134.4</v>
      </c>
      <c r="G406" s="282">
        <v>63840</v>
      </c>
      <c r="H406" s="282">
        <v>557.79999999999995</v>
      </c>
      <c r="I406" s="286">
        <v>74968.320000000007</v>
      </c>
      <c r="J406" s="58">
        <f>'RA2 ms'!F904</f>
        <v>56.073099999999997</v>
      </c>
      <c r="K406" s="283">
        <v>1</v>
      </c>
      <c r="L406" s="284">
        <f t="shared" si="6"/>
        <v>31277.575179999996</v>
      </c>
    </row>
    <row r="407" spans="2:12" s="7" customFormat="1" ht="45.4" x14ac:dyDescent="0.35">
      <c r="B407" s="8">
        <v>388</v>
      </c>
      <c r="C407" s="33" t="s">
        <v>14</v>
      </c>
      <c r="D407" s="9" t="s">
        <v>347</v>
      </c>
      <c r="E407" s="217" t="s">
        <v>14</v>
      </c>
      <c r="F407" s="285" t="s">
        <v>14</v>
      </c>
      <c r="G407" s="282"/>
      <c r="H407" s="282"/>
      <c r="I407" s="286"/>
      <c r="J407" s="58"/>
      <c r="K407" s="283"/>
      <c r="L407" s="284">
        <f t="shared" si="6"/>
        <v>0</v>
      </c>
    </row>
    <row r="408" spans="2:12" s="7" customFormat="1" x14ac:dyDescent="0.35">
      <c r="B408" s="8">
        <v>389</v>
      </c>
      <c r="C408" s="33" t="s">
        <v>72</v>
      </c>
      <c r="D408" s="9" t="s">
        <v>41</v>
      </c>
      <c r="E408" s="217" t="s">
        <v>14</v>
      </c>
      <c r="F408" s="285" t="s">
        <v>14</v>
      </c>
      <c r="G408" s="282"/>
      <c r="H408" s="282"/>
      <c r="I408" s="286"/>
      <c r="J408" s="58"/>
      <c r="K408" s="283"/>
      <c r="L408" s="284">
        <f t="shared" si="6"/>
        <v>0</v>
      </c>
    </row>
    <row r="409" spans="2:12" s="7" customFormat="1" x14ac:dyDescent="0.35">
      <c r="B409" s="8">
        <v>390</v>
      </c>
      <c r="C409" s="33">
        <v>5.0999999999999996</v>
      </c>
      <c r="D409" s="9" t="s">
        <v>348</v>
      </c>
      <c r="E409" s="217" t="s">
        <v>75</v>
      </c>
      <c r="F409" s="285">
        <v>10.75</v>
      </c>
      <c r="G409" s="282">
        <v>28917.5</v>
      </c>
      <c r="H409" s="282">
        <v>3904.59</v>
      </c>
      <c r="I409" s="286">
        <v>41974.34</v>
      </c>
      <c r="J409" s="58">
        <f>'RA2 ms'!F910</f>
        <v>8.7606000000000002</v>
      </c>
      <c r="K409" s="283">
        <v>1</v>
      </c>
      <c r="L409" s="284">
        <f t="shared" si="6"/>
        <v>34206.551154000001</v>
      </c>
    </row>
    <row r="410" spans="2:12" s="7" customFormat="1" ht="56.65" x14ac:dyDescent="0.35">
      <c r="B410" s="8">
        <v>391</v>
      </c>
      <c r="C410" s="33" t="s">
        <v>14</v>
      </c>
      <c r="D410" s="9" t="s">
        <v>349</v>
      </c>
      <c r="E410" s="217" t="s">
        <v>14</v>
      </c>
      <c r="F410" s="285" t="s">
        <v>14</v>
      </c>
      <c r="G410" s="282"/>
      <c r="H410" s="282"/>
      <c r="I410" s="286"/>
      <c r="J410" s="58"/>
      <c r="K410" s="283"/>
      <c r="L410" s="284">
        <f t="shared" si="6"/>
        <v>0</v>
      </c>
    </row>
    <row r="411" spans="2:12" s="7" customFormat="1" x14ac:dyDescent="0.35">
      <c r="B411" s="8">
        <v>392</v>
      </c>
      <c r="C411" s="33">
        <v>5.2</v>
      </c>
      <c r="D411" s="9" t="s">
        <v>350</v>
      </c>
      <c r="E411" s="217" t="s">
        <v>20</v>
      </c>
      <c r="F411" s="285">
        <v>31.5</v>
      </c>
      <c r="G411" s="282">
        <v>96075</v>
      </c>
      <c r="H411" s="282">
        <v>3904.59</v>
      </c>
      <c r="I411" s="286">
        <v>122994.58</v>
      </c>
      <c r="J411" s="58">
        <f>'RA2 ms'!F919</f>
        <v>81.686360000000008</v>
      </c>
      <c r="K411" s="283">
        <v>1</v>
      </c>
      <c r="L411" s="284">
        <f t="shared" si="6"/>
        <v>318951.74439240003</v>
      </c>
    </row>
    <row r="412" spans="2:12" s="7" customFormat="1" ht="67.900000000000006" x14ac:dyDescent="0.35">
      <c r="B412" s="8">
        <v>393</v>
      </c>
      <c r="C412" s="33" t="s">
        <v>14</v>
      </c>
      <c r="D412" s="9" t="s">
        <v>351</v>
      </c>
      <c r="E412" s="217" t="s">
        <v>14</v>
      </c>
      <c r="F412" s="285" t="s">
        <v>14</v>
      </c>
      <c r="G412" s="282"/>
      <c r="H412" s="282"/>
      <c r="I412" s="286"/>
      <c r="J412" s="58"/>
      <c r="K412" s="283"/>
      <c r="L412" s="284">
        <f t="shared" si="6"/>
        <v>0</v>
      </c>
    </row>
    <row r="413" spans="2:12" s="7" customFormat="1" x14ac:dyDescent="0.35">
      <c r="B413" s="8">
        <v>394</v>
      </c>
      <c r="C413" s="33">
        <v>5.3</v>
      </c>
      <c r="D413" s="9" t="s">
        <v>352</v>
      </c>
      <c r="E413" s="217" t="s">
        <v>14</v>
      </c>
      <c r="F413" s="285" t="s">
        <v>14</v>
      </c>
      <c r="G413" s="282"/>
      <c r="H413" s="282"/>
      <c r="I413" s="286"/>
      <c r="J413" s="58"/>
      <c r="K413" s="283"/>
      <c r="L413" s="284">
        <f t="shared" si="6"/>
        <v>0</v>
      </c>
    </row>
    <row r="414" spans="2:12" s="7" customFormat="1" ht="45.4" x14ac:dyDescent="0.35">
      <c r="B414" s="8">
        <v>395</v>
      </c>
      <c r="C414" s="33" t="s">
        <v>14</v>
      </c>
      <c r="D414" s="9" t="s">
        <v>353</v>
      </c>
      <c r="E414" s="217" t="s">
        <v>14</v>
      </c>
      <c r="F414" s="285" t="s">
        <v>14</v>
      </c>
      <c r="G414" s="282"/>
      <c r="H414" s="282"/>
      <c r="I414" s="286"/>
      <c r="J414" s="58"/>
      <c r="K414" s="283"/>
      <c r="L414" s="284">
        <f t="shared" si="6"/>
        <v>0</v>
      </c>
    </row>
    <row r="415" spans="2:12" s="7" customFormat="1" x14ac:dyDescent="0.35">
      <c r="B415" s="8">
        <v>396</v>
      </c>
      <c r="C415" s="33" t="s">
        <v>113</v>
      </c>
      <c r="D415" s="9" t="s">
        <v>354</v>
      </c>
      <c r="E415" s="217" t="s">
        <v>20</v>
      </c>
      <c r="F415" s="285">
        <v>68.2</v>
      </c>
      <c r="G415" s="282">
        <v>110074.8</v>
      </c>
      <c r="H415" s="282">
        <v>2231.19</v>
      </c>
      <c r="I415" s="286">
        <v>152167.16</v>
      </c>
      <c r="J415" s="58">
        <f>'RA2 ms'!F933</f>
        <v>93.146960000000007</v>
      </c>
      <c r="K415" s="283">
        <v>1</v>
      </c>
      <c r="L415" s="284">
        <f t="shared" si="6"/>
        <v>207828.56568240002</v>
      </c>
    </row>
    <row r="416" spans="2:12" s="7" customFormat="1" x14ac:dyDescent="0.35">
      <c r="B416" s="8">
        <v>397</v>
      </c>
      <c r="C416" s="33" t="s">
        <v>114</v>
      </c>
      <c r="D416" s="9" t="s">
        <v>355</v>
      </c>
      <c r="E416" s="217" t="s">
        <v>20</v>
      </c>
      <c r="F416" s="285">
        <v>5</v>
      </c>
      <c r="G416" s="282">
        <v>10500</v>
      </c>
      <c r="H416" s="282">
        <v>2788.99</v>
      </c>
      <c r="I416" s="286">
        <v>13944.95</v>
      </c>
      <c r="J416" s="58"/>
      <c r="K416" s="283"/>
      <c r="L416" s="284">
        <f t="shared" si="6"/>
        <v>0</v>
      </c>
    </row>
    <row r="417" spans="2:12" s="7" customFormat="1" x14ac:dyDescent="0.35">
      <c r="B417" s="8">
        <v>398</v>
      </c>
      <c r="C417" s="33" t="s">
        <v>115</v>
      </c>
      <c r="D417" s="9" t="s">
        <v>356</v>
      </c>
      <c r="E417" s="217" t="s">
        <v>20</v>
      </c>
      <c r="F417" s="285">
        <v>5</v>
      </c>
      <c r="G417" s="282">
        <v>11500</v>
      </c>
      <c r="H417" s="282">
        <v>3346.79</v>
      </c>
      <c r="I417" s="286">
        <v>16733.95</v>
      </c>
      <c r="J417" s="58"/>
      <c r="K417" s="283"/>
      <c r="L417" s="284">
        <f t="shared" si="6"/>
        <v>0</v>
      </c>
    </row>
    <row r="418" spans="2:12" s="7" customFormat="1" x14ac:dyDescent="0.35">
      <c r="B418" s="8">
        <v>399</v>
      </c>
      <c r="C418" s="33" t="s">
        <v>116</v>
      </c>
      <c r="D418" s="9" t="s">
        <v>357</v>
      </c>
      <c r="E418" s="217" t="s">
        <v>20</v>
      </c>
      <c r="F418" s="285">
        <v>5</v>
      </c>
      <c r="G418" s="282">
        <v>6400</v>
      </c>
      <c r="H418" s="282">
        <v>1673.4</v>
      </c>
      <c r="I418" s="286">
        <v>8367</v>
      </c>
      <c r="J418" s="58"/>
      <c r="K418" s="283"/>
      <c r="L418" s="284">
        <f t="shared" si="6"/>
        <v>0</v>
      </c>
    </row>
    <row r="419" spans="2:12" s="7" customFormat="1" x14ac:dyDescent="0.35">
      <c r="B419" s="8">
        <v>400</v>
      </c>
      <c r="C419" s="33">
        <v>5.4</v>
      </c>
      <c r="D419" s="9" t="s">
        <v>358</v>
      </c>
      <c r="E419" s="217" t="s">
        <v>75</v>
      </c>
      <c r="F419" s="285">
        <v>8</v>
      </c>
      <c r="G419" s="282">
        <v>185200</v>
      </c>
      <c r="H419" s="282">
        <v>27889.919999999998</v>
      </c>
      <c r="I419" s="286">
        <v>223119.35999999999</v>
      </c>
      <c r="J419" s="58">
        <f>'RA2 ms'!F941</f>
        <v>6.6000000000000005</v>
      </c>
      <c r="K419" s="283">
        <v>0.6</v>
      </c>
      <c r="L419" s="284">
        <f t="shared" si="6"/>
        <v>110444.08319999999</v>
      </c>
    </row>
    <row r="420" spans="2:12" s="7" customFormat="1" ht="56.65" x14ac:dyDescent="0.35">
      <c r="B420" s="8">
        <v>401</v>
      </c>
      <c r="C420" s="33" t="s">
        <v>14</v>
      </c>
      <c r="D420" s="9" t="s">
        <v>359</v>
      </c>
      <c r="E420" s="217" t="s">
        <v>14</v>
      </c>
      <c r="F420" s="285" t="s">
        <v>14</v>
      </c>
      <c r="G420" s="282"/>
      <c r="H420" s="282"/>
      <c r="I420" s="286"/>
      <c r="J420" s="58"/>
      <c r="K420" s="283"/>
      <c r="L420" s="284">
        <f t="shared" si="6"/>
        <v>0</v>
      </c>
    </row>
    <row r="421" spans="2:12" s="7" customFormat="1" ht="22.9" x14ac:dyDescent="0.35">
      <c r="B421" s="8">
        <v>402</v>
      </c>
      <c r="C421" s="33" t="s">
        <v>14</v>
      </c>
      <c r="D421" s="9" t="s">
        <v>360</v>
      </c>
      <c r="E421" s="217" t="s">
        <v>14</v>
      </c>
      <c r="F421" s="285" t="s">
        <v>14</v>
      </c>
      <c r="G421" s="282"/>
      <c r="H421" s="282"/>
      <c r="I421" s="286"/>
      <c r="J421" s="58"/>
      <c r="K421" s="283"/>
      <c r="L421" s="284">
        <f t="shared" si="6"/>
        <v>0</v>
      </c>
    </row>
    <row r="422" spans="2:12" s="7" customFormat="1" x14ac:dyDescent="0.35">
      <c r="B422" s="8">
        <v>403</v>
      </c>
      <c r="C422" s="33">
        <v>5.5</v>
      </c>
      <c r="D422" s="9" t="s">
        <v>361</v>
      </c>
      <c r="E422" s="217" t="s">
        <v>75</v>
      </c>
      <c r="F422" s="285">
        <v>1.5</v>
      </c>
      <c r="G422" s="282">
        <v>13350</v>
      </c>
      <c r="H422" s="282">
        <v>23427.53</v>
      </c>
      <c r="I422" s="286">
        <v>35141.300000000003</v>
      </c>
      <c r="J422" s="58">
        <f>'RA2 ms'!F945</f>
        <v>3.9396</v>
      </c>
      <c r="K422" s="283">
        <v>0.5</v>
      </c>
      <c r="L422" s="284">
        <f t="shared" si="6"/>
        <v>46147.548594</v>
      </c>
    </row>
    <row r="423" spans="2:12" s="7" customFormat="1" ht="79.150000000000006" x14ac:dyDescent="0.35">
      <c r="B423" s="8">
        <v>404</v>
      </c>
      <c r="C423" s="33" t="s">
        <v>14</v>
      </c>
      <c r="D423" s="9" t="s">
        <v>362</v>
      </c>
      <c r="E423" s="217" t="s">
        <v>14</v>
      </c>
      <c r="F423" s="285" t="s">
        <v>14</v>
      </c>
      <c r="G423" s="282"/>
      <c r="H423" s="282"/>
      <c r="I423" s="286"/>
      <c r="J423" s="58"/>
      <c r="K423" s="283"/>
      <c r="L423" s="284">
        <f t="shared" si="6"/>
        <v>0</v>
      </c>
    </row>
    <row r="424" spans="2:12" s="7" customFormat="1" x14ac:dyDescent="0.35">
      <c r="B424" s="8">
        <v>405</v>
      </c>
      <c r="C424" s="33">
        <v>5.6</v>
      </c>
      <c r="D424" s="9" t="s">
        <v>363</v>
      </c>
      <c r="E424" s="217" t="s">
        <v>75</v>
      </c>
      <c r="F424" s="285">
        <v>6</v>
      </c>
      <c r="G424" s="282">
        <v>45000</v>
      </c>
      <c r="H424" s="282">
        <v>13387.16</v>
      </c>
      <c r="I424" s="286">
        <v>80322.960000000006</v>
      </c>
      <c r="J424" s="58">
        <f>'RA2 ms'!F949</f>
        <v>5.22</v>
      </c>
      <c r="K424" s="283">
        <v>0.5</v>
      </c>
      <c r="L424" s="284">
        <f t="shared" si="6"/>
        <v>34940.4876</v>
      </c>
    </row>
    <row r="425" spans="2:12" s="7" customFormat="1" ht="79.150000000000006" x14ac:dyDescent="0.35">
      <c r="B425" s="8">
        <v>406</v>
      </c>
      <c r="C425" s="33" t="s">
        <v>14</v>
      </c>
      <c r="D425" s="9" t="s">
        <v>364</v>
      </c>
      <c r="E425" s="217" t="s">
        <v>14</v>
      </c>
      <c r="F425" s="285" t="s">
        <v>14</v>
      </c>
      <c r="G425" s="282"/>
      <c r="H425" s="282"/>
      <c r="I425" s="286"/>
      <c r="J425" s="58"/>
      <c r="K425" s="283"/>
      <c r="L425" s="284">
        <f t="shared" si="6"/>
        <v>0</v>
      </c>
    </row>
    <row r="426" spans="2:12" s="7" customFormat="1" x14ac:dyDescent="0.35">
      <c r="B426" s="8">
        <v>407</v>
      </c>
      <c r="C426" s="33">
        <v>5.7</v>
      </c>
      <c r="D426" s="9" t="s">
        <v>365</v>
      </c>
      <c r="E426" s="217" t="s">
        <v>75</v>
      </c>
      <c r="F426" s="285">
        <v>6</v>
      </c>
      <c r="G426" s="282">
        <v>45000</v>
      </c>
      <c r="H426" s="282">
        <v>14502.76</v>
      </c>
      <c r="I426" s="286">
        <v>87016.56</v>
      </c>
      <c r="J426" s="58">
        <f>'RA2 ms'!F954</f>
        <v>8.2323900000000005</v>
      </c>
      <c r="K426" s="283">
        <v>0.5</v>
      </c>
      <c r="L426" s="284">
        <f t="shared" si="6"/>
        <v>59696.188198200005</v>
      </c>
    </row>
    <row r="427" spans="2:12" s="7" customFormat="1" ht="67.900000000000006" x14ac:dyDescent="0.35">
      <c r="B427" s="8">
        <v>408</v>
      </c>
      <c r="C427" s="33" t="s">
        <v>14</v>
      </c>
      <c r="D427" s="9" t="s">
        <v>366</v>
      </c>
      <c r="E427" s="217" t="s">
        <v>14</v>
      </c>
      <c r="F427" s="285" t="s">
        <v>14</v>
      </c>
      <c r="G427" s="282"/>
      <c r="H427" s="282"/>
      <c r="I427" s="286"/>
      <c r="J427" s="58"/>
      <c r="K427" s="283"/>
      <c r="L427" s="284">
        <f t="shared" si="6"/>
        <v>0</v>
      </c>
    </row>
    <row r="428" spans="2:12" s="7" customFormat="1" x14ac:dyDescent="0.35">
      <c r="B428" s="8">
        <v>409</v>
      </c>
      <c r="C428" s="33">
        <v>5.8</v>
      </c>
      <c r="D428" s="9" t="s">
        <v>367</v>
      </c>
      <c r="E428" s="217" t="s">
        <v>75</v>
      </c>
      <c r="F428" s="285">
        <v>45</v>
      </c>
      <c r="G428" s="282">
        <v>292500</v>
      </c>
      <c r="H428" s="282">
        <v>13944.96</v>
      </c>
      <c r="I428" s="286">
        <v>627523.19999999995</v>
      </c>
      <c r="J428" s="58"/>
      <c r="K428" s="283"/>
      <c r="L428" s="284">
        <f t="shared" si="6"/>
        <v>0</v>
      </c>
    </row>
    <row r="429" spans="2:12" s="7" customFormat="1" ht="67.900000000000006" x14ac:dyDescent="0.35">
      <c r="B429" s="8">
        <v>410</v>
      </c>
      <c r="C429" s="33" t="s">
        <v>14</v>
      </c>
      <c r="D429" s="9" t="s">
        <v>368</v>
      </c>
      <c r="E429" s="217" t="s">
        <v>14</v>
      </c>
      <c r="F429" s="285" t="s">
        <v>14</v>
      </c>
      <c r="G429" s="282"/>
      <c r="H429" s="282"/>
      <c r="I429" s="286"/>
      <c r="J429" s="58"/>
      <c r="K429" s="283"/>
      <c r="L429" s="284">
        <f t="shared" si="6"/>
        <v>0</v>
      </c>
    </row>
    <row r="430" spans="2:12" s="7" customFormat="1" x14ac:dyDescent="0.35">
      <c r="B430" s="8">
        <v>411</v>
      </c>
      <c r="C430" s="33">
        <v>5.9</v>
      </c>
      <c r="D430" s="9" t="s">
        <v>369</v>
      </c>
      <c r="E430" s="217" t="s">
        <v>75</v>
      </c>
      <c r="F430" s="285">
        <v>3.42</v>
      </c>
      <c r="G430" s="282">
        <v>10260</v>
      </c>
      <c r="H430" s="282">
        <v>16733.95</v>
      </c>
      <c r="I430" s="286">
        <v>57230.11</v>
      </c>
      <c r="J430" s="58">
        <f>'RA2 ms'!F965</f>
        <v>36.985500000000002</v>
      </c>
      <c r="K430" s="283">
        <v>0.85</v>
      </c>
      <c r="L430" s="284">
        <f t="shared" si="6"/>
        <v>526076.48156625009</v>
      </c>
    </row>
    <row r="431" spans="2:12" s="7" customFormat="1" ht="22.9" x14ac:dyDescent="0.35">
      <c r="B431" s="8">
        <v>412</v>
      </c>
      <c r="C431" s="33" t="s">
        <v>14</v>
      </c>
      <c r="D431" s="9" t="s">
        <v>370</v>
      </c>
      <c r="E431" s="217" t="s">
        <v>14</v>
      </c>
      <c r="F431" s="285" t="s">
        <v>14</v>
      </c>
      <c r="G431" s="282"/>
      <c r="H431" s="282"/>
      <c r="I431" s="286"/>
      <c r="J431" s="58"/>
      <c r="K431" s="283"/>
      <c r="L431" s="284">
        <f t="shared" si="6"/>
        <v>0</v>
      </c>
    </row>
    <row r="432" spans="2:12" s="7" customFormat="1" x14ac:dyDescent="0.35">
      <c r="B432" s="8">
        <v>413</v>
      </c>
      <c r="C432" s="33">
        <v>5.0999999999999996</v>
      </c>
      <c r="D432" s="9" t="s">
        <v>371</v>
      </c>
      <c r="E432" s="217" t="s">
        <v>75</v>
      </c>
      <c r="F432" s="285">
        <v>7.8</v>
      </c>
      <c r="G432" s="282">
        <v>163800</v>
      </c>
      <c r="H432" s="282">
        <v>40161.480000000003</v>
      </c>
      <c r="I432" s="286">
        <v>313259.53999999998</v>
      </c>
      <c r="J432" s="58">
        <f>'RA2 ms'!F971</f>
        <v>7.777499999999999</v>
      </c>
      <c r="K432" s="283">
        <v>0.8</v>
      </c>
      <c r="L432" s="284">
        <f t="shared" si="6"/>
        <v>249884.72855999999</v>
      </c>
    </row>
    <row r="433" spans="2:12" s="7" customFormat="1" ht="67.900000000000006" x14ac:dyDescent="0.35">
      <c r="B433" s="8">
        <v>414</v>
      </c>
      <c r="C433" s="33" t="s">
        <v>14</v>
      </c>
      <c r="D433" s="9" t="s">
        <v>372</v>
      </c>
      <c r="E433" s="217" t="s">
        <v>14</v>
      </c>
      <c r="F433" s="285" t="s">
        <v>14</v>
      </c>
      <c r="G433" s="282"/>
      <c r="H433" s="282"/>
      <c r="I433" s="286"/>
      <c r="J433" s="58"/>
      <c r="K433" s="283"/>
      <c r="L433" s="284">
        <f t="shared" si="6"/>
        <v>0</v>
      </c>
    </row>
    <row r="434" spans="2:12" s="7" customFormat="1" x14ac:dyDescent="0.35">
      <c r="B434" s="8">
        <v>415</v>
      </c>
      <c r="C434" s="33">
        <v>5.1100000000000003</v>
      </c>
      <c r="D434" s="9" t="s">
        <v>373</v>
      </c>
      <c r="E434" s="217" t="s">
        <v>75</v>
      </c>
      <c r="F434" s="285">
        <v>9.6</v>
      </c>
      <c r="G434" s="282">
        <v>240000</v>
      </c>
      <c r="H434" s="282">
        <v>44623.87</v>
      </c>
      <c r="I434" s="286">
        <v>428389.15</v>
      </c>
      <c r="J434" s="58">
        <f>'RA2 ms'!F975</f>
        <v>9.3940000000000001</v>
      </c>
      <c r="K434" s="283">
        <v>0.8</v>
      </c>
      <c r="L434" s="284">
        <f t="shared" si="6"/>
        <v>335357.30782400002</v>
      </c>
    </row>
    <row r="435" spans="2:12" s="7" customFormat="1" ht="56.65" x14ac:dyDescent="0.35">
      <c r="B435" s="8">
        <v>416</v>
      </c>
      <c r="C435" s="33" t="s">
        <v>14</v>
      </c>
      <c r="D435" s="9" t="s">
        <v>374</v>
      </c>
      <c r="E435" s="217" t="s">
        <v>14</v>
      </c>
      <c r="F435" s="285" t="s">
        <v>14</v>
      </c>
      <c r="G435" s="282"/>
      <c r="H435" s="282"/>
      <c r="I435" s="286"/>
      <c r="J435" s="58"/>
      <c r="K435" s="283"/>
      <c r="L435" s="284">
        <f t="shared" si="6"/>
        <v>0</v>
      </c>
    </row>
    <row r="436" spans="2:12" s="7" customFormat="1" x14ac:dyDescent="0.35">
      <c r="B436" s="8">
        <v>417</v>
      </c>
      <c r="C436" s="33">
        <v>5.12</v>
      </c>
      <c r="D436" s="9" t="s">
        <v>375</v>
      </c>
      <c r="E436" s="217" t="s">
        <v>75</v>
      </c>
      <c r="F436" s="285">
        <v>8.4</v>
      </c>
      <c r="G436" s="282">
        <v>189546</v>
      </c>
      <c r="H436" s="282">
        <v>26774.32</v>
      </c>
      <c r="I436" s="286">
        <v>224904.29</v>
      </c>
      <c r="J436" s="58">
        <f>'RA2 ms'!F979</f>
        <v>8.3874999999999993</v>
      </c>
      <c r="K436" s="283">
        <v>0.8</v>
      </c>
      <c r="L436" s="284">
        <f t="shared" si="6"/>
        <v>179655.68719999999</v>
      </c>
    </row>
    <row r="437" spans="2:12" s="7" customFormat="1" ht="45.4" x14ac:dyDescent="0.35">
      <c r="B437" s="8">
        <v>418</v>
      </c>
      <c r="C437" s="33" t="s">
        <v>14</v>
      </c>
      <c r="D437" s="9" t="s">
        <v>376</v>
      </c>
      <c r="E437" s="217" t="s">
        <v>14</v>
      </c>
      <c r="F437" s="285" t="s">
        <v>14</v>
      </c>
      <c r="G437" s="282"/>
      <c r="H437" s="282"/>
      <c r="I437" s="286"/>
      <c r="J437" s="58"/>
      <c r="K437" s="283"/>
      <c r="L437" s="284">
        <f t="shared" si="6"/>
        <v>0</v>
      </c>
    </row>
    <row r="438" spans="2:12" s="7" customFormat="1" x14ac:dyDescent="0.35">
      <c r="B438" s="8">
        <v>419</v>
      </c>
      <c r="C438" s="33">
        <v>5.13</v>
      </c>
      <c r="D438" s="9" t="s">
        <v>377</v>
      </c>
      <c r="E438" s="217" t="s">
        <v>133</v>
      </c>
      <c r="F438" s="285">
        <v>1</v>
      </c>
      <c r="G438" s="282">
        <v>12000</v>
      </c>
      <c r="H438" s="282">
        <v>24989.37</v>
      </c>
      <c r="I438" s="286">
        <v>24989.37</v>
      </c>
      <c r="J438" s="58">
        <f>'RA2 ms'!F979</f>
        <v>8.3874999999999993</v>
      </c>
      <c r="K438" s="283">
        <v>0.8</v>
      </c>
      <c r="L438" s="284">
        <f t="shared" si="6"/>
        <v>167678.6727</v>
      </c>
    </row>
    <row r="439" spans="2:12" s="7" customFormat="1" ht="22.9" x14ac:dyDescent="0.35">
      <c r="B439" s="8">
        <v>420</v>
      </c>
      <c r="C439" s="33" t="s">
        <v>14</v>
      </c>
      <c r="D439" s="9" t="s">
        <v>378</v>
      </c>
      <c r="E439" s="217" t="s">
        <v>14</v>
      </c>
      <c r="F439" s="285" t="s">
        <v>14</v>
      </c>
      <c r="G439" s="282"/>
      <c r="H439" s="282"/>
      <c r="I439" s="286"/>
      <c r="J439" s="58"/>
      <c r="K439" s="283"/>
      <c r="L439" s="284">
        <f t="shared" si="6"/>
        <v>0</v>
      </c>
    </row>
    <row r="440" spans="2:12" s="7" customFormat="1" x14ac:dyDescent="0.35">
      <c r="B440" s="8">
        <v>421</v>
      </c>
      <c r="C440" s="33">
        <v>5.14</v>
      </c>
      <c r="D440" s="9" t="s">
        <v>379</v>
      </c>
      <c r="E440" s="217" t="s">
        <v>133</v>
      </c>
      <c r="F440" s="285">
        <v>1</v>
      </c>
      <c r="G440" s="282">
        <v>30000</v>
      </c>
      <c r="H440" s="282">
        <v>37651.39</v>
      </c>
      <c r="I440" s="286">
        <v>37651.39</v>
      </c>
      <c r="J440" s="58">
        <f>'RA2 ms'!F986</f>
        <v>1</v>
      </c>
      <c r="K440" s="283">
        <v>0.6</v>
      </c>
      <c r="L440" s="284">
        <f t="shared" si="6"/>
        <v>22590.833999999999</v>
      </c>
    </row>
    <row r="441" spans="2:12" s="7" customFormat="1" ht="22.9" x14ac:dyDescent="0.35">
      <c r="B441" s="8">
        <v>422</v>
      </c>
      <c r="C441" s="33" t="s">
        <v>14</v>
      </c>
      <c r="D441" s="9" t="s">
        <v>380</v>
      </c>
      <c r="E441" s="217" t="s">
        <v>14</v>
      </c>
      <c r="F441" s="285" t="s">
        <v>14</v>
      </c>
      <c r="G441" s="282"/>
      <c r="H441" s="282"/>
      <c r="I441" s="286"/>
      <c r="J441" s="58"/>
      <c r="K441" s="283"/>
      <c r="L441" s="284">
        <f t="shared" si="6"/>
        <v>0</v>
      </c>
    </row>
    <row r="442" spans="2:12" s="7" customFormat="1" x14ac:dyDescent="0.35">
      <c r="B442" s="8">
        <v>423</v>
      </c>
      <c r="C442" s="33">
        <v>5.15</v>
      </c>
      <c r="D442" s="9" t="s">
        <v>381</v>
      </c>
      <c r="E442" s="217" t="s">
        <v>133</v>
      </c>
      <c r="F442" s="285">
        <v>1</v>
      </c>
      <c r="G442" s="282">
        <v>42500</v>
      </c>
      <c r="H442" s="282">
        <v>122715.65</v>
      </c>
      <c r="I442" s="286">
        <v>122715.65</v>
      </c>
      <c r="J442" s="58">
        <f>'RA2 ms'!F986</f>
        <v>1</v>
      </c>
      <c r="K442" s="283">
        <v>0.8</v>
      </c>
      <c r="L442" s="284">
        <f t="shared" si="6"/>
        <v>98172.52</v>
      </c>
    </row>
    <row r="443" spans="2:12" s="7" customFormat="1" ht="22.9" x14ac:dyDescent="0.35">
      <c r="B443" s="8">
        <v>424</v>
      </c>
      <c r="C443" s="33" t="s">
        <v>14</v>
      </c>
      <c r="D443" s="9" t="s">
        <v>382</v>
      </c>
      <c r="E443" s="217" t="s">
        <v>14</v>
      </c>
      <c r="F443" s="285" t="s">
        <v>14</v>
      </c>
      <c r="G443" s="282"/>
      <c r="H443" s="282"/>
      <c r="I443" s="286"/>
      <c r="J443" s="58"/>
      <c r="K443" s="283"/>
      <c r="L443" s="284">
        <f t="shared" si="6"/>
        <v>0</v>
      </c>
    </row>
    <row r="444" spans="2:12" s="7" customFormat="1" x14ac:dyDescent="0.35">
      <c r="B444" s="8">
        <v>425</v>
      </c>
      <c r="C444" s="33">
        <v>5.16</v>
      </c>
      <c r="D444" s="9" t="s">
        <v>54</v>
      </c>
      <c r="E444" s="217" t="s">
        <v>52</v>
      </c>
      <c r="F444" s="285">
        <v>40</v>
      </c>
      <c r="G444" s="282">
        <v>42000</v>
      </c>
      <c r="H444" s="282">
        <v>1530.32</v>
      </c>
      <c r="I444" s="286">
        <v>61212.800000000003</v>
      </c>
      <c r="J444" s="58">
        <f>'RA2 ms'!F990</f>
        <v>0</v>
      </c>
      <c r="K444" s="283"/>
      <c r="L444" s="284">
        <f t="shared" si="6"/>
        <v>0</v>
      </c>
    </row>
    <row r="445" spans="2:12" s="7" customFormat="1" x14ac:dyDescent="0.35">
      <c r="B445" s="8">
        <v>426</v>
      </c>
      <c r="C445" s="33" t="s">
        <v>14</v>
      </c>
      <c r="D445" s="9" t="s">
        <v>55</v>
      </c>
      <c r="E445" s="217" t="s">
        <v>14</v>
      </c>
      <c r="F445" s="285" t="s">
        <v>14</v>
      </c>
      <c r="G445" s="282"/>
      <c r="H445" s="282"/>
      <c r="I445" s="286"/>
      <c r="J445" s="58"/>
      <c r="K445" s="283"/>
      <c r="L445" s="284">
        <f t="shared" si="6"/>
        <v>0</v>
      </c>
    </row>
    <row r="446" spans="2:12" s="7" customFormat="1" x14ac:dyDescent="0.35">
      <c r="B446" s="8">
        <v>427</v>
      </c>
      <c r="C446" s="33">
        <v>5.17</v>
      </c>
      <c r="D446" s="9" t="s">
        <v>383</v>
      </c>
      <c r="E446" s="217" t="s">
        <v>52</v>
      </c>
      <c r="F446" s="285">
        <v>5</v>
      </c>
      <c r="G446" s="282">
        <v>23780</v>
      </c>
      <c r="H446" s="282">
        <v>18514.939999999999</v>
      </c>
      <c r="I446" s="286">
        <v>92574.7</v>
      </c>
      <c r="J446" s="58">
        <f>'RA2 ms'!F996</f>
        <v>4.3599999999999994</v>
      </c>
      <c r="K446" s="283">
        <v>0.6</v>
      </c>
      <c r="L446" s="284">
        <f t="shared" si="6"/>
        <v>48435.08303999999</v>
      </c>
    </row>
    <row r="447" spans="2:12" s="7" customFormat="1" ht="22.9" x14ac:dyDescent="0.35">
      <c r="B447" s="8">
        <v>428</v>
      </c>
      <c r="C447" s="33" t="s">
        <v>14</v>
      </c>
      <c r="D447" s="9" t="s">
        <v>384</v>
      </c>
      <c r="E447" s="217" t="s">
        <v>14</v>
      </c>
      <c r="F447" s="285" t="s">
        <v>14</v>
      </c>
      <c r="G447" s="282"/>
      <c r="H447" s="282"/>
      <c r="I447" s="286"/>
      <c r="J447" s="58"/>
      <c r="K447" s="283"/>
      <c r="L447" s="284">
        <f t="shared" si="6"/>
        <v>0</v>
      </c>
    </row>
    <row r="448" spans="2:12" s="7" customFormat="1" x14ac:dyDescent="0.35">
      <c r="B448" s="8">
        <v>429</v>
      </c>
      <c r="C448" s="33">
        <v>5.18</v>
      </c>
      <c r="D448" s="9" t="s">
        <v>385</v>
      </c>
      <c r="E448" s="217" t="s">
        <v>133</v>
      </c>
      <c r="F448" s="285">
        <v>4</v>
      </c>
      <c r="G448" s="282">
        <v>19000</v>
      </c>
      <c r="H448" s="282">
        <v>11155.97</v>
      </c>
      <c r="I448" s="286">
        <v>44623.88</v>
      </c>
      <c r="J448" s="58">
        <f>'RA2 ms'!F998</f>
        <v>4</v>
      </c>
      <c r="K448" s="283">
        <v>0.8</v>
      </c>
      <c r="L448" s="284">
        <f t="shared" si="6"/>
        <v>35699.103999999999</v>
      </c>
    </row>
    <row r="449" spans="2:12" s="7" customFormat="1" x14ac:dyDescent="0.35">
      <c r="B449" s="8">
        <v>430</v>
      </c>
      <c r="C449" s="33" t="s">
        <v>14</v>
      </c>
      <c r="D449" s="9" t="s">
        <v>386</v>
      </c>
      <c r="E449" s="217" t="s">
        <v>14</v>
      </c>
      <c r="F449" s="285" t="s">
        <v>14</v>
      </c>
      <c r="G449" s="282"/>
      <c r="H449" s="282"/>
      <c r="I449" s="286"/>
      <c r="J449" s="58"/>
      <c r="K449" s="283"/>
      <c r="L449" s="284">
        <f t="shared" si="6"/>
        <v>0</v>
      </c>
    </row>
    <row r="450" spans="2:12" s="7" customFormat="1" x14ac:dyDescent="0.35">
      <c r="B450" s="8">
        <v>431</v>
      </c>
      <c r="C450" s="33">
        <v>5.19</v>
      </c>
      <c r="D450" s="9" t="s">
        <v>387</v>
      </c>
      <c r="E450" s="217" t="s">
        <v>99</v>
      </c>
      <c r="F450" s="285">
        <v>1</v>
      </c>
      <c r="G450" s="282">
        <v>62750</v>
      </c>
      <c r="H450" s="282">
        <v>77645.539999999994</v>
      </c>
      <c r="I450" s="286">
        <v>77645.539999999994</v>
      </c>
      <c r="J450" s="58">
        <f>'RA2 ms'!F1010</f>
        <v>1</v>
      </c>
      <c r="K450" s="283">
        <v>0.8</v>
      </c>
      <c r="L450" s="284">
        <f t="shared" si="6"/>
        <v>62116.432000000001</v>
      </c>
    </row>
    <row r="451" spans="2:12" s="7" customFormat="1" x14ac:dyDescent="0.35">
      <c r="B451" s="8">
        <v>432</v>
      </c>
      <c r="C451" s="33" t="s">
        <v>14</v>
      </c>
      <c r="D451" s="9" t="s">
        <v>388</v>
      </c>
      <c r="E451" s="217" t="s">
        <v>14</v>
      </c>
      <c r="F451" s="285" t="s">
        <v>14</v>
      </c>
      <c r="G451" s="282"/>
      <c r="H451" s="282"/>
      <c r="I451" s="286"/>
      <c r="J451" s="58"/>
      <c r="K451" s="283"/>
      <c r="L451" s="284">
        <f t="shared" si="6"/>
        <v>0</v>
      </c>
    </row>
    <row r="452" spans="2:12" s="7" customFormat="1" x14ac:dyDescent="0.35">
      <c r="B452" s="8">
        <v>433</v>
      </c>
      <c r="C452" s="33" t="s">
        <v>14</v>
      </c>
      <c r="D452" s="9" t="s">
        <v>140</v>
      </c>
      <c r="E452" s="217" t="s">
        <v>14</v>
      </c>
      <c r="F452" s="285" t="s">
        <v>14</v>
      </c>
      <c r="G452" s="282"/>
      <c r="H452" s="282"/>
      <c r="I452" s="286"/>
      <c r="J452" s="58"/>
      <c r="K452" s="283"/>
      <c r="L452" s="284">
        <f t="shared" ref="L452:L515" si="7">K452*J452*H452</f>
        <v>0</v>
      </c>
    </row>
    <row r="453" spans="2:12" s="7" customFormat="1" ht="56.65" x14ac:dyDescent="0.35">
      <c r="B453" s="8">
        <v>434</v>
      </c>
      <c r="C453" s="33" t="s">
        <v>14</v>
      </c>
      <c r="D453" s="9" t="s">
        <v>389</v>
      </c>
      <c r="E453" s="217" t="s">
        <v>14</v>
      </c>
      <c r="F453" s="285" t="s">
        <v>14</v>
      </c>
      <c r="G453" s="282"/>
      <c r="H453" s="282"/>
      <c r="I453" s="286"/>
      <c r="J453" s="58"/>
      <c r="K453" s="283"/>
      <c r="L453" s="284">
        <f t="shared" si="7"/>
        <v>0</v>
      </c>
    </row>
    <row r="454" spans="2:12" s="7" customFormat="1" x14ac:dyDescent="0.35">
      <c r="B454" s="8">
        <v>435</v>
      </c>
      <c r="C454" s="33" t="s">
        <v>14</v>
      </c>
      <c r="D454" s="9" t="s">
        <v>142</v>
      </c>
      <c r="E454" s="217" t="s">
        <v>14</v>
      </c>
      <c r="F454" s="285" t="s">
        <v>14</v>
      </c>
      <c r="G454" s="282"/>
      <c r="H454" s="282"/>
      <c r="I454" s="286"/>
      <c r="J454" s="58"/>
      <c r="K454" s="283"/>
      <c r="L454" s="284">
        <f t="shared" si="7"/>
        <v>0</v>
      </c>
    </row>
    <row r="455" spans="2:12" s="7" customFormat="1" ht="67.900000000000006" x14ac:dyDescent="0.35">
      <c r="B455" s="8">
        <v>436</v>
      </c>
      <c r="C455" s="33" t="s">
        <v>14</v>
      </c>
      <c r="D455" s="9" t="s">
        <v>390</v>
      </c>
      <c r="E455" s="217" t="s">
        <v>14</v>
      </c>
      <c r="F455" s="285" t="s">
        <v>14</v>
      </c>
      <c r="G455" s="282"/>
      <c r="H455" s="282"/>
      <c r="I455" s="286"/>
      <c r="J455" s="58"/>
      <c r="K455" s="283"/>
      <c r="L455" s="284">
        <f t="shared" si="7"/>
        <v>0</v>
      </c>
    </row>
    <row r="456" spans="2:12" s="7" customFormat="1" x14ac:dyDescent="0.35">
      <c r="B456" s="8">
        <v>437</v>
      </c>
      <c r="C456" s="33" t="s">
        <v>14</v>
      </c>
      <c r="D456" s="9" t="s">
        <v>216</v>
      </c>
      <c r="E456" s="217" t="s">
        <v>14</v>
      </c>
      <c r="F456" s="285" t="s">
        <v>14</v>
      </c>
      <c r="G456" s="282"/>
      <c r="H456" s="282"/>
      <c r="I456" s="286"/>
      <c r="J456" s="58"/>
      <c r="K456" s="283"/>
      <c r="L456" s="284">
        <f t="shared" si="7"/>
        <v>0</v>
      </c>
    </row>
    <row r="457" spans="2:12" s="7" customFormat="1" x14ac:dyDescent="0.35">
      <c r="B457" s="8">
        <v>438</v>
      </c>
      <c r="C457" s="33" t="s">
        <v>14</v>
      </c>
      <c r="D457" s="9" t="s">
        <v>391</v>
      </c>
      <c r="E457" s="217" t="s">
        <v>14</v>
      </c>
      <c r="F457" s="285" t="s">
        <v>14</v>
      </c>
      <c r="G457" s="282"/>
      <c r="H457" s="282"/>
      <c r="I457" s="286"/>
      <c r="J457" s="58"/>
      <c r="K457" s="283"/>
      <c r="L457" s="284">
        <f t="shared" si="7"/>
        <v>0</v>
      </c>
    </row>
    <row r="458" spans="2:12" s="7" customFormat="1" x14ac:dyDescent="0.35">
      <c r="B458" s="8">
        <v>439</v>
      </c>
      <c r="C458" s="33" t="s">
        <v>14</v>
      </c>
      <c r="D458" s="9" t="s">
        <v>144</v>
      </c>
      <c r="E458" s="217" t="s">
        <v>14</v>
      </c>
      <c r="F458" s="285" t="s">
        <v>14</v>
      </c>
      <c r="G458" s="282"/>
      <c r="H458" s="282"/>
      <c r="I458" s="286"/>
      <c r="J458" s="58"/>
      <c r="K458" s="283"/>
      <c r="L458" s="284">
        <f t="shared" si="7"/>
        <v>0</v>
      </c>
    </row>
    <row r="459" spans="2:12" s="7" customFormat="1" ht="34.15" x14ac:dyDescent="0.35">
      <c r="B459" s="8">
        <v>440</v>
      </c>
      <c r="C459" s="33" t="s">
        <v>14</v>
      </c>
      <c r="D459" s="9" t="s">
        <v>392</v>
      </c>
      <c r="E459" s="217" t="s">
        <v>14</v>
      </c>
      <c r="F459" s="285" t="s">
        <v>14</v>
      </c>
      <c r="G459" s="282"/>
      <c r="H459" s="282"/>
      <c r="I459" s="286"/>
      <c r="J459" s="58"/>
      <c r="K459" s="283"/>
      <c r="L459" s="284">
        <f t="shared" si="7"/>
        <v>0</v>
      </c>
    </row>
    <row r="460" spans="2:12" s="7" customFormat="1" x14ac:dyDescent="0.35">
      <c r="B460" s="8">
        <v>441</v>
      </c>
      <c r="C460" s="33">
        <v>5.2</v>
      </c>
      <c r="D460" s="9" t="s">
        <v>393</v>
      </c>
      <c r="E460" s="217" t="s">
        <v>99</v>
      </c>
      <c r="F460" s="285">
        <v>1</v>
      </c>
      <c r="G460" s="282">
        <v>62750</v>
      </c>
      <c r="H460" s="282">
        <v>66935.81</v>
      </c>
      <c r="I460" s="286">
        <v>66935.81</v>
      </c>
      <c r="J460" s="58">
        <f>'RA2 ms'!F1021</f>
        <v>1</v>
      </c>
      <c r="K460" s="283">
        <v>0.8</v>
      </c>
      <c r="L460" s="284">
        <f t="shared" si="7"/>
        <v>53548.648000000001</v>
      </c>
    </row>
    <row r="461" spans="2:12" s="7" customFormat="1" x14ac:dyDescent="0.35">
      <c r="B461" s="8">
        <v>442</v>
      </c>
      <c r="C461" s="33" t="s">
        <v>14</v>
      </c>
      <c r="D461" s="9" t="s">
        <v>388</v>
      </c>
      <c r="E461" s="217" t="s">
        <v>14</v>
      </c>
      <c r="F461" s="285" t="s">
        <v>14</v>
      </c>
      <c r="G461" s="282"/>
      <c r="H461" s="282"/>
      <c r="I461" s="286"/>
      <c r="J461" s="58"/>
      <c r="K461" s="283"/>
      <c r="L461" s="284">
        <f t="shared" si="7"/>
        <v>0</v>
      </c>
    </row>
    <row r="462" spans="2:12" s="7" customFormat="1" x14ac:dyDescent="0.35">
      <c r="B462" s="8">
        <v>443</v>
      </c>
      <c r="C462" s="33" t="s">
        <v>14</v>
      </c>
      <c r="D462" s="9" t="s">
        <v>140</v>
      </c>
      <c r="E462" s="217" t="s">
        <v>14</v>
      </c>
      <c r="F462" s="285" t="s">
        <v>14</v>
      </c>
      <c r="G462" s="282"/>
      <c r="H462" s="282"/>
      <c r="I462" s="286"/>
      <c r="J462" s="58"/>
      <c r="K462" s="283"/>
      <c r="L462" s="284">
        <f t="shared" si="7"/>
        <v>0</v>
      </c>
    </row>
    <row r="463" spans="2:12" s="7" customFormat="1" ht="56.65" x14ac:dyDescent="0.35">
      <c r="B463" s="8">
        <v>444</v>
      </c>
      <c r="C463" s="33" t="s">
        <v>14</v>
      </c>
      <c r="D463" s="9" t="s">
        <v>394</v>
      </c>
      <c r="E463" s="217" t="s">
        <v>14</v>
      </c>
      <c r="F463" s="285" t="s">
        <v>14</v>
      </c>
      <c r="G463" s="282"/>
      <c r="H463" s="282"/>
      <c r="I463" s="286"/>
      <c r="J463" s="58"/>
      <c r="K463" s="283"/>
      <c r="L463" s="284">
        <f t="shared" si="7"/>
        <v>0</v>
      </c>
    </row>
    <row r="464" spans="2:12" s="7" customFormat="1" x14ac:dyDescent="0.35">
      <c r="B464" s="8">
        <v>445</v>
      </c>
      <c r="C464" s="33" t="s">
        <v>14</v>
      </c>
      <c r="D464" s="9" t="s">
        <v>142</v>
      </c>
      <c r="E464" s="217" t="s">
        <v>14</v>
      </c>
      <c r="F464" s="285" t="s">
        <v>14</v>
      </c>
      <c r="G464" s="282"/>
      <c r="H464" s="282"/>
      <c r="I464" s="286"/>
      <c r="J464" s="58"/>
      <c r="K464" s="283"/>
      <c r="L464" s="284">
        <f t="shared" si="7"/>
        <v>0</v>
      </c>
    </row>
    <row r="465" spans="2:12" s="7" customFormat="1" ht="56.65" x14ac:dyDescent="0.35">
      <c r="B465" s="8">
        <v>446</v>
      </c>
      <c r="C465" s="33" t="s">
        <v>14</v>
      </c>
      <c r="D465" s="9" t="s">
        <v>395</v>
      </c>
      <c r="E465" s="217" t="s">
        <v>14</v>
      </c>
      <c r="F465" s="285" t="s">
        <v>14</v>
      </c>
      <c r="G465" s="282"/>
      <c r="H465" s="282"/>
      <c r="I465" s="286"/>
      <c r="J465" s="58"/>
      <c r="K465" s="283"/>
      <c r="L465" s="284">
        <f t="shared" si="7"/>
        <v>0</v>
      </c>
    </row>
    <row r="466" spans="2:12" s="7" customFormat="1" x14ac:dyDescent="0.35">
      <c r="B466" s="8">
        <v>447</v>
      </c>
      <c r="C466" s="33" t="s">
        <v>14</v>
      </c>
      <c r="D466" s="9" t="s">
        <v>216</v>
      </c>
      <c r="E466" s="217" t="s">
        <v>14</v>
      </c>
      <c r="F466" s="285" t="s">
        <v>14</v>
      </c>
      <c r="G466" s="282"/>
      <c r="H466" s="282"/>
      <c r="I466" s="286"/>
      <c r="J466" s="58"/>
      <c r="K466" s="283"/>
      <c r="L466" s="284">
        <f t="shared" si="7"/>
        <v>0</v>
      </c>
    </row>
    <row r="467" spans="2:12" s="7" customFormat="1" x14ac:dyDescent="0.35">
      <c r="B467" s="8">
        <v>448</v>
      </c>
      <c r="C467" s="33" t="s">
        <v>14</v>
      </c>
      <c r="D467" s="9" t="s">
        <v>391</v>
      </c>
      <c r="E467" s="217" t="s">
        <v>14</v>
      </c>
      <c r="F467" s="285" t="s">
        <v>14</v>
      </c>
      <c r="G467" s="282"/>
      <c r="H467" s="282"/>
      <c r="I467" s="286"/>
      <c r="J467" s="58"/>
      <c r="K467" s="283"/>
      <c r="L467" s="284">
        <f t="shared" si="7"/>
        <v>0</v>
      </c>
    </row>
    <row r="468" spans="2:12" s="7" customFormat="1" x14ac:dyDescent="0.35">
      <c r="B468" s="8">
        <v>449</v>
      </c>
      <c r="C468" s="33" t="s">
        <v>14</v>
      </c>
      <c r="D468" s="9" t="s">
        <v>144</v>
      </c>
      <c r="E468" s="217" t="s">
        <v>14</v>
      </c>
      <c r="F468" s="285" t="s">
        <v>14</v>
      </c>
      <c r="G468" s="282"/>
      <c r="H468" s="282"/>
      <c r="I468" s="286"/>
      <c r="J468" s="58"/>
      <c r="K468" s="283"/>
      <c r="L468" s="284">
        <f t="shared" si="7"/>
        <v>0</v>
      </c>
    </row>
    <row r="469" spans="2:12" s="7" customFormat="1" ht="34.15" x14ac:dyDescent="0.35">
      <c r="B469" s="8">
        <v>450</v>
      </c>
      <c r="C469" s="33" t="s">
        <v>14</v>
      </c>
      <c r="D469" s="9" t="s">
        <v>392</v>
      </c>
      <c r="E469" s="217" t="s">
        <v>14</v>
      </c>
      <c r="F469" s="285" t="s">
        <v>14</v>
      </c>
      <c r="G469" s="282"/>
      <c r="H469" s="282"/>
      <c r="I469" s="286"/>
      <c r="J469" s="58"/>
      <c r="K469" s="283"/>
      <c r="L469" s="284">
        <f t="shared" si="7"/>
        <v>0</v>
      </c>
    </row>
    <row r="470" spans="2:12" s="7" customFormat="1" x14ac:dyDescent="0.35">
      <c r="B470" s="8">
        <v>451</v>
      </c>
      <c r="C470" s="33">
        <v>5.21</v>
      </c>
      <c r="D470" s="9" t="s">
        <v>396</v>
      </c>
      <c r="E470" s="217" t="s">
        <v>99</v>
      </c>
      <c r="F470" s="285">
        <v>1</v>
      </c>
      <c r="G470" s="282">
        <v>52750</v>
      </c>
      <c r="H470" s="282">
        <v>66935.81</v>
      </c>
      <c r="I470" s="286">
        <v>66935.81</v>
      </c>
      <c r="J470" s="58">
        <f>'RA2 ms'!F1025</f>
        <v>1</v>
      </c>
      <c r="K470" s="283">
        <v>0.6</v>
      </c>
      <c r="L470" s="284">
        <f t="shared" si="7"/>
        <v>40161.485999999997</v>
      </c>
    </row>
    <row r="471" spans="2:12" s="7" customFormat="1" ht="56.65" x14ac:dyDescent="0.35">
      <c r="B471" s="8">
        <v>452</v>
      </c>
      <c r="C471" s="33" t="s">
        <v>14</v>
      </c>
      <c r="D471" s="9" t="s">
        <v>397</v>
      </c>
      <c r="E471" s="217" t="s">
        <v>14</v>
      </c>
      <c r="F471" s="285" t="s">
        <v>14</v>
      </c>
      <c r="G471" s="282"/>
      <c r="H471" s="282"/>
      <c r="I471" s="286"/>
      <c r="J471" s="58"/>
      <c r="K471" s="283"/>
      <c r="L471" s="284">
        <f t="shared" si="7"/>
        <v>0</v>
      </c>
    </row>
    <row r="472" spans="2:12" s="7" customFormat="1" ht="22.9" x14ac:dyDescent="0.35">
      <c r="B472" s="8">
        <v>453</v>
      </c>
      <c r="C472" s="33" t="s">
        <v>14</v>
      </c>
      <c r="D472" s="9" t="s">
        <v>360</v>
      </c>
      <c r="E472" s="217" t="s">
        <v>14</v>
      </c>
      <c r="F472" s="285" t="s">
        <v>14</v>
      </c>
      <c r="G472" s="282"/>
      <c r="H472" s="282"/>
      <c r="I472" s="286"/>
      <c r="J472" s="58"/>
      <c r="K472" s="283"/>
      <c r="L472" s="284">
        <f t="shared" si="7"/>
        <v>0</v>
      </c>
    </row>
    <row r="473" spans="2:12" s="7" customFormat="1" x14ac:dyDescent="0.35">
      <c r="B473" s="8">
        <v>454</v>
      </c>
      <c r="C473" s="33">
        <v>5.22</v>
      </c>
      <c r="D473" s="9" t="s">
        <v>232</v>
      </c>
      <c r="E473" s="217" t="s">
        <v>52</v>
      </c>
      <c r="F473" s="285">
        <v>2</v>
      </c>
      <c r="G473" s="282">
        <v>32000</v>
      </c>
      <c r="H473" s="282">
        <v>33696</v>
      </c>
      <c r="I473" s="286">
        <v>67392</v>
      </c>
      <c r="J473" s="58">
        <f>'RA2 ms'!F1029</f>
        <v>1.371</v>
      </c>
      <c r="K473" s="283">
        <v>0.7</v>
      </c>
      <c r="L473" s="284">
        <f t="shared" si="7"/>
        <v>32338.051199999994</v>
      </c>
    </row>
    <row r="474" spans="2:12" s="7" customFormat="1" ht="67.5" customHeight="1" x14ac:dyDescent="0.35">
      <c r="B474" s="8">
        <v>455</v>
      </c>
      <c r="C474" s="33" t="s">
        <v>14</v>
      </c>
      <c r="D474" s="9" t="s">
        <v>398</v>
      </c>
      <c r="E474" s="217" t="s">
        <v>14</v>
      </c>
      <c r="F474" s="285" t="s">
        <v>14</v>
      </c>
      <c r="G474" s="282"/>
      <c r="H474" s="282"/>
      <c r="I474" s="286"/>
      <c r="J474" s="58"/>
      <c r="K474" s="283"/>
      <c r="L474" s="284">
        <f t="shared" si="7"/>
        <v>0</v>
      </c>
    </row>
    <row r="475" spans="2:12" s="7" customFormat="1" x14ac:dyDescent="0.35">
      <c r="B475" s="8">
        <v>456</v>
      </c>
      <c r="C475" s="215" t="s">
        <v>399</v>
      </c>
      <c r="D475" s="24" t="s">
        <v>400</v>
      </c>
      <c r="E475" s="217" t="s">
        <v>14</v>
      </c>
      <c r="F475" s="285" t="s">
        <v>14</v>
      </c>
      <c r="G475" s="282"/>
      <c r="H475" s="282"/>
      <c r="I475" s="286"/>
      <c r="J475" s="58"/>
      <c r="K475" s="283"/>
      <c r="L475" s="284">
        <f t="shared" si="7"/>
        <v>0</v>
      </c>
    </row>
    <row r="476" spans="2:12" s="7" customFormat="1" x14ac:dyDescent="0.35">
      <c r="B476" s="8">
        <v>457</v>
      </c>
      <c r="C476" s="215" t="s">
        <v>14</v>
      </c>
      <c r="D476" s="24" t="s">
        <v>401</v>
      </c>
      <c r="E476" s="217" t="s">
        <v>14</v>
      </c>
      <c r="F476" s="285" t="s">
        <v>14</v>
      </c>
      <c r="G476" s="282"/>
      <c r="H476" s="282"/>
      <c r="I476" s="286"/>
      <c r="J476" s="58"/>
      <c r="K476" s="283"/>
      <c r="L476" s="284">
        <f t="shared" si="7"/>
        <v>0</v>
      </c>
    </row>
    <row r="477" spans="2:12" s="7" customFormat="1" x14ac:dyDescent="0.35">
      <c r="B477" s="8">
        <v>458</v>
      </c>
      <c r="C477" s="33">
        <v>6.1</v>
      </c>
      <c r="D477" s="9" t="s">
        <v>402</v>
      </c>
      <c r="E477" s="217" t="s">
        <v>99</v>
      </c>
      <c r="F477" s="285">
        <v>1</v>
      </c>
      <c r="G477" s="282">
        <v>0</v>
      </c>
      <c r="H477" s="282">
        <v>5000</v>
      </c>
      <c r="I477" s="286">
        <v>5000</v>
      </c>
      <c r="J477" s="58"/>
      <c r="K477" s="283"/>
      <c r="L477" s="284">
        <f t="shared" si="7"/>
        <v>0</v>
      </c>
    </row>
    <row r="478" spans="2:12" s="7" customFormat="1" x14ac:dyDescent="0.35">
      <c r="B478" s="8">
        <v>459</v>
      </c>
      <c r="C478" s="33">
        <v>6.2</v>
      </c>
      <c r="D478" s="9" t="s">
        <v>403</v>
      </c>
      <c r="E478" s="217" t="s">
        <v>99</v>
      </c>
      <c r="F478" s="285">
        <v>1</v>
      </c>
      <c r="G478" s="282">
        <v>0</v>
      </c>
      <c r="H478" s="282">
        <v>3125</v>
      </c>
      <c r="I478" s="286">
        <v>3125</v>
      </c>
      <c r="J478" s="58"/>
      <c r="K478" s="283"/>
      <c r="L478" s="284">
        <f t="shared" si="7"/>
        <v>0</v>
      </c>
    </row>
    <row r="479" spans="2:12" s="7" customFormat="1" x14ac:dyDescent="0.35">
      <c r="B479" s="8">
        <v>460</v>
      </c>
      <c r="C479" s="33">
        <v>6.3</v>
      </c>
      <c r="D479" s="9" t="s">
        <v>404</v>
      </c>
      <c r="E479" s="217" t="s">
        <v>99</v>
      </c>
      <c r="F479" s="285">
        <v>1</v>
      </c>
      <c r="G479" s="282">
        <v>0</v>
      </c>
      <c r="H479" s="282">
        <v>1562.5</v>
      </c>
      <c r="I479" s="286">
        <v>1562.5</v>
      </c>
      <c r="J479" s="58"/>
      <c r="K479" s="283"/>
      <c r="L479" s="284">
        <f t="shared" si="7"/>
        <v>0</v>
      </c>
    </row>
    <row r="480" spans="2:12" s="7" customFormat="1" x14ac:dyDescent="0.35">
      <c r="B480" s="8">
        <v>461</v>
      </c>
      <c r="C480" s="33">
        <v>6.4</v>
      </c>
      <c r="D480" s="9" t="s">
        <v>405</v>
      </c>
      <c r="E480" s="217" t="s">
        <v>99</v>
      </c>
      <c r="F480" s="285">
        <v>1</v>
      </c>
      <c r="G480" s="282">
        <v>0</v>
      </c>
      <c r="H480" s="282">
        <v>3125</v>
      </c>
      <c r="I480" s="286">
        <v>3125</v>
      </c>
      <c r="J480" s="58"/>
      <c r="K480" s="283"/>
      <c r="L480" s="284">
        <f t="shared" si="7"/>
        <v>0</v>
      </c>
    </row>
    <row r="481" spans="2:12" s="7" customFormat="1" x14ac:dyDescent="0.35">
      <c r="B481" s="8">
        <v>462</v>
      </c>
      <c r="C481" s="33">
        <v>6.6</v>
      </c>
      <c r="D481" s="9" t="s">
        <v>406</v>
      </c>
      <c r="E481" s="217" t="s">
        <v>99</v>
      </c>
      <c r="F481" s="285">
        <v>1</v>
      </c>
      <c r="G481" s="282">
        <v>0</v>
      </c>
      <c r="H481" s="282">
        <v>1562.5</v>
      </c>
      <c r="I481" s="286">
        <v>1562.5</v>
      </c>
      <c r="J481" s="58"/>
      <c r="K481" s="283"/>
      <c r="L481" s="284">
        <f t="shared" si="7"/>
        <v>0</v>
      </c>
    </row>
    <row r="482" spans="2:12" s="7" customFormat="1" x14ac:dyDescent="0.35">
      <c r="B482" s="8">
        <v>463</v>
      </c>
      <c r="C482" s="33">
        <v>6.7</v>
      </c>
      <c r="D482" s="9" t="s">
        <v>407</v>
      </c>
      <c r="E482" s="217" t="s">
        <v>99</v>
      </c>
      <c r="F482" s="285">
        <v>1</v>
      </c>
      <c r="G482" s="282">
        <v>0</v>
      </c>
      <c r="H482" s="282">
        <v>1562.5</v>
      </c>
      <c r="I482" s="286">
        <v>1562.5</v>
      </c>
      <c r="J482" s="58"/>
      <c r="K482" s="283"/>
      <c r="L482" s="284">
        <f t="shared" si="7"/>
        <v>0</v>
      </c>
    </row>
    <row r="483" spans="2:12" s="7" customFormat="1" x14ac:dyDescent="0.35">
      <c r="B483" s="8">
        <v>464</v>
      </c>
      <c r="C483" s="33">
        <v>6.8</v>
      </c>
      <c r="D483" s="9" t="s">
        <v>408</v>
      </c>
      <c r="E483" s="217" t="s">
        <v>99</v>
      </c>
      <c r="F483" s="285">
        <v>1</v>
      </c>
      <c r="G483" s="282">
        <v>0</v>
      </c>
      <c r="H483" s="282">
        <v>312.5</v>
      </c>
      <c r="I483" s="286">
        <v>312.5</v>
      </c>
      <c r="J483" s="58"/>
      <c r="K483" s="283"/>
      <c r="L483" s="284">
        <f t="shared" si="7"/>
        <v>0</v>
      </c>
    </row>
    <row r="484" spans="2:12" s="7" customFormat="1" x14ac:dyDescent="0.35">
      <c r="B484" s="8">
        <v>465</v>
      </c>
      <c r="C484" s="33">
        <v>6.9</v>
      </c>
      <c r="D484" s="9" t="s">
        <v>409</v>
      </c>
      <c r="E484" s="217" t="s">
        <v>99</v>
      </c>
      <c r="F484" s="285">
        <v>1</v>
      </c>
      <c r="G484" s="282">
        <v>0</v>
      </c>
      <c r="H484" s="282">
        <v>312.5</v>
      </c>
      <c r="I484" s="286">
        <v>312.5</v>
      </c>
      <c r="J484" s="58"/>
      <c r="K484" s="283"/>
      <c r="L484" s="284">
        <f t="shared" si="7"/>
        <v>0</v>
      </c>
    </row>
    <row r="485" spans="2:12" s="7" customFormat="1" x14ac:dyDescent="0.35">
      <c r="B485" s="8">
        <v>466</v>
      </c>
      <c r="C485" s="33">
        <v>6.1</v>
      </c>
      <c r="D485" s="9" t="s">
        <v>410</v>
      </c>
      <c r="E485" s="217" t="s">
        <v>99</v>
      </c>
      <c r="F485" s="285">
        <v>1</v>
      </c>
      <c r="G485" s="282">
        <v>0</v>
      </c>
      <c r="H485" s="282">
        <v>312.5</v>
      </c>
      <c r="I485" s="286">
        <v>312.5</v>
      </c>
      <c r="J485" s="58"/>
      <c r="K485" s="283"/>
      <c r="L485" s="284">
        <f t="shared" si="7"/>
        <v>0</v>
      </c>
    </row>
    <row r="486" spans="2:12" s="7" customFormat="1" x14ac:dyDescent="0.35">
      <c r="B486" s="8">
        <v>467</v>
      </c>
      <c r="C486" s="33">
        <v>6.11</v>
      </c>
      <c r="D486" s="9" t="s">
        <v>411</v>
      </c>
      <c r="E486" s="217" t="s">
        <v>99</v>
      </c>
      <c r="F486" s="285">
        <v>1</v>
      </c>
      <c r="G486" s="282">
        <v>0</v>
      </c>
      <c r="H486" s="282">
        <v>312.5</v>
      </c>
      <c r="I486" s="286">
        <v>312.5</v>
      </c>
      <c r="J486" s="58"/>
      <c r="K486" s="283"/>
      <c r="L486" s="284">
        <f t="shared" si="7"/>
        <v>0</v>
      </c>
    </row>
    <row r="487" spans="2:12" s="7" customFormat="1" x14ac:dyDescent="0.35">
      <c r="B487" s="8">
        <v>468</v>
      </c>
      <c r="C487" s="33">
        <v>6.12</v>
      </c>
      <c r="D487" s="9" t="s">
        <v>412</v>
      </c>
      <c r="E487" s="217" t="s">
        <v>99</v>
      </c>
      <c r="F487" s="285">
        <v>1</v>
      </c>
      <c r="G487" s="282">
        <v>0</v>
      </c>
      <c r="H487" s="282">
        <v>187.5</v>
      </c>
      <c r="I487" s="286">
        <v>187.5</v>
      </c>
      <c r="J487" s="58"/>
      <c r="K487" s="283"/>
      <c r="L487" s="284">
        <f t="shared" si="7"/>
        <v>0</v>
      </c>
    </row>
    <row r="488" spans="2:12" s="7" customFormat="1" x14ac:dyDescent="0.35">
      <c r="B488" s="8">
        <v>469</v>
      </c>
      <c r="C488" s="33">
        <v>6.13</v>
      </c>
      <c r="D488" s="9" t="s">
        <v>413</v>
      </c>
      <c r="E488" s="217" t="s">
        <v>99</v>
      </c>
      <c r="F488" s="285">
        <v>1</v>
      </c>
      <c r="G488" s="282">
        <v>0</v>
      </c>
      <c r="H488" s="282">
        <v>312.5</v>
      </c>
      <c r="I488" s="286">
        <v>312.5</v>
      </c>
      <c r="J488" s="58"/>
      <c r="K488" s="283"/>
      <c r="L488" s="284">
        <f t="shared" si="7"/>
        <v>0</v>
      </c>
    </row>
    <row r="489" spans="2:12" s="7" customFormat="1" x14ac:dyDescent="0.35">
      <c r="B489" s="8">
        <v>470</v>
      </c>
      <c r="C489" s="33" t="s">
        <v>414</v>
      </c>
      <c r="D489" s="9" t="s">
        <v>415</v>
      </c>
      <c r="E489" s="217" t="s">
        <v>14</v>
      </c>
      <c r="F489" s="285" t="s">
        <v>14</v>
      </c>
      <c r="G489" s="282"/>
      <c r="H489" s="282"/>
      <c r="I489" s="286"/>
      <c r="J489" s="58"/>
      <c r="K489" s="283"/>
      <c r="L489" s="284">
        <f t="shared" si="7"/>
        <v>0</v>
      </c>
    </row>
    <row r="490" spans="2:12" s="7" customFormat="1" x14ac:dyDescent="0.35">
      <c r="B490" s="8">
        <v>471</v>
      </c>
      <c r="C490" s="33">
        <v>7.1</v>
      </c>
      <c r="D490" s="9" t="s">
        <v>416</v>
      </c>
      <c r="E490" s="217" t="s">
        <v>75</v>
      </c>
      <c r="F490" s="285">
        <v>80</v>
      </c>
      <c r="G490" s="282">
        <v>39360</v>
      </c>
      <c r="H490" s="282">
        <v>650</v>
      </c>
      <c r="I490" s="286">
        <v>52000</v>
      </c>
      <c r="J490" s="58"/>
      <c r="K490" s="283"/>
      <c r="L490" s="284">
        <f t="shared" si="7"/>
        <v>0</v>
      </c>
    </row>
    <row r="491" spans="2:12" s="7" customFormat="1" ht="34.15" x14ac:dyDescent="0.35">
      <c r="B491" s="8">
        <v>472</v>
      </c>
      <c r="C491" s="33" t="s">
        <v>14</v>
      </c>
      <c r="D491" s="9" t="s">
        <v>417</v>
      </c>
      <c r="E491" s="217" t="s">
        <v>14</v>
      </c>
      <c r="F491" s="285" t="s">
        <v>14</v>
      </c>
      <c r="G491" s="282"/>
      <c r="H491" s="282"/>
      <c r="I491" s="286"/>
      <c r="J491" s="58"/>
      <c r="K491" s="283"/>
      <c r="L491" s="284">
        <f t="shared" si="7"/>
        <v>0</v>
      </c>
    </row>
    <row r="492" spans="2:12" s="7" customFormat="1" x14ac:dyDescent="0.35">
      <c r="B492" s="8">
        <v>473</v>
      </c>
      <c r="C492" s="33">
        <v>7.2</v>
      </c>
      <c r="D492" s="9" t="s">
        <v>79</v>
      </c>
      <c r="E492" s="217" t="s">
        <v>75</v>
      </c>
      <c r="F492" s="285">
        <v>100</v>
      </c>
      <c r="G492" s="282">
        <v>48000</v>
      </c>
      <c r="H492" s="282">
        <v>650</v>
      </c>
      <c r="I492" s="286">
        <v>65000</v>
      </c>
      <c r="J492" s="58"/>
      <c r="K492" s="283"/>
      <c r="L492" s="284">
        <f t="shared" si="7"/>
        <v>0</v>
      </c>
    </row>
    <row r="493" spans="2:12" s="7" customFormat="1" ht="34.15" x14ac:dyDescent="0.35">
      <c r="B493" s="8">
        <v>474</v>
      </c>
      <c r="C493" s="33" t="s">
        <v>14</v>
      </c>
      <c r="D493" s="9" t="s">
        <v>418</v>
      </c>
      <c r="E493" s="217" t="s">
        <v>14</v>
      </c>
      <c r="F493" s="285" t="s">
        <v>14</v>
      </c>
      <c r="G493" s="282"/>
      <c r="H493" s="282"/>
      <c r="I493" s="286"/>
      <c r="J493" s="58"/>
      <c r="K493" s="283"/>
      <c r="L493" s="284">
        <f t="shared" si="7"/>
        <v>0</v>
      </c>
    </row>
    <row r="494" spans="2:12" s="7" customFormat="1" x14ac:dyDescent="0.35">
      <c r="B494" s="8">
        <v>475</v>
      </c>
      <c r="C494" s="33">
        <v>7.3</v>
      </c>
      <c r="D494" s="9" t="s">
        <v>419</v>
      </c>
      <c r="E494" s="217" t="s">
        <v>75</v>
      </c>
      <c r="F494" s="285">
        <v>70</v>
      </c>
      <c r="G494" s="282">
        <v>15050</v>
      </c>
      <c r="H494" s="282">
        <v>420</v>
      </c>
      <c r="I494" s="286">
        <v>29400</v>
      </c>
      <c r="J494" s="58"/>
      <c r="K494" s="283"/>
      <c r="L494" s="284">
        <f t="shared" si="7"/>
        <v>0</v>
      </c>
    </row>
    <row r="495" spans="2:12" s="7" customFormat="1" ht="22.9" x14ac:dyDescent="0.35">
      <c r="B495" s="8">
        <v>476</v>
      </c>
      <c r="C495" s="33" t="s">
        <v>14</v>
      </c>
      <c r="D495" s="9" t="s">
        <v>420</v>
      </c>
      <c r="E495" s="217" t="s">
        <v>14</v>
      </c>
      <c r="F495" s="285" t="s">
        <v>14</v>
      </c>
      <c r="G495" s="282"/>
      <c r="H495" s="282"/>
      <c r="I495" s="286"/>
      <c r="J495" s="58"/>
      <c r="K495" s="283"/>
      <c r="L495" s="284">
        <f t="shared" si="7"/>
        <v>0</v>
      </c>
    </row>
    <row r="496" spans="2:12" s="7" customFormat="1" x14ac:dyDescent="0.35">
      <c r="B496" s="8">
        <v>477</v>
      </c>
      <c r="C496" s="33">
        <v>7.4</v>
      </c>
      <c r="D496" s="9" t="s">
        <v>421</v>
      </c>
      <c r="E496" s="217" t="s">
        <v>20</v>
      </c>
      <c r="F496" s="285">
        <v>70</v>
      </c>
      <c r="G496" s="282">
        <v>44100</v>
      </c>
      <c r="H496" s="282">
        <v>5639.96</v>
      </c>
      <c r="I496" s="286">
        <v>394797.2</v>
      </c>
      <c r="J496" s="58"/>
      <c r="K496" s="283"/>
      <c r="L496" s="284">
        <f t="shared" si="7"/>
        <v>0</v>
      </c>
    </row>
    <row r="497" spans="2:12" s="7" customFormat="1" ht="22.9" x14ac:dyDescent="0.35">
      <c r="B497" s="8">
        <v>478</v>
      </c>
      <c r="C497" s="33" t="s">
        <v>14</v>
      </c>
      <c r="D497" s="9" t="s">
        <v>422</v>
      </c>
      <c r="E497" s="217" t="s">
        <v>14</v>
      </c>
      <c r="F497" s="285" t="s">
        <v>14</v>
      </c>
      <c r="G497" s="282"/>
      <c r="H497" s="282"/>
      <c r="I497" s="286"/>
      <c r="J497" s="58"/>
      <c r="K497" s="283"/>
      <c r="L497" s="284">
        <f t="shared" si="7"/>
        <v>0</v>
      </c>
    </row>
    <row r="498" spans="2:12" s="7" customFormat="1" x14ac:dyDescent="0.35">
      <c r="B498" s="8">
        <v>479</v>
      </c>
      <c r="C498" s="33">
        <v>7.5</v>
      </c>
      <c r="D498" s="9" t="s">
        <v>77</v>
      </c>
      <c r="E498" s="217" t="s">
        <v>20</v>
      </c>
      <c r="F498" s="285">
        <v>25</v>
      </c>
      <c r="G498" s="282">
        <v>56875</v>
      </c>
      <c r="H498" s="282">
        <v>3098.88</v>
      </c>
      <c r="I498" s="286">
        <v>77472</v>
      </c>
      <c r="J498" s="58"/>
      <c r="K498" s="283"/>
      <c r="L498" s="284">
        <f t="shared" si="7"/>
        <v>0</v>
      </c>
    </row>
    <row r="499" spans="2:12" s="7" customFormat="1" ht="22.9" x14ac:dyDescent="0.35">
      <c r="B499" s="8">
        <v>480</v>
      </c>
      <c r="C499" s="33" t="s">
        <v>14</v>
      </c>
      <c r="D499" s="9" t="s">
        <v>155</v>
      </c>
      <c r="E499" s="217" t="s">
        <v>14</v>
      </c>
      <c r="F499" s="285" t="s">
        <v>14</v>
      </c>
      <c r="G499" s="282"/>
      <c r="H499" s="282"/>
      <c r="I499" s="286"/>
      <c r="J499" s="58"/>
      <c r="K499" s="283"/>
      <c r="L499" s="284">
        <f t="shared" si="7"/>
        <v>0</v>
      </c>
    </row>
    <row r="500" spans="2:12" s="7" customFormat="1" ht="15" x14ac:dyDescent="0.4">
      <c r="B500" s="8">
        <v>481</v>
      </c>
      <c r="C500" s="33" t="s">
        <v>14</v>
      </c>
      <c r="D500" s="26" t="s">
        <v>423</v>
      </c>
      <c r="E500" s="217" t="s">
        <v>14</v>
      </c>
      <c r="F500" s="285" t="s">
        <v>14</v>
      </c>
      <c r="G500" s="282"/>
      <c r="H500" s="282"/>
      <c r="I500" s="286"/>
      <c r="J500" s="58"/>
      <c r="K500" s="283"/>
      <c r="L500" s="284">
        <f t="shared" si="7"/>
        <v>0</v>
      </c>
    </row>
    <row r="501" spans="2:12" s="7" customFormat="1" x14ac:dyDescent="0.35">
      <c r="B501" s="8">
        <v>482</v>
      </c>
      <c r="C501" s="213" t="s">
        <v>17</v>
      </c>
      <c r="D501" s="28" t="s">
        <v>83</v>
      </c>
      <c r="E501" s="217" t="s">
        <v>62</v>
      </c>
      <c r="F501" s="285">
        <v>1</v>
      </c>
      <c r="G501" s="282">
        <v>0</v>
      </c>
      <c r="H501" s="282">
        <v>0</v>
      </c>
      <c r="I501" s="287">
        <v>0</v>
      </c>
      <c r="J501" s="58"/>
      <c r="K501" s="283"/>
      <c r="L501" s="284">
        <f t="shared" si="7"/>
        <v>0</v>
      </c>
    </row>
    <row r="502" spans="2:12" s="7" customFormat="1" x14ac:dyDescent="0.35">
      <c r="B502" s="8">
        <v>483</v>
      </c>
      <c r="C502" s="33" t="s">
        <v>31</v>
      </c>
      <c r="D502" s="9" t="s">
        <v>85</v>
      </c>
      <c r="E502" s="217" t="s">
        <v>14</v>
      </c>
      <c r="F502" s="285" t="s">
        <v>14</v>
      </c>
      <c r="G502" s="282"/>
      <c r="H502" s="282"/>
      <c r="I502" s="286"/>
      <c r="J502" s="58"/>
      <c r="K502" s="283"/>
      <c r="L502" s="284">
        <f t="shared" si="7"/>
        <v>0</v>
      </c>
    </row>
    <row r="503" spans="2:12" s="7" customFormat="1" ht="146.65" x14ac:dyDescent="0.35">
      <c r="B503" s="8">
        <v>484</v>
      </c>
      <c r="C503" s="316">
        <v>2.1</v>
      </c>
      <c r="D503" s="208" t="s">
        <v>314</v>
      </c>
      <c r="E503" s="217" t="s">
        <v>87</v>
      </c>
      <c r="F503" s="285">
        <v>231.77</v>
      </c>
      <c r="G503" s="282">
        <v>475128.5</v>
      </c>
      <c r="H503" s="282">
        <v>3340</v>
      </c>
      <c r="I503" s="286">
        <v>774111.8</v>
      </c>
      <c r="J503" s="58">
        <f>'RA2 ms'!F1084</f>
        <v>241.20699999999999</v>
      </c>
      <c r="K503" s="283">
        <v>1</v>
      </c>
      <c r="L503" s="284">
        <f t="shared" si="7"/>
        <v>805631.38</v>
      </c>
    </row>
    <row r="504" spans="2:12" s="7" customFormat="1" ht="146.65" x14ac:dyDescent="0.35">
      <c r="B504" s="8">
        <v>485</v>
      </c>
      <c r="C504" s="33">
        <v>2.2000000000000002</v>
      </c>
      <c r="D504" s="9" t="s">
        <v>424</v>
      </c>
      <c r="E504" s="217" t="s">
        <v>87</v>
      </c>
      <c r="F504" s="285">
        <v>49.1</v>
      </c>
      <c r="G504" s="282">
        <v>90835</v>
      </c>
      <c r="H504" s="282">
        <v>2740</v>
      </c>
      <c r="I504" s="286">
        <v>134534</v>
      </c>
      <c r="J504" s="58">
        <f>'RA2 ms'!F1098</f>
        <v>30.785350000000001</v>
      </c>
      <c r="K504" s="283">
        <v>0.9</v>
      </c>
      <c r="L504" s="284">
        <f t="shared" si="7"/>
        <v>75916.6731</v>
      </c>
    </row>
    <row r="505" spans="2:12" s="7" customFormat="1" ht="146.65" x14ac:dyDescent="0.35">
      <c r="B505" s="8">
        <v>486</v>
      </c>
      <c r="C505" s="33">
        <v>2.2999999999999998</v>
      </c>
      <c r="D505" s="9" t="s">
        <v>315</v>
      </c>
      <c r="E505" s="217" t="s">
        <v>87</v>
      </c>
      <c r="F505" s="285">
        <v>73.69</v>
      </c>
      <c r="G505" s="282">
        <v>126894.18</v>
      </c>
      <c r="H505" s="282">
        <v>2300</v>
      </c>
      <c r="I505" s="286">
        <v>169487</v>
      </c>
      <c r="J505" s="58">
        <f>'RA2 ms'!F1119</f>
        <v>70.03179999999999</v>
      </c>
      <c r="K505" s="283">
        <v>0.9</v>
      </c>
      <c r="L505" s="284">
        <f t="shared" si="7"/>
        <v>144965.82599999997</v>
      </c>
    </row>
    <row r="506" spans="2:12" s="7" customFormat="1" ht="180.4" x14ac:dyDescent="0.35">
      <c r="B506" s="8">
        <v>487</v>
      </c>
      <c r="C506" s="33">
        <v>2.4</v>
      </c>
      <c r="D506" s="9" t="s">
        <v>89</v>
      </c>
      <c r="E506" s="217" t="s">
        <v>87</v>
      </c>
      <c r="F506" s="285">
        <v>709.12</v>
      </c>
      <c r="G506" s="282">
        <v>460928</v>
      </c>
      <c r="H506" s="282">
        <v>767</v>
      </c>
      <c r="I506" s="286">
        <v>543895.04000000004</v>
      </c>
      <c r="J506" s="58">
        <f>'RA2 ms'!F1177</f>
        <v>506.21650000000005</v>
      </c>
      <c r="K506" s="283">
        <v>0.9</v>
      </c>
      <c r="L506" s="284">
        <f t="shared" si="7"/>
        <v>349441.24995000003</v>
      </c>
    </row>
    <row r="507" spans="2:12" s="7" customFormat="1" ht="180.4" x14ac:dyDescent="0.35">
      <c r="B507" s="8">
        <v>488</v>
      </c>
      <c r="C507" s="33">
        <v>2.5</v>
      </c>
      <c r="D507" s="9" t="s">
        <v>89</v>
      </c>
      <c r="E507" s="217" t="s">
        <v>87</v>
      </c>
      <c r="F507" s="285">
        <v>106.21</v>
      </c>
      <c r="G507" s="282">
        <v>69036.5</v>
      </c>
      <c r="H507" s="282">
        <v>767</v>
      </c>
      <c r="I507" s="286">
        <v>81463.070000000007</v>
      </c>
      <c r="J507" s="58">
        <f>'RA2 ms'!F1189</f>
        <v>168.3845</v>
      </c>
      <c r="K507" s="283">
        <v>0.9</v>
      </c>
      <c r="L507" s="284">
        <f t="shared" si="7"/>
        <v>116235.82035000001</v>
      </c>
    </row>
    <row r="508" spans="2:12" s="7" customFormat="1" ht="67.900000000000006" x14ac:dyDescent="0.35">
      <c r="B508" s="8">
        <v>489</v>
      </c>
      <c r="C508" s="33">
        <v>2.6</v>
      </c>
      <c r="D508" s="9" t="s">
        <v>425</v>
      </c>
      <c r="E508" s="217" t="s">
        <v>14</v>
      </c>
      <c r="F508" s="285" t="s">
        <v>14</v>
      </c>
      <c r="G508" s="282"/>
      <c r="H508" s="282"/>
      <c r="I508" s="286"/>
      <c r="J508" s="58"/>
      <c r="K508" s="283"/>
      <c r="L508" s="284">
        <f t="shared" si="7"/>
        <v>0</v>
      </c>
    </row>
    <row r="509" spans="2:12" s="7" customFormat="1" x14ac:dyDescent="0.35">
      <c r="B509" s="8">
        <v>490</v>
      </c>
      <c r="C509" s="33" t="s">
        <v>14</v>
      </c>
      <c r="D509" s="9" t="s">
        <v>426</v>
      </c>
      <c r="E509" s="217" t="s">
        <v>87</v>
      </c>
      <c r="F509" s="285">
        <v>10</v>
      </c>
      <c r="G509" s="282">
        <v>22000</v>
      </c>
      <c r="H509" s="282">
        <v>2750</v>
      </c>
      <c r="I509" s="286">
        <v>27500</v>
      </c>
      <c r="J509" s="58"/>
      <c r="K509" s="283"/>
      <c r="L509" s="284">
        <f t="shared" si="7"/>
        <v>0</v>
      </c>
    </row>
    <row r="510" spans="2:12" s="7" customFormat="1" ht="90.4" x14ac:dyDescent="0.35">
      <c r="B510" s="8">
        <v>491</v>
      </c>
      <c r="C510" s="33">
        <v>2.7</v>
      </c>
      <c r="D510" s="9" t="s">
        <v>427</v>
      </c>
      <c r="E510" s="217" t="s">
        <v>87</v>
      </c>
      <c r="F510" s="285">
        <v>7</v>
      </c>
      <c r="G510" s="282">
        <v>12950</v>
      </c>
      <c r="H510" s="282">
        <v>2750</v>
      </c>
      <c r="I510" s="286">
        <v>19250</v>
      </c>
      <c r="J510" s="58"/>
      <c r="K510" s="283"/>
      <c r="L510" s="284">
        <f t="shared" si="7"/>
        <v>0</v>
      </c>
    </row>
    <row r="511" spans="2:12" s="7" customFormat="1" ht="112.9" x14ac:dyDescent="0.35">
      <c r="B511" s="8">
        <v>492</v>
      </c>
      <c r="C511" s="33">
        <v>2.8</v>
      </c>
      <c r="D511" s="9" t="s">
        <v>428</v>
      </c>
      <c r="E511" s="217" t="s">
        <v>87</v>
      </c>
      <c r="F511" s="285">
        <v>90</v>
      </c>
      <c r="G511" s="282">
        <v>202500</v>
      </c>
      <c r="H511" s="282">
        <v>2475</v>
      </c>
      <c r="I511" s="286">
        <v>222750</v>
      </c>
      <c r="J511" s="58">
        <f>'RA2 ms'!F1197</f>
        <v>83.125</v>
      </c>
      <c r="K511" s="283">
        <v>0.9</v>
      </c>
      <c r="L511" s="284">
        <f t="shared" si="7"/>
        <v>185160.9375</v>
      </c>
    </row>
    <row r="512" spans="2:12" s="7" customFormat="1" ht="79.150000000000006" x14ac:dyDescent="0.35">
      <c r="B512" s="8">
        <v>493</v>
      </c>
      <c r="C512" s="33">
        <v>2.9</v>
      </c>
      <c r="D512" s="9" t="s">
        <v>90</v>
      </c>
      <c r="E512" s="217" t="s">
        <v>87</v>
      </c>
      <c r="F512" s="285">
        <v>12</v>
      </c>
      <c r="G512" s="282">
        <v>10680</v>
      </c>
      <c r="H512" s="282">
        <v>898</v>
      </c>
      <c r="I512" s="286">
        <v>10776</v>
      </c>
      <c r="J512" s="58"/>
      <c r="K512" s="283"/>
      <c r="L512" s="284">
        <f t="shared" si="7"/>
        <v>0</v>
      </c>
    </row>
    <row r="513" spans="2:12" s="7" customFormat="1" x14ac:dyDescent="0.35">
      <c r="B513" s="8">
        <v>494</v>
      </c>
      <c r="C513" s="33" t="s">
        <v>40</v>
      </c>
      <c r="D513" s="9" t="s">
        <v>318</v>
      </c>
      <c r="E513" s="217" t="s">
        <v>14</v>
      </c>
      <c r="F513" s="285" t="s">
        <v>14</v>
      </c>
      <c r="G513" s="282"/>
      <c r="H513" s="282"/>
      <c r="I513" s="286"/>
      <c r="J513" s="58"/>
      <c r="K513" s="283"/>
      <c r="L513" s="284">
        <f t="shared" si="7"/>
        <v>0</v>
      </c>
    </row>
    <row r="514" spans="2:12" s="7" customFormat="1" x14ac:dyDescent="0.35">
      <c r="B514" s="8">
        <v>495</v>
      </c>
      <c r="C514" s="33" t="s">
        <v>14</v>
      </c>
      <c r="D514" s="9" t="s">
        <v>319</v>
      </c>
      <c r="E514" s="217" t="s">
        <v>14</v>
      </c>
      <c r="F514" s="285" t="s">
        <v>14</v>
      </c>
      <c r="G514" s="282"/>
      <c r="H514" s="282"/>
      <c r="I514" s="286"/>
      <c r="J514" s="58"/>
      <c r="K514" s="283"/>
      <c r="L514" s="284">
        <f t="shared" si="7"/>
        <v>0</v>
      </c>
    </row>
    <row r="515" spans="2:12" s="7" customFormat="1" x14ac:dyDescent="0.35">
      <c r="B515" s="8">
        <v>496</v>
      </c>
      <c r="C515" s="33">
        <v>3.1</v>
      </c>
      <c r="D515" s="9" t="s">
        <v>320</v>
      </c>
      <c r="E515" s="217" t="s">
        <v>75</v>
      </c>
      <c r="F515" s="285">
        <v>88</v>
      </c>
      <c r="G515" s="282">
        <v>399168</v>
      </c>
      <c r="H515" s="282">
        <v>10795</v>
      </c>
      <c r="I515" s="286">
        <v>949960</v>
      </c>
      <c r="J515" s="58">
        <f>'RA2 ms'!F1211</f>
        <v>76.93065</v>
      </c>
      <c r="K515" s="283">
        <v>0.9</v>
      </c>
      <c r="L515" s="284">
        <f t="shared" si="7"/>
        <v>747419.73007499997</v>
      </c>
    </row>
    <row r="516" spans="2:12" s="7" customFormat="1" ht="79.150000000000006" x14ac:dyDescent="0.35">
      <c r="B516" s="8">
        <v>497</v>
      </c>
      <c r="C516" s="33" t="s">
        <v>14</v>
      </c>
      <c r="D516" s="9" t="s">
        <v>321</v>
      </c>
      <c r="E516" s="217" t="s">
        <v>14</v>
      </c>
      <c r="F516" s="285" t="s">
        <v>14</v>
      </c>
      <c r="G516" s="282"/>
      <c r="H516" s="282"/>
      <c r="I516" s="286"/>
      <c r="J516" s="58"/>
      <c r="K516" s="283"/>
      <c r="L516" s="284">
        <f t="shared" ref="L516:L579" si="8">K516*J516*H516</f>
        <v>0</v>
      </c>
    </row>
    <row r="517" spans="2:12" s="7" customFormat="1" x14ac:dyDescent="0.35">
      <c r="B517" s="8">
        <v>498</v>
      </c>
      <c r="C517" s="33">
        <v>3.2</v>
      </c>
      <c r="D517" s="9" t="s">
        <v>429</v>
      </c>
      <c r="E517" s="217" t="s">
        <v>75</v>
      </c>
      <c r="F517" s="285">
        <v>5</v>
      </c>
      <c r="G517" s="282">
        <v>45750</v>
      </c>
      <c r="H517" s="282">
        <v>12450</v>
      </c>
      <c r="I517" s="286">
        <v>62250</v>
      </c>
      <c r="J517" s="58"/>
      <c r="K517" s="283"/>
      <c r="L517" s="284">
        <f t="shared" si="8"/>
        <v>0</v>
      </c>
    </row>
    <row r="518" spans="2:12" s="7" customFormat="1" ht="101.65" x14ac:dyDescent="0.35">
      <c r="B518" s="8">
        <v>499</v>
      </c>
      <c r="C518" s="33" t="s">
        <v>14</v>
      </c>
      <c r="D518" s="9" t="s">
        <v>430</v>
      </c>
      <c r="E518" s="217" t="s">
        <v>14</v>
      </c>
      <c r="F518" s="285" t="s">
        <v>14</v>
      </c>
      <c r="G518" s="282"/>
      <c r="H518" s="282"/>
      <c r="I518" s="286"/>
      <c r="J518" s="58"/>
      <c r="K518" s="283"/>
      <c r="L518" s="284">
        <f t="shared" si="8"/>
        <v>0</v>
      </c>
    </row>
    <row r="519" spans="2:12" s="7" customFormat="1" x14ac:dyDescent="0.35">
      <c r="B519" s="8">
        <v>500</v>
      </c>
      <c r="C519" s="33">
        <v>3.2</v>
      </c>
      <c r="D519" s="9" t="s">
        <v>431</v>
      </c>
      <c r="E519" s="217" t="s">
        <v>75</v>
      </c>
      <c r="F519" s="285">
        <v>10</v>
      </c>
      <c r="G519" s="282">
        <v>32500</v>
      </c>
      <c r="H519" s="282">
        <v>3690</v>
      </c>
      <c r="I519" s="286">
        <v>36900</v>
      </c>
      <c r="J519" s="58"/>
      <c r="K519" s="283"/>
      <c r="L519" s="284">
        <f t="shared" si="8"/>
        <v>0</v>
      </c>
    </row>
    <row r="520" spans="2:12" s="7" customFormat="1" ht="45.4" x14ac:dyDescent="0.35">
      <c r="B520" s="8">
        <v>501</v>
      </c>
      <c r="C520" s="33" t="s">
        <v>14</v>
      </c>
      <c r="D520" s="9" t="s">
        <v>432</v>
      </c>
      <c r="E520" s="217" t="s">
        <v>14</v>
      </c>
      <c r="F520" s="285" t="s">
        <v>14</v>
      </c>
      <c r="G520" s="282"/>
      <c r="H520" s="282"/>
      <c r="I520" s="286"/>
      <c r="J520" s="58"/>
      <c r="K520" s="283"/>
      <c r="L520" s="284">
        <f t="shared" si="8"/>
        <v>0</v>
      </c>
    </row>
    <row r="521" spans="2:12" s="7" customFormat="1" x14ac:dyDescent="0.35">
      <c r="B521" s="8">
        <v>502</v>
      </c>
      <c r="C521" s="33">
        <v>3.4</v>
      </c>
      <c r="D521" s="9" t="s">
        <v>433</v>
      </c>
      <c r="E521" s="217" t="s">
        <v>75</v>
      </c>
      <c r="F521" s="285">
        <v>80</v>
      </c>
      <c r="G521" s="282">
        <v>156000</v>
      </c>
      <c r="H521" s="282">
        <v>3040</v>
      </c>
      <c r="I521" s="286">
        <v>243200</v>
      </c>
      <c r="J521" s="58"/>
      <c r="K521" s="283"/>
      <c r="L521" s="284">
        <f t="shared" si="8"/>
        <v>0</v>
      </c>
    </row>
    <row r="522" spans="2:12" s="7" customFormat="1" ht="101.65" x14ac:dyDescent="0.35">
      <c r="B522" s="8">
        <v>503</v>
      </c>
      <c r="C522" s="33" t="s">
        <v>14</v>
      </c>
      <c r="D522" s="9" t="s">
        <v>168</v>
      </c>
      <c r="E522" s="217" t="s">
        <v>14</v>
      </c>
      <c r="F522" s="285" t="s">
        <v>14</v>
      </c>
      <c r="G522" s="282"/>
      <c r="H522" s="282"/>
      <c r="I522" s="286"/>
      <c r="J522" s="58"/>
      <c r="K522" s="283"/>
      <c r="L522" s="284">
        <f t="shared" si="8"/>
        <v>0</v>
      </c>
    </row>
    <row r="523" spans="2:12" s="7" customFormat="1" x14ac:dyDescent="0.35">
      <c r="B523" s="8">
        <v>504</v>
      </c>
      <c r="C523" s="33">
        <v>3.5</v>
      </c>
      <c r="D523" s="9" t="s">
        <v>434</v>
      </c>
      <c r="E523" s="217" t="s">
        <v>75</v>
      </c>
      <c r="F523" s="285">
        <v>5</v>
      </c>
      <c r="G523" s="282">
        <v>30250</v>
      </c>
      <c r="H523" s="282">
        <v>6250</v>
      </c>
      <c r="I523" s="286">
        <v>31250</v>
      </c>
      <c r="J523" s="58"/>
      <c r="K523" s="283"/>
      <c r="L523" s="284">
        <f t="shared" si="8"/>
        <v>0</v>
      </c>
    </row>
    <row r="524" spans="2:12" s="7" customFormat="1" ht="112.9" x14ac:dyDescent="0.35">
      <c r="B524" s="8">
        <v>505</v>
      </c>
      <c r="C524" s="33" t="s">
        <v>14</v>
      </c>
      <c r="D524" s="9" t="s">
        <v>435</v>
      </c>
      <c r="E524" s="217" t="s">
        <v>14</v>
      </c>
      <c r="F524" s="285" t="s">
        <v>14</v>
      </c>
      <c r="G524" s="282"/>
      <c r="H524" s="282"/>
      <c r="I524" s="286"/>
      <c r="J524" s="58"/>
      <c r="K524" s="283"/>
      <c r="L524" s="284">
        <f t="shared" si="8"/>
        <v>0</v>
      </c>
    </row>
    <row r="525" spans="2:12" s="7" customFormat="1" x14ac:dyDescent="0.35">
      <c r="B525" s="8">
        <v>506</v>
      </c>
      <c r="C525" s="33" t="s">
        <v>14</v>
      </c>
      <c r="D525" s="9" t="s">
        <v>324</v>
      </c>
      <c r="E525" s="217" t="s">
        <v>14</v>
      </c>
      <c r="F525" s="285" t="s">
        <v>14</v>
      </c>
      <c r="G525" s="282"/>
      <c r="H525" s="282"/>
      <c r="I525" s="286"/>
      <c r="J525" s="58"/>
      <c r="K525" s="283"/>
      <c r="L525" s="284">
        <f t="shared" si="8"/>
        <v>0</v>
      </c>
    </row>
    <row r="526" spans="2:12" s="7" customFormat="1" x14ac:dyDescent="0.35">
      <c r="B526" s="8">
        <v>507</v>
      </c>
      <c r="C526" s="33">
        <v>3.6</v>
      </c>
      <c r="D526" s="9" t="s">
        <v>325</v>
      </c>
      <c r="E526" s="217" t="s">
        <v>75</v>
      </c>
      <c r="F526" s="285">
        <v>161.5</v>
      </c>
      <c r="G526" s="282">
        <v>1086087.5</v>
      </c>
      <c r="H526" s="282">
        <v>6860</v>
      </c>
      <c r="I526" s="286">
        <v>1107890</v>
      </c>
      <c r="J526" s="58">
        <f>'RA2 ms'!F1241</f>
        <v>159.26250000000002</v>
      </c>
      <c r="K526" s="283">
        <v>0.9</v>
      </c>
      <c r="L526" s="284">
        <f t="shared" si="8"/>
        <v>983286.67500000005</v>
      </c>
    </row>
    <row r="527" spans="2:12" s="7" customFormat="1" ht="67.900000000000006" x14ac:dyDescent="0.35">
      <c r="B527" s="8">
        <v>508</v>
      </c>
      <c r="C527" s="33" t="s">
        <v>14</v>
      </c>
      <c r="D527" s="9" t="s">
        <v>326</v>
      </c>
      <c r="E527" s="217" t="s">
        <v>14</v>
      </c>
      <c r="F527" s="285" t="s">
        <v>14</v>
      </c>
      <c r="G527" s="282"/>
      <c r="H527" s="282"/>
      <c r="I527" s="286"/>
      <c r="J527" s="58"/>
      <c r="K527" s="283"/>
      <c r="L527" s="284">
        <f t="shared" si="8"/>
        <v>0</v>
      </c>
    </row>
    <row r="528" spans="2:12" s="7" customFormat="1" x14ac:dyDescent="0.35">
      <c r="B528" s="8">
        <v>509</v>
      </c>
      <c r="C528" s="33">
        <v>3.7</v>
      </c>
      <c r="D528" s="9" t="s">
        <v>436</v>
      </c>
      <c r="E528" s="217" t="s">
        <v>75</v>
      </c>
      <c r="F528" s="285">
        <v>100</v>
      </c>
      <c r="G528" s="282">
        <v>860000</v>
      </c>
      <c r="H528" s="282">
        <v>11050</v>
      </c>
      <c r="I528" s="286">
        <v>1105000</v>
      </c>
      <c r="J528" s="58">
        <f>'RA2 ms'!F1253</f>
        <v>68.4148</v>
      </c>
      <c r="K528" s="283">
        <v>0.7</v>
      </c>
      <c r="L528" s="284">
        <f t="shared" si="8"/>
        <v>529188.47799999989</v>
      </c>
    </row>
    <row r="529" spans="2:12" s="7" customFormat="1" ht="90.4" x14ac:dyDescent="0.35">
      <c r="B529" s="8">
        <v>510</v>
      </c>
      <c r="C529" s="33" t="s">
        <v>14</v>
      </c>
      <c r="D529" s="9" t="s">
        <v>437</v>
      </c>
      <c r="E529" s="217" t="s">
        <v>14</v>
      </c>
      <c r="F529" s="285" t="s">
        <v>14</v>
      </c>
      <c r="G529" s="282"/>
      <c r="H529" s="282"/>
      <c r="I529" s="286"/>
      <c r="J529" s="58"/>
      <c r="K529" s="283"/>
      <c r="L529" s="284">
        <f t="shared" si="8"/>
        <v>0</v>
      </c>
    </row>
    <row r="530" spans="2:12" s="7" customFormat="1" x14ac:dyDescent="0.35">
      <c r="B530" s="8">
        <v>511</v>
      </c>
      <c r="C530" s="33">
        <v>3.8</v>
      </c>
      <c r="D530" s="9" t="s">
        <v>438</v>
      </c>
      <c r="E530" s="217" t="s">
        <v>75</v>
      </c>
      <c r="F530" s="285">
        <v>140</v>
      </c>
      <c r="G530" s="282">
        <v>273000</v>
      </c>
      <c r="H530" s="282">
        <v>2275</v>
      </c>
      <c r="I530" s="286">
        <v>318500</v>
      </c>
      <c r="J530" s="58">
        <f>'RA2 ms'!F1262</f>
        <v>14.004999999999999</v>
      </c>
      <c r="K530" s="283">
        <v>1</v>
      </c>
      <c r="L530" s="284">
        <f t="shared" si="8"/>
        <v>31861.374999999996</v>
      </c>
    </row>
    <row r="531" spans="2:12" s="7" customFormat="1" ht="45.4" x14ac:dyDescent="0.35">
      <c r="B531" s="8">
        <v>512</v>
      </c>
      <c r="C531" s="33" t="s">
        <v>14</v>
      </c>
      <c r="D531" s="9" t="s">
        <v>439</v>
      </c>
      <c r="E531" s="217" t="s">
        <v>14</v>
      </c>
      <c r="F531" s="285" t="s">
        <v>14</v>
      </c>
      <c r="G531" s="282"/>
      <c r="H531" s="282"/>
      <c r="I531" s="286"/>
      <c r="J531" s="58"/>
      <c r="K531" s="283"/>
      <c r="L531" s="284">
        <f t="shared" si="8"/>
        <v>0</v>
      </c>
    </row>
    <row r="532" spans="2:12" s="7" customFormat="1" x14ac:dyDescent="0.35">
      <c r="B532" s="8">
        <v>513</v>
      </c>
      <c r="C532" s="33">
        <v>3.9</v>
      </c>
      <c r="D532" s="9" t="s">
        <v>440</v>
      </c>
      <c r="E532" s="217" t="s">
        <v>75</v>
      </c>
      <c r="F532" s="285">
        <v>30</v>
      </c>
      <c r="G532" s="282">
        <v>516480</v>
      </c>
      <c r="H532" s="282">
        <v>20750</v>
      </c>
      <c r="I532" s="286">
        <v>622500</v>
      </c>
      <c r="J532" s="58">
        <f>'RA2 ms'!F1269</f>
        <v>26.175000000000001</v>
      </c>
      <c r="K532" s="283">
        <v>0.6</v>
      </c>
      <c r="L532" s="284">
        <f t="shared" si="8"/>
        <v>325878.75</v>
      </c>
    </row>
    <row r="533" spans="2:12" s="7" customFormat="1" ht="45.4" x14ac:dyDescent="0.35">
      <c r="B533" s="8">
        <v>514</v>
      </c>
      <c r="C533" s="33" t="s">
        <v>14</v>
      </c>
      <c r="D533" s="9" t="s">
        <v>441</v>
      </c>
      <c r="E533" s="217" t="s">
        <v>14</v>
      </c>
      <c r="F533" s="285" t="s">
        <v>14</v>
      </c>
      <c r="G533" s="282"/>
      <c r="H533" s="282"/>
      <c r="I533" s="286"/>
      <c r="J533" s="58"/>
      <c r="K533" s="283"/>
      <c r="L533" s="284">
        <f t="shared" si="8"/>
        <v>0</v>
      </c>
    </row>
    <row r="534" spans="2:12" s="7" customFormat="1" x14ac:dyDescent="0.35">
      <c r="B534" s="8">
        <v>515</v>
      </c>
      <c r="C534" s="33">
        <v>3.1</v>
      </c>
      <c r="D534" s="9" t="s">
        <v>442</v>
      </c>
      <c r="E534" s="217" t="s">
        <v>75</v>
      </c>
      <c r="F534" s="285">
        <v>109</v>
      </c>
      <c r="G534" s="282">
        <v>937400</v>
      </c>
      <c r="H534" s="282">
        <v>9100</v>
      </c>
      <c r="I534" s="286">
        <v>991900</v>
      </c>
      <c r="J534" s="58">
        <f>'RA2 ms'!F1283</f>
        <v>46.783999999999992</v>
      </c>
      <c r="K534" s="283">
        <v>0.9</v>
      </c>
      <c r="L534" s="284">
        <f t="shared" si="8"/>
        <v>383160.95999999996</v>
      </c>
    </row>
    <row r="535" spans="2:12" s="7" customFormat="1" ht="45.4" x14ac:dyDescent="0.35">
      <c r="B535" s="8">
        <v>516</v>
      </c>
      <c r="C535" s="33" t="s">
        <v>14</v>
      </c>
      <c r="D535" s="9" t="s">
        <v>443</v>
      </c>
      <c r="E535" s="217" t="s">
        <v>14</v>
      </c>
      <c r="F535" s="285" t="s">
        <v>14</v>
      </c>
      <c r="G535" s="282"/>
      <c r="H535" s="282"/>
      <c r="I535" s="286"/>
      <c r="J535" s="58"/>
      <c r="K535" s="283"/>
      <c r="L535" s="284">
        <f t="shared" si="8"/>
        <v>0</v>
      </c>
    </row>
    <row r="536" spans="2:12" s="7" customFormat="1" x14ac:dyDescent="0.35">
      <c r="B536" s="8">
        <v>517</v>
      </c>
      <c r="C536" s="33">
        <v>3.11</v>
      </c>
      <c r="D536" s="9" t="s">
        <v>328</v>
      </c>
      <c r="E536" s="217" t="s">
        <v>27</v>
      </c>
      <c r="F536" s="285">
        <v>42</v>
      </c>
      <c r="G536" s="282">
        <v>48300</v>
      </c>
      <c r="H536" s="282">
        <v>3060</v>
      </c>
      <c r="I536" s="286">
        <v>128520</v>
      </c>
      <c r="J536" s="58">
        <f>'RA2 ms'!F1290</f>
        <v>54</v>
      </c>
      <c r="K536" s="283">
        <v>0.85</v>
      </c>
      <c r="L536" s="284">
        <f t="shared" si="8"/>
        <v>140454</v>
      </c>
    </row>
    <row r="537" spans="2:12" s="7" customFormat="1" ht="79.150000000000006" x14ac:dyDescent="0.35">
      <c r="B537" s="8">
        <v>518</v>
      </c>
      <c r="C537" s="33" t="s">
        <v>14</v>
      </c>
      <c r="D537" s="9" t="s">
        <v>329</v>
      </c>
      <c r="E537" s="217" t="s">
        <v>14</v>
      </c>
      <c r="F537" s="285" t="s">
        <v>14</v>
      </c>
      <c r="G537" s="282"/>
      <c r="H537" s="282"/>
      <c r="I537" s="286"/>
      <c r="J537" s="58"/>
      <c r="K537" s="283"/>
      <c r="L537" s="284">
        <f t="shared" si="8"/>
        <v>0</v>
      </c>
    </row>
    <row r="538" spans="2:12" s="7" customFormat="1" x14ac:dyDescent="0.35">
      <c r="B538" s="8">
        <v>519</v>
      </c>
      <c r="C538" s="33">
        <v>3.12</v>
      </c>
      <c r="D538" s="9" t="s">
        <v>444</v>
      </c>
      <c r="E538" s="217" t="s">
        <v>27</v>
      </c>
      <c r="F538" s="285">
        <v>42</v>
      </c>
      <c r="G538" s="282">
        <v>44100</v>
      </c>
      <c r="H538" s="282">
        <v>2100</v>
      </c>
      <c r="I538" s="286">
        <v>88200</v>
      </c>
      <c r="J538" s="58"/>
      <c r="K538" s="283"/>
      <c r="L538" s="284">
        <f t="shared" si="8"/>
        <v>0</v>
      </c>
    </row>
    <row r="539" spans="2:12" s="7" customFormat="1" ht="67.900000000000006" x14ac:dyDescent="0.35">
      <c r="B539" s="8">
        <v>520</v>
      </c>
      <c r="C539" s="33" t="s">
        <v>14</v>
      </c>
      <c r="D539" s="9" t="s">
        <v>445</v>
      </c>
      <c r="E539" s="217" t="s">
        <v>14</v>
      </c>
      <c r="F539" s="285" t="s">
        <v>14</v>
      </c>
      <c r="G539" s="282"/>
      <c r="H539" s="282"/>
      <c r="I539" s="286"/>
      <c r="J539" s="58"/>
      <c r="K539" s="283"/>
      <c r="L539" s="284">
        <f t="shared" si="8"/>
        <v>0</v>
      </c>
    </row>
    <row r="540" spans="2:12" s="7" customFormat="1" x14ac:dyDescent="0.35">
      <c r="B540" s="8">
        <v>521</v>
      </c>
      <c r="C540" s="33">
        <v>3.13</v>
      </c>
      <c r="D540" s="9" t="s">
        <v>446</v>
      </c>
      <c r="E540" s="217" t="s">
        <v>27</v>
      </c>
      <c r="F540" s="285">
        <v>84</v>
      </c>
      <c r="G540" s="282">
        <v>88200</v>
      </c>
      <c r="H540" s="282">
        <v>2100</v>
      </c>
      <c r="I540" s="286">
        <v>176400</v>
      </c>
      <c r="J540" s="58"/>
      <c r="K540" s="283"/>
      <c r="L540" s="284">
        <f t="shared" si="8"/>
        <v>0</v>
      </c>
    </row>
    <row r="541" spans="2:12" s="7" customFormat="1" ht="56.65" x14ac:dyDescent="0.35">
      <c r="B541" s="8">
        <v>522</v>
      </c>
      <c r="C541" s="33" t="s">
        <v>14</v>
      </c>
      <c r="D541" s="9" t="s">
        <v>447</v>
      </c>
      <c r="E541" s="217" t="s">
        <v>14</v>
      </c>
      <c r="F541" s="285" t="s">
        <v>14</v>
      </c>
      <c r="G541" s="282"/>
      <c r="H541" s="282"/>
      <c r="I541" s="286"/>
      <c r="J541" s="58"/>
      <c r="K541" s="283"/>
      <c r="L541" s="284">
        <f t="shared" si="8"/>
        <v>0</v>
      </c>
    </row>
    <row r="542" spans="2:12" s="7" customFormat="1" x14ac:dyDescent="0.35">
      <c r="B542" s="8">
        <v>523</v>
      </c>
      <c r="C542" s="33" t="s">
        <v>448</v>
      </c>
      <c r="D542" s="9" t="s">
        <v>449</v>
      </c>
      <c r="E542" s="217" t="s">
        <v>27</v>
      </c>
      <c r="F542" s="285">
        <v>75</v>
      </c>
      <c r="G542" s="282">
        <v>26250</v>
      </c>
      <c r="H542" s="282">
        <v>637</v>
      </c>
      <c r="I542" s="286">
        <v>47775</v>
      </c>
      <c r="J542" s="58"/>
      <c r="K542" s="283"/>
      <c r="L542" s="284">
        <f t="shared" si="8"/>
        <v>0</v>
      </c>
    </row>
    <row r="543" spans="2:12" s="7" customFormat="1" ht="56.65" x14ac:dyDescent="0.35">
      <c r="B543" s="8">
        <v>524</v>
      </c>
      <c r="C543" s="33" t="s">
        <v>14</v>
      </c>
      <c r="D543" s="9" t="s">
        <v>450</v>
      </c>
      <c r="E543" s="217" t="s">
        <v>14</v>
      </c>
      <c r="F543" s="285" t="s">
        <v>14</v>
      </c>
      <c r="G543" s="282"/>
      <c r="H543" s="282"/>
      <c r="I543" s="286"/>
      <c r="J543" s="58"/>
      <c r="K543" s="283"/>
      <c r="L543" s="284">
        <f t="shared" si="8"/>
        <v>0</v>
      </c>
    </row>
    <row r="544" spans="2:12" s="7" customFormat="1" x14ac:dyDescent="0.35">
      <c r="B544" s="8">
        <v>525</v>
      </c>
      <c r="C544" s="33" t="s">
        <v>14</v>
      </c>
      <c r="D544" s="9" t="s">
        <v>243</v>
      </c>
      <c r="E544" s="217" t="s">
        <v>14</v>
      </c>
      <c r="F544" s="285" t="s">
        <v>14</v>
      </c>
      <c r="G544" s="282"/>
      <c r="H544" s="282"/>
      <c r="I544" s="286"/>
      <c r="J544" s="58"/>
      <c r="K544" s="283"/>
      <c r="L544" s="284">
        <f t="shared" si="8"/>
        <v>0</v>
      </c>
    </row>
    <row r="545" spans="2:12" s="7" customFormat="1" x14ac:dyDescent="0.35">
      <c r="B545" s="8">
        <v>526</v>
      </c>
      <c r="C545" s="33">
        <v>3.14</v>
      </c>
      <c r="D545" s="9" t="s">
        <v>451</v>
      </c>
      <c r="E545" s="217" t="s">
        <v>27</v>
      </c>
      <c r="F545" s="285">
        <v>10</v>
      </c>
      <c r="G545" s="282">
        <v>91500</v>
      </c>
      <c r="H545" s="282">
        <v>27500</v>
      </c>
      <c r="I545" s="286">
        <v>275000</v>
      </c>
      <c r="J545" s="58">
        <f>'RA2 ms'!F1305</f>
        <v>8.23</v>
      </c>
      <c r="K545" s="283">
        <v>0.7</v>
      </c>
      <c r="L545" s="284">
        <f t="shared" si="8"/>
        <v>158427.5</v>
      </c>
    </row>
    <row r="546" spans="2:12" s="7" customFormat="1" ht="101.65" x14ac:dyDescent="0.35">
      <c r="B546" s="8">
        <v>527</v>
      </c>
      <c r="C546" s="33" t="s">
        <v>14</v>
      </c>
      <c r="D546" s="9" t="s">
        <v>331</v>
      </c>
      <c r="E546" s="217" t="s">
        <v>14</v>
      </c>
      <c r="F546" s="285" t="s">
        <v>14</v>
      </c>
      <c r="G546" s="282"/>
      <c r="H546" s="282"/>
      <c r="I546" s="286"/>
      <c r="J546" s="58"/>
      <c r="K546" s="283"/>
      <c r="L546" s="284">
        <f t="shared" si="8"/>
        <v>0</v>
      </c>
    </row>
    <row r="547" spans="2:12" s="7" customFormat="1" x14ac:dyDescent="0.35">
      <c r="B547" s="8">
        <v>528</v>
      </c>
      <c r="C547" s="33" t="s">
        <v>14</v>
      </c>
      <c r="D547" s="9" t="s">
        <v>452</v>
      </c>
      <c r="E547" s="217" t="s">
        <v>14</v>
      </c>
      <c r="F547" s="285" t="s">
        <v>14</v>
      </c>
      <c r="G547" s="282"/>
      <c r="H547" s="282"/>
      <c r="I547" s="286"/>
      <c r="J547" s="58"/>
      <c r="K547" s="283"/>
      <c r="L547" s="284">
        <f t="shared" si="8"/>
        <v>0</v>
      </c>
    </row>
    <row r="548" spans="2:12" s="7" customFormat="1" x14ac:dyDescent="0.35">
      <c r="B548" s="8">
        <v>529</v>
      </c>
      <c r="C548" s="33">
        <v>3.15</v>
      </c>
      <c r="D548" s="9" t="s">
        <v>453</v>
      </c>
      <c r="E548" s="217" t="s">
        <v>27</v>
      </c>
      <c r="F548" s="285">
        <v>11</v>
      </c>
      <c r="G548" s="282">
        <v>35200</v>
      </c>
      <c r="H548" s="282">
        <v>4100</v>
      </c>
      <c r="I548" s="286">
        <v>45100</v>
      </c>
      <c r="J548" s="58">
        <f>'RA2 ms'!F1315</f>
        <v>12.16</v>
      </c>
      <c r="K548" s="283">
        <v>0.8</v>
      </c>
      <c r="L548" s="284">
        <f t="shared" si="8"/>
        <v>39884.800000000003</v>
      </c>
    </row>
    <row r="549" spans="2:12" s="7" customFormat="1" ht="34.15" x14ac:dyDescent="0.35">
      <c r="B549" s="8">
        <v>530</v>
      </c>
      <c r="C549" s="33" t="s">
        <v>14</v>
      </c>
      <c r="D549" s="9" t="s">
        <v>454</v>
      </c>
      <c r="E549" s="217" t="s">
        <v>14</v>
      </c>
      <c r="F549" s="285" t="s">
        <v>14</v>
      </c>
      <c r="G549" s="282"/>
      <c r="H549" s="282"/>
      <c r="I549" s="286"/>
      <c r="J549" s="58"/>
      <c r="K549" s="283"/>
      <c r="L549" s="284">
        <f t="shared" si="8"/>
        <v>0</v>
      </c>
    </row>
    <row r="550" spans="2:12" s="7" customFormat="1" x14ac:dyDescent="0.35">
      <c r="B550" s="8">
        <v>531</v>
      </c>
      <c r="C550" s="33" t="s">
        <v>14</v>
      </c>
      <c r="D550" s="9" t="s">
        <v>338</v>
      </c>
      <c r="E550" s="217" t="s">
        <v>14</v>
      </c>
      <c r="F550" s="285" t="s">
        <v>14</v>
      </c>
      <c r="G550" s="282"/>
      <c r="H550" s="282"/>
      <c r="I550" s="286"/>
      <c r="J550" s="58"/>
      <c r="K550" s="283"/>
      <c r="L550" s="284">
        <f t="shared" si="8"/>
        <v>0</v>
      </c>
    </row>
    <row r="551" spans="2:12" s="7" customFormat="1" x14ac:dyDescent="0.35">
      <c r="B551" s="8">
        <v>532</v>
      </c>
      <c r="C551" s="33">
        <v>3.16</v>
      </c>
      <c r="D551" s="9" t="s">
        <v>455</v>
      </c>
      <c r="E551" s="217" t="s">
        <v>27</v>
      </c>
      <c r="F551" s="285">
        <v>2.5</v>
      </c>
      <c r="G551" s="282">
        <v>8000</v>
      </c>
      <c r="H551" s="282">
        <v>4100</v>
      </c>
      <c r="I551" s="286">
        <v>10250</v>
      </c>
      <c r="J551" s="58"/>
      <c r="K551" s="283"/>
      <c r="L551" s="284">
        <f t="shared" si="8"/>
        <v>0</v>
      </c>
    </row>
    <row r="552" spans="2:12" s="7" customFormat="1" ht="34.15" x14ac:dyDescent="0.35">
      <c r="B552" s="8">
        <v>533</v>
      </c>
      <c r="C552" s="33" t="s">
        <v>14</v>
      </c>
      <c r="D552" s="9" t="s">
        <v>456</v>
      </c>
      <c r="E552" s="217" t="s">
        <v>14</v>
      </c>
      <c r="F552" s="285" t="s">
        <v>14</v>
      </c>
      <c r="G552" s="282"/>
      <c r="H552" s="282"/>
      <c r="I552" s="286"/>
      <c r="J552" s="58"/>
      <c r="K552" s="283"/>
      <c r="L552" s="284">
        <f t="shared" si="8"/>
        <v>0</v>
      </c>
    </row>
    <row r="553" spans="2:12" s="7" customFormat="1" x14ac:dyDescent="0.35">
      <c r="B553" s="8">
        <v>534</v>
      </c>
      <c r="C553" s="33" t="s">
        <v>14</v>
      </c>
      <c r="D553" s="9" t="s">
        <v>338</v>
      </c>
      <c r="E553" s="217" t="s">
        <v>14</v>
      </c>
      <c r="F553" s="285" t="s">
        <v>14</v>
      </c>
      <c r="G553" s="282"/>
      <c r="H553" s="282"/>
      <c r="I553" s="286"/>
      <c r="J553" s="58"/>
      <c r="K553" s="283"/>
      <c r="L553" s="284">
        <f t="shared" si="8"/>
        <v>0</v>
      </c>
    </row>
    <row r="554" spans="2:12" s="7" customFormat="1" x14ac:dyDescent="0.35">
      <c r="B554" s="8">
        <v>535</v>
      </c>
      <c r="C554" s="33">
        <v>3.17</v>
      </c>
      <c r="D554" s="9" t="s">
        <v>457</v>
      </c>
      <c r="E554" s="217" t="s">
        <v>99</v>
      </c>
      <c r="F554" s="285">
        <v>5</v>
      </c>
      <c r="G554" s="282">
        <v>30000</v>
      </c>
      <c r="H554" s="282">
        <v>21750</v>
      </c>
      <c r="I554" s="286">
        <v>108750</v>
      </c>
      <c r="J554" s="67">
        <f>'RA2 ms'!F1322</f>
        <v>4</v>
      </c>
      <c r="K554" s="283">
        <v>0.6</v>
      </c>
      <c r="L554" s="284">
        <f t="shared" si="8"/>
        <v>52200</v>
      </c>
    </row>
    <row r="555" spans="2:12" s="7" customFormat="1" ht="45.4" x14ac:dyDescent="0.35">
      <c r="B555" s="8">
        <v>536</v>
      </c>
      <c r="C555" s="33" t="s">
        <v>14</v>
      </c>
      <c r="D555" s="9" t="s">
        <v>458</v>
      </c>
      <c r="E555" s="217" t="s">
        <v>14</v>
      </c>
      <c r="F555" s="285" t="s">
        <v>14</v>
      </c>
      <c r="G555" s="282"/>
      <c r="H555" s="282"/>
      <c r="I555" s="286"/>
      <c r="J555" s="58"/>
      <c r="K555" s="283"/>
      <c r="L555" s="284">
        <f t="shared" si="8"/>
        <v>0</v>
      </c>
    </row>
    <row r="556" spans="2:12" s="7" customFormat="1" x14ac:dyDescent="0.35">
      <c r="B556" s="8">
        <v>537</v>
      </c>
      <c r="C556" s="33">
        <v>3.16</v>
      </c>
      <c r="D556" s="9" t="s">
        <v>459</v>
      </c>
      <c r="E556" s="217" t="s">
        <v>27</v>
      </c>
      <c r="F556" s="285">
        <v>4</v>
      </c>
      <c r="G556" s="282">
        <v>11200</v>
      </c>
      <c r="H556" s="282">
        <v>4500</v>
      </c>
      <c r="I556" s="286">
        <v>18000</v>
      </c>
      <c r="J556" s="58"/>
      <c r="K556" s="283"/>
      <c r="L556" s="284">
        <f t="shared" si="8"/>
        <v>0</v>
      </c>
    </row>
    <row r="557" spans="2:12" s="7" customFormat="1" ht="34.15" x14ac:dyDescent="0.35">
      <c r="B557" s="8">
        <v>538</v>
      </c>
      <c r="C557" s="33" t="s">
        <v>14</v>
      </c>
      <c r="D557" s="9" t="s">
        <v>456</v>
      </c>
      <c r="E557" s="217" t="s">
        <v>14</v>
      </c>
      <c r="F557" s="285" t="s">
        <v>14</v>
      </c>
      <c r="G557" s="282"/>
      <c r="H557" s="282"/>
      <c r="I557" s="286"/>
      <c r="J557" s="58"/>
      <c r="K557" s="283"/>
      <c r="L557" s="284">
        <f t="shared" si="8"/>
        <v>0</v>
      </c>
    </row>
    <row r="558" spans="2:12" s="7" customFormat="1" x14ac:dyDescent="0.35">
      <c r="B558" s="8">
        <v>539</v>
      </c>
      <c r="C558" s="33" t="s">
        <v>14</v>
      </c>
      <c r="D558" s="9" t="s">
        <v>460</v>
      </c>
      <c r="E558" s="217" t="s">
        <v>14</v>
      </c>
      <c r="F558" s="285" t="s">
        <v>14</v>
      </c>
      <c r="G558" s="282"/>
      <c r="H558" s="282"/>
      <c r="I558" s="286"/>
      <c r="J558" s="58"/>
      <c r="K558" s="283"/>
      <c r="L558" s="284">
        <f t="shared" si="8"/>
        <v>0</v>
      </c>
    </row>
    <row r="559" spans="2:12" s="7" customFormat="1" x14ac:dyDescent="0.35">
      <c r="B559" s="8">
        <v>540</v>
      </c>
      <c r="C559" s="33" t="s">
        <v>59</v>
      </c>
      <c r="D559" s="9" t="s">
        <v>32</v>
      </c>
      <c r="E559" s="217" t="s">
        <v>14</v>
      </c>
      <c r="F559" s="285" t="s">
        <v>14</v>
      </c>
      <c r="G559" s="282"/>
      <c r="H559" s="282"/>
      <c r="I559" s="286"/>
      <c r="J559" s="58"/>
      <c r="K559" s="283"/>
      <c r="L559" s="284">
        <f t="shared" si="8"/>
        <v>0</v>
      </c>
    </row>
    <row r="560" spans="2:12" s="7" customFormat="1" x14ac:dyDescent="0.35">
      <c r="B560" s="8">
        <v>541</v>
      </c>
      <c r="C560" s="33">
        <v>4.0999999999999996</v>
      </c>
      <c r="D560" s="9" t="s">
        <v>33</v>
      </c>
      <c r="E560" s="217" t="s">
        <v>75</v>
      </c>
      <c r="F560" s="285">
        <v>200</v>
      </c>
      <c r="G560" s="282">
        <v>406800</v>
      </c>
      <c r="H560" s="282">
        <v>2034</v>
      </c>
      <c r="I560" s="287">
        <v>406800</v>
      </c>
      <c r="J560" s="58">
        <f>'RA2 ms'!F1339</f>
        <v>77.391249999999999</v>
      </c>
      <c r="K560" s="283">
        <v>0.6</v>
      </c>
      <c r="L560" s="284">
        <f t="shared" si="8"/>
        <v>94448.281499999997</v>
      </c>
    </row>
    <row r="561" spans="2:12" s="7" customFormat="1" ht="90.4" x14ac:dyDescent="0.35">
      <c r="B561" s="8">
        <v>542</v>
      </c>
      <c r="C561" s="33" t="s">
        <v>14</v>
      </c>
      <c r="D561" s="9" t="s">
        <v>461</v>
      </c>
      <c r="E561" s="217" t="s">
        <v>14</v>
      </c>
      <c r="F561" s="285" t="s">
        <v>14</v>
      </c>
      <c r="G561" s="282"/>
      <c r="H561" s="282"/>
      <c r="I561" s="286"/>
      <c r="J561" s="58"/>
      <c r="K561" s="283"/>
      <c r="L561" s="284">
        <f t="shared" si="8"/>
        <v>0</v>
      </c>
    </row>
    <row r="562" spans="2:12" s="7" customFormat="1" x14ac:dyDescent="0.35">
      <c r="B562" s="8">
        <v>543</v>
      </c>
      <c r="C562" s="33">
        <v>4.2</v>
      </c>
      <c r="D562" s="9" t="s">
        <v>462</v>
      </c>
      <c r="E562" s="217" t="s">
        <v>27</v>
      </c>
      <c r="F562" s="285">
        <v>40</v>
      </c>
      <c r="G562" s="282">
        <v>14400</v>
      </c>
      <c r="H562" s="282">
        <v>630</v>
      </c>
      <c r="I562" s="286">
        <v>25200</v>
      </c>
      <c r="J562" s="58"/>
      <c r="K562" s="283"/>
      <c r="L562" s="284">
        <f t="shared" si="8"/>
        <v>0</v>
      </c>
    </row>
    <row r="563" spans="2:12" s="7" customFormat="1" ht="67.900000000000006" x14ac:dyDescent="0.35">
      <c r="B563" s="8">
        <v>544</v>
      </c>
      <c r="C563" s="33" t="s">
        <v>14</v>
      </c>
      <c r="D563" s="9" t="s">
        <v>463</v>
      </c>
      <c r="E563" s="217" t="s">
        <v>14</v>
      </c>
      <c r="F563" s="285" t="s">
        <v>14</v>
      </c>
      <c r="G563" s="282"/>
      <c r="H563" s="282"/>
      <c r="I563" s="286"/>
      <c r="J563" s="58"/>
      <c r="K563" s="283"/>
      <c r="L563" s="284">
        <f t="shared" si="8"/>
        <v>0</v>
      </c>
    </row>
    <row r="564" spans="2:12" s="7" customFormat="1" x14ac:dyDescent="0.35">
      <c r="B564" s="8">
        <v>545</v>
      </c>
      <c r="C564" s="33">
        <v>4.3</v>
      </c>
      <c r="D564" s="9" t="s">
        <v>342</v>
      </c>
      <c r="E564" s="217" t="s">
        <v>27</v>
      </c>
      <c r="F564" s="285">
        <v>40</v>
      </c>
      <c r="G564" s="282">
        <v>16000</v>
      </c>
      <c r="H564" s="282">
        <v>800</v>
      </c>
      <c r="I564" s="286">
        <v>32000</v>
      </c>
      <c r="J564" s="58"/>
      <c r="K564" s="283"/>
      <c r="L564" s="284">
        <f t="shared" si="8"/>
        <v>0</v>
      </c>
    </row>
    <row r="565" spans="2:12" s="7" customFormat="1" ht="79.150000000000006" x14ac:dyDescent="0.35">
      <c r="B565" s="8">
        <v>546</v>
      </c>
      <c r="C565" s="33" t="s">
        <v>14</v>
      </c>
      <c r="D565" s="9" t="s">
        <v>464</v>
      </c>
      <c r="E565" s="217" t="s">
        <v>14</v>
      </c>
      <c r="F565" s="285" t="s">
        <v>14</v>
      </c>
      <c r="G565" s="282"/>
      <c r="H565" s="282"/>
      <c r="I565" s="286"/>
      <c r="J565" s="58"/>
      <c r="K565" s="283"/>
      <c r="L565" s="284">
        <f t="shared" si="8"/>
        <v>0</v>
      </c>
    </row>
    <row r="566" spans="2:12" s="7" customFormat="1" x14ac:dyDescent="0.35">
      <c r="B566" s="8">
        <v>547</v>
      </c>
      <c r="C566" s="33">
        <v>4.4000000000000004</v>
      </c>
      <c r="D566" s="9" t="s">
        <v>465</v>
      </c>
      <c r="E566" s="217" t="s">
        <v>27</v>
      </c>
      <c r="F566" s="285">
        <v>54</v>
      </c>
      <c r="G566" s="282">
        <v>12150</v>
      </c>
      <c r="H566" s="282">
        <v>875</v>
      </c>
      <c r="I566" s="286">
        <v>47250</v>
      </c>
      <c r="J566" s="58"/>
      <c r="K566" s="283"/>
      <c r="L566" s="284">
        <f t="shared" si="8"/>
        <v>0</v>
      </c>
    </row>
    <row r="567" spans="2:12" s="7" customFormat="1" ht="22.9" x14ac:dyDescent="0.35">
      <c r="B567" s="8">
        <v>548</v>
      </c>
      <c r="C567" s="33" t="s">
        <v>14</v>
      </c>
      <c r="D567" s="9" t="s">
        <v>466</v>
      </c>
      <c r="E567" s="217" t="s">
        <v>14</v>
      </c>
      <c r="F567" s="285" t="s">
        <v>14</v>
      </c>
      <c r="G567" s="282"/>
      <c r="H567" s="282"/>
      <c r="I567" s="286"/>
      <c r="J567" s="58"/>
      <c r="K567" s="283"/>
      <c r="L567" s="284">
        <f t="shared" si="8"/>
        <v>0</v>
      </c>
    </row>
    <row r="568" spans="2:12" s="7" customFormat="1" x14ac:dyDescent="0.35">
      <c r="B568" s="8">
        <v>549</v>
      </c>
      <c r="C568" s="33">
        <v>4.5</v>
      </c>
      <c r="D568" s="9" t="s">
        <v>346</v>
      </c>
      <c r="E568" s="217" t="s">
        <v>75</v>
      </c>
      <c r="F568" s="285">
        <v>192</v>
      </c>
      <c r="G568" s="282">
        <v>93120</v>
      </c>
      <c r="H568" s="282">
        <v>615</v>
      </c>
      <c r="I568" s="286">
        <v>118080</v>
      </c>
      <c r="J568" s="58">
        <f>'RA2 ms'!F1359</f>
        <v>104.3853</v>
      </c>
      <c r="K568" s="283">
        <v>0.9</v>
      </c>
      <c r="L568" s="284">
        <f t="shared" si="8"/>
        <v>57777.263550000003</v>
      </c>
    </row>
    <row r="569" spans="2:12" s="7" customFormat="1" ht="45.4" x14ac:dyDescent="0.35">
      <c r="B569" s="8">
        <v>550</v>
      </c>
      <c r="C569" s="33" t="s">
        <v>14</v>
      </c>
      <c r="D569" s="9" t="s">
        <v>347</v>
      </c>
      <c r="E569" s="217" t="s">
        <v>14</v>
      </c>
      <c r="F569" s="285" t="s">
        <v>14</v>
      </c>
      <c r="G569" s="282"/>
      <c r="H569" s="282"/>
      <c r="I569" s="286"/>
      <c r="J569" s="58"/>
      <c r="K569" s="283"/>
      <c r="L569" s="284">
        <f t="shared" si="8"/>
        <v>0</v>
      </c>
    </row>
    <row r="570" spans="2:12" s="7" customFormat="1" x14ac:dyDescent="0.35">
      <c r="B570" s="8">
        <v>551</v>
      </c>
      <c r="C570" s="33" t="s">
        <v>72</v>
      </c>
      <c r="D570" s="9" t="s">
        <v>41</v>
      </c>
      <c r="E570" s="217" t="s">
        <v>14</v>
      </c>
      <c r="F570" s="285" t="s">
        <v>14</v>
      </c>
      <c r="G570" s="282"/>
      <c r="H570" s="282"/>
      <c r="I570" s="286"/>
      <c r="J570" s="58"/>
      <c r="K570" s="283"/>
      <c r="L570" s="284">
        <f t="shared" si="8"/>
        <v>0</v>
      </c>
    </row>
    <row r="571" spans="2:12" s="7" customFormat="1" ht="56.65" x14ac:dyDescent="0.35">
      <c r="B571" s="8">
        <v>552</v>
      </c>
      <c r="C571" s="33">
        <v>5.0999999999999996</v>
      </c>
      <c r="D571" s="9" t="s">
        <v>467</v>
      </c>
      <c r="E571" s="217" t="s">
        <v>27</v>
      </c>
      <c r="F571" s="285">
        <v>14.4</v>
      </c>
      <c r="G571" s="282">
        <v>6912</v>
      </c>
      <c r="H571" s="282">
        <v>1400</v>
      </c>
      <c r="I571" s="286">
        <v>20160</v>
      </c>
      <c r="J571" s="58"/>
      <c r="K571" s="283"/>
      <c r="L571" s="284">
        <f t="shared" si="8"/>
        <v>0</v>
      </c>
    </row>
    <row r="572" spans="2:12" s="7" customFormat="1" x14ac:dyDescent="0.35">
      <c r="B572" s="8">
        <v>553</v>
      </c>
      <c r="C572" s="33">
        <v>5.2</v>
      </c>
      <c r="D572" s="9" t="s">
        <v>468</v>
      </c>
      <c r="E572" s="217" t="s">
        <v>75</v>
      </c>
      <c r="F572" s="285">
        <v>6.98</v>
      </c>
      <c r="G572" s="282">
        <v>63169</v>
      </c>
      <c r="H572" s="282">
        <v>10784</v>
      </c>
      <c r="I572" s="286">
        <v>75272.320000000007</v>
      </c>
      <c r="J572" s="58"/>
      <c r="K572" s="283"/>
      <c r="L572" s="284">
        <f t="shared" si="8"/>
        <v>0</v>
      </c>
    </row>
    <row r="573" spans="2:12" s="7" customFormat="1" ht="56.65" x14ac:dyDescent="0.35">
      <c r="B573" s="8">
        <v>554</v>
      </c>
      <c r="C573" s="33" t="s">
        <v>14</v>
      </c>
      <c r="D573" s="9" t="s">
        <v>469</v>
      </c>
      <c r="E573" s="217" t="s">
        <v>14</v>
      </c>
      <c r="F573" s="285" t="s">
        <v>14</v>
      </c>
      <c r="G573" s="282"/>
      <c r="H573" s="282"/>
      <c r="I573" s="286"/>
      <c r="J573" s="58"/>
      <c r="K573" s="283"/>
      <c r="L573" s="284">
        <f t="shared" si="8"/>
        <v>0</v>
      </c>
    </row>
    <row r="574" spans="2:12" s="7" customFormat="1" x14ac:dyDescent="0.35">
      <c r="B574" s="8">
        <v>555</v>
      </c>
      <c r="C574" s="33">
        <v>5.3</v>
      </c>
      <c r="D574" s="9" t="s">
        <v>470</v>
      </c>
      <c r="E574" s="217" t="s">
        <v>27</v>
      </c>
      <c r="F574" s="285">
        <v>73</v>
      </c>
      <c r="G574" s="282">
        <v>91250</v>
      </c>
      <c r="H574" s="282">
        <v>4600</v>
      </c>
      <c r="I574" s="286">
        <v>335800</v>
      </c>
      <c r="J574" s="58"/>
      <c r="K574" s="283"/>
      <c r="L574" s="284">
        <f t="shared" si="8"/>
        <v>0</v>
      </c>
    </row>
    <row r="575" spans="2:12" s="7" customFormat="1" ht="56.65" x14ac:dyDescent="0.35">
      <c r="B575" s="8">
        <v>556</v>
      </c>
      <c r="C575" s="33" t="s">
        <v>14</v>
      </c>
      <c r="D575" s="9" t="s">
        <v>471</v>
      </c>
      <c r="E575" s="217" t="s">
        <v>14</v>
      </c>
      <c r="F575" s="285" t="s">
        <v>14</v>
      </c>
      <c r="G575" s="282"/>
      <c r="H575" s="282"/>
      <c r="I575" s="286"/>
      <c r="J575" s="58"/>
      <c r="K575" s="283"/>
      <c r="L575" s="284">
        <f t="shared" si="8"/>
        <v>0</v>
      </c>
    </row>
    <row r="576" spans="2:12" s="7" customFormat="1" x14ac:dyDescent="0.35">
      <c r="B576" s="8">
        <v>557</v>
      </c>
      <c r="C576" s="33">
        <v>5.4</v>
      </c>
      <c r="D576" s="9" t="s">
        <v>472</v>
      </c>
      <c r="E576" s="217" t="s">
        <v>75</v>
      </c>
      <c r="F576" s="285">
        <v>9</v>
      </c>
      <c r="G576" s="282">
        <v>121500</v>
      </c>
      <c r="H576" s="282">
        <v>23400</v>
      </c>
      <c r="I576" s="286">
        <v>210600</v>
      </c>
      <c r="J576" s="58"/>
      <c r="K576" s="283"/>
      <c r="L576" s="284">
        <f t="shared" si="8"/>
        <v>0</v>
      </c>
    </row>
    <row r="577" spans="2:12" s="7" customFormat="1" ht="79.150000000000006" x14ac:dyDescent="0.35">
      <c r="B577" s="8">
        <v>558</v>
      </c>
      <c r="C577" s="33" t="s">
        <v>14</v>
      </c>
      <c r="D577" s="9" t="s">
        <v>473</v>
      </c>
      <c r="E577" s="217" t="s">
        <v>14</v>
      </c>
      <c r="F577" s="285" t="s">
        <v>14</v>
      </c>
      <c r="G577" s="282"/>
      <c r="H577" s="282"/>
      <c r="I577" s="286"/>
      <c r="J577" s="58"/>
      <c r="K577" s="283"/>
      <c r="L577" s="284">
        <f t="shared" si="8"/>
        <v>0</v>
      </c>
    </row>
    <row r="578" spans="2:12" s="7" customFormat="1" x14ac:dyDescent="0.35">
      <c r="B578" s="8">
        <v>559</v>
      </c>
      <c r="C578" s="33">
        <v>5.5</v>
      </c>
      <c r="D578" s="9" t="s">
        <v>474</v>
      </c>
      <c r="E578" s="217" t="s">
        <v>75</v>
      </c>
      <c r="F578" s="285">
        <v>5</v>
      </c>
      <c r="G578" s="282">
        <v>37500</v>
      </c>
      <c r="H578" s="282">
        <v>13250</v>
      </c>
      <c r="I578" s="286">
        <v>66250</v>
      </c>
      <c r="J578" s="58"/>
      <c r="K578" s="283"/>
      <c r="L578" s="284">
        <f t="shared" si="8"/>
        <v>0</v>
      </c>
    </row>
    <row r="579" spans="2:12" s="7" customFormat="1" ht="79.150000000000006" x14ac:dyDescent="0.35">
      <c r="B579" s="8">
        <v>560</v>
      </c>
      <c r="C579" s="33" t="s">
        <v>14</v>
      </c>
      <c r="D579" s="9" t="s">
        <v>475</v>
      </c>
      <c r="E579" s="217" t="s">
        <v>14</v>
      </c>
      <c r="F579" s="285" t="s">
        <v>14</v>
      </c>
      <c r="G579" s="282"/>
      <c r="H579" s="282"/>
      <c r="I579" s="286"/>
      <c r="J579" s="58"/>
      <c r="K579" s="283"/>
      <c r="L579" s="284">
        <f t="shared" si="8"/>
        <v>0</v>
      </c>
    </row>
    <row r="580" spans="2:12" s="7" customFormat="1" x14ac:dyDescent="0.35">
      <c r="B580" s="8">
        <v>561</v>
      </c>
      <c r="C580" s="33" t="s">
        <v>14</v>
      </c>
      <c r="D580" s="9" t="s">
        <v>386</v>
      </c>
      <c r="E580" s="217" t="s">
        <v>14</v>
      </c>
      <c r="F580" s="285" t="s">
        <v>14</v>
      </c>
      <c r="G580" s="282"/>
      <c r="H580" s="282"/>
      <c r="I580" s="286"/>
      <c r="J580" s="58"/>
      <c r="K580" s="283"/>
      <c r="L580" s="284">
        <f t="shared" ref="L580:L643" si="9">K580*J580*H580</f>
        <v>0</v>
      </c>
    </row>
    <row r="581" spans="2:12" s="7" customFormat="1" x14ac:dyDescent="0.35">
      <c r="B581" s="8">
        <v>562</v>
      </c>
      <c r="C581" s="33">
        <v>5.6</v>
      </c>
      <c r="D581" s="9" t="s">
        <v>476</v>
      </c>
      <c r="E581" s="217" t="s">
        <v>99</v>
      </c>
      <c r="F581" s="285">
        <v>2</v>
      </c>
      <c r="G581" s="282">
        <v>120000</v>
      </c>
      <c r="H581" s="282">
        <v>77500</v>
      </c>
      <c r="I581" s="286">
        <v>155000</v>
      </c>
      <c r="J581" s="58">
        <f>'RA2 ms'!F1386</f>
        <v>2</v>
      </c>
      <c r="K581" s="283">
        <v>0.8</v>
      </c>
      <c r="L581" s="284">
        <f t="shared" si="9"/>
        <v>124000</v>
      </c>
    </row>
    <row r="582" spans="2:12" s="7" customFormat="1" x14ac:dyDescent="0.35">
      <c r="B582" s="8">
        <v>563</v>
      </c>
      <c r="C582" s="33" t="s">
        <v>14</v>
      </c>
      <c r="D582" s="9" t="s">
        <v>477</v>
      </c>
      <c r="E582" s="217" t="s">
        <v>14</v>
      </c>
      <c r="F582" s="285" t="s">
        <v>14</v>
      </c>
      <c r="G582" s="282"/>
      <c r="H582" s="282"/>
      <c r="I582" s="286"/>
      <c r="J582" s="58"/>
      <c r="K582" s="283"/>
      <c r="L582" s="284">
        <f t="shared" si="9"/>
        <v>0</v>
      </c>
    </row>
    <row r="583" spans="2:12" s="7" customFormat="1" x14ac:dyDescent="0.35">
      <c r="B583" s="8">
        <v>564</v>
      </c>
      <c r="C583" s="33" t="s">
        <v>14</v>
      </c>
      <c r="D583" s="9" t="s">
        <v>478</v>
      </c>
      <c r="E583" s="217" t="s">
        <v>14</v>
      </c>
      <c r="F583" s="285" t="s">
        <v>14</v>
      </c>
      <c r="G583" s="282"/>
      <c r="H583" s="282"/>
      <c r="I583" s="286"/>
      <c r="J583" s="58"/>
      <c r="K583" s="283"/>
      <c r="L583" s="284">
        <f t="shared" si="9"/>
        <v>0</v>
      </c>
    </row>
    <row r="584" spans="2:12" s="7" customFormat="1" ht="56.65" x14ac:dyDescent="0.35">
      <c r="B584" s="8">
        <v>565</v>
      </c>
      <c r="C584" s="33" t="s">
        <v>14</v>
      </c>
      <c r="D584" s="9" t="s">
        <v>479</v>
      </c>
      <c r="E584" s="217" t="s">
        <v>14</v>
      </c>
      <c r="F584" s="285" t="s">
        <v>14</v>
      </c>
      <c r="G584" s="282"/>
      <c r="H584" s="282"/>
      <c r="I584" s="286"/>
      <c r="J584" s="58"/>
      <c r="K584" s="283"/>
      <c r="L584" s="284">
        <f t="shared" si="9"/>
        <v>0</v>
      </c>
    </row>
    <row r="585" spans="2:12" s="7" customFormat="1" x14ac:dyDescent="0.35">
      <c r="B585" s="8">
        <v>566</v>
      </c>
      <c r="C585" s="33" t="s">
        <v>14</v>
      </c>
      <c r="D585" s="9" t="s">
        <v>142</v>
      </c>
      <c r="E585" s="217" t="s">
        <v>14</v>
      </c>
      <c r="F585" s="285" t="s">
        <v>14</v>
      </c>
      <c r="G585" s="282"/>
      <c r="H585" s="282"/>
      <c r="I585" s="286"/>
      <c r="J585" s="58"/>
      <c r="K585" s="283"/>
      <c r="L585" s="284">
        <f t="shared" si="9"/>
        <v>0</v>
      </c>
    </row>
    <row r="586" spans="2:12" s="7" customFormat="1" ht="45.4" x14ac:dyDescent="0.35">
      <c r="B586" s="8">
        <v>567</v>
      </c>
      <c r="C586" s="33" t="s">
        <v>14</v>
      </c>
      <c r="D586" s="9" t="s">
        <v>480</v>
      </c>
      <c r="E586" s="217" t="s">
        <v>14</v>
      </c>
      <c r="F586" s="285" t="s">
        <v>14</v>
      </c>
      <c r="G586" s="282"/>
      <c r="H586" s="282"/>
      <c r="I586" s="286"/>
      <c r="J586" s="58"/>
      <c r="K586" s="283"/>
      <c r="L586" s="284">
        <f t="shared" si="9"/>
        <v>0</v>
      </c>
    </row>
    <row r="587" spans="2:12" s="7" customFormat="1" x14ac:dyDescent="0.35">
      <c r="B587" s="8">
        <v>568</v>
      </c>
      <c r="C587" s="33" t="s">
        <v>14</v>
      </c>
      <c r="D587" s="9" t="s">
        <v>216</v>
      </c>
      <c r="E587" s="217" t="s">
        <v>14</v>
      </c>
      <c r="F587" s="285" t="s">
        <v>14</v>
      </c>
      <c r="G587" s="282"/>
      <c r="H587" s="282"/>
      <c r="I587" s="286"/>
      <c r="J587" s="58"/>
      <c r="K587" s="283"/>
      <c r="L587" s="284">
        <f t="shared" si="9"/>
        <v>0</v>
      </c>
    </row>
    <row r="588" spans="2:12" s="7" customFormat="1" x14ac:dyDescent="0.35">
      <c r="B588" s="8">
        <v>569</v>
      </c>
      <c r="C588" s="33" t="s">
        <v>14</v>
      </c>
      <c r="D588" s="9" t="s">
        <v>481</v>
      </c>
      <c r="E588" s="217" t="s">
        <v>14</v>
      </c>
      <c r="F588" s="285" t="s">
        <v>14</v>
      </c>
      <c r="G588" s="282"/>
      <c r="H588" s="282"/>
      <c r="I588" s="286"/>
      <c r="J588" s="58"/>
      <c r="K588" s="283"/>
      <c r="L588" s="284">
        <f t="shared" si="9"/>
        <v>0</v>
      </c>
    </row>
    <row r="589" spans="2:12" s="7" customFormat="1" x14ac:dyDescent="0.35">
      <c r="B589" s="8">
        <v>570</v>
      </c>
      <c r="C589" s="33" t="s">
        <v>14</v>
      </c>
      <c r="D589" s="9" t="s">
        <v>482</v>
      </c>
      <c r="E589" s="217" t="s">
        <v>14</v>
      </c>
      <c r="F589" s="285" t="s">
        <v>14</v>
      </c>
      <c r="G589" s="282"/>
      <c r="H589" s="282"/>
      <c r="I589" s="286"/>
      <c r="J589" s="58"/>
      <c r="K589" s="283"/>
      <c r="L589" s="284">
        <f t="shared" si="9"/>
        <v>0</v>
      </c>
    </row>
    <row r="590" spans="2:12" s="7" customFormat="1" ht="45.4" x14ac:dyDescent="0.35">
      <c r="B590" s="8">
        <v>571</v>
      </c>
      <c r="C590" s="33" t="s">
        <v>14</v>
      </c>
      <c r="D590" s="9" t="s">
        <v>483</v>
      </c>
      <c r="E590" s="217" t="s">
        <v>14</v>
      </c>
      <c r="F590" s="285" t="s">
        <v>14</v>
      </c>
      <c r="G590" s="282"/>
      <c r="H590" s="282"/>
      <c r="I590" s="286"/>
      <c r="J590" s="58"/>
      <c r="K590" s="283"/>
      <c r="L590" s="284">
        <f t="shared" si="9"/>
        <v>0</v>
      </c>
    </row>
    <row r="591" spans="2:12" s="7" customFormat="1" x14ac:dyDescent="0.35">
      <c r="B591" s="8">
        <v>572</v>
      </c>
      <c r="C591" s="33">
        <v>5.7</v>
      </c>
      <c r="D591" s="9" t="s">
        <v>484</v>
      </c>
      <c r="E591" s="217" t="s">
        <v>99</v>
      </c>
      <c r="F591" s="285">
        <v>1</v>
      </c>
      <c r="G591" s="282">
        <v>64750</v>
      </c>
      <c r="H591" s="282">
        <v>64750</v>
      </c>
      <c r="I591" s="287">
        <v>64750</v>
      </c>
      <c r="J591" s="58">
        <f>'RA2 ms'!F1400</f>
        <v>1</v>
      </c>
      <c r="K591" s="283">
        <v>0.8</v>
      </c>
      <c r="L591" s="284">
        <f t="shared" si="9"/>
        <v>51800</v>
      </c>
    </row>
    <row r="592" spans="2:12" s="7" customFormat="1" x14ac:dyDescent="0.35">
      <c r="B592" s="8">
        <v>573</v>
      </c>
      <c r="C592" s="33" t="s">
        <v>14</v>
      </c>
      <c r="D592" s="9" t="s">
        <v>485</v>
      </c>
      <c r="E592" s="217" t="s">
        <v>14</v>
      </c>
      <c r="F592" s="285" t="s">
        <v>14</v>
      </c>
      <c r="G592" s="282"/>
      <c r="H592" s="282"/>
      <c r="I592" s="286"/>
      <c r="J592" s="58"/>
      <c r="K592" s="283"/>
      <c r="L592" s="284">
        <f t="shared" si="9"/>
        <v>0</v>
      </c>
    </row>
    <row r="593" spans="2:12" s="7" customFormat="1" x14ac:dyDescent="0.35">
      <c r="B593" s="8">
        <v>574</v>
      </c>
      <c r="C593" s="33" t="s">
        <v>14</v>
      </c>
      <c r="D593" s="9" t="s">
        <v>478</v>
      </c>
      <c r="E593" s="217" t="s">
        <v>14</v>
      </c>
      <c r="F593" s="285" t="s">
        <v>14</v>
      </c>
      <c r="G593" s="282"/>
      <c r="H593" s="282"/>
      <c r="I593" s="286"/>
      <c r="J593" s="58"/>
      <c r="K593" s="283"/>
      <c r="L593" s="284">
        <f t="shared" si="9"/>
        <v>0</v>
      </c>
    </row>
    <row r="594" spans="2:12" s="7" customFormat="1" ht="56.65" x14ac:dyDescent="0.35">
      <c r="B594" s="8">
        <v>575</v>
      </c>
      <c r="C594" s="33" t="s">
        <v>14</v>
      </c>
      <c r="D594" s="9" t="s">
        <v>486</v>
      </c>
      <c r="E594" s="217" t="s">
        <v>14</v>
      </c>
      <c r="F594" s="285" t="s">
        <v>14</v>
      </c>
      <c r="G594" s="282"/>
      <c r="H594" s="282"/>
      <c r="I594" s="286"/>
      <c r="J594" s="58"/>
      <c r="K594" s="283"/>
      <c r="L594" s="284">
        <f t="shared" si="9"/>
        <v>0</v>
      </c>
    </row>
    <row r="595" spans="2:12" s="7" customFormat="1" x14ac:dyDescent="0.35">
      <c r="B595" s="8">
        <v>576</v>
      </c>
      <c r="C595" s="33" t="s">
        <v>14</v>
      </c>
      <c r="D595" s="9" t="s">
        <v>487</v>
      </c>
      <c r="E595" s="217" t="s">
        <v>14</v>
      </c>
      <c r="F595" s="285" t="s">
        <v>14</v>
      </c>
      <c r="G595" s="282"/>
      <c r="H595" s="282"/>
      <c r="I595" s="286"/>
      <c r="J595" s="58"/>
      <c r="K595" s="283"/>
      <c r="L595" s="284">
        <f t="shared" si="9"/>
        <v>0</v>
      </c>
    </row>
    <row r="596" spans="2:12" s="7" customFormat="1" ht="34.15" x14ac:dyDescent="0.35">
      <c r="B596" s="8">
        <v>577</v>
      </c>
      <c r="C596" s="33" t="s">
        <v>14</v>
      </c>
      <c r="D596" s="9" t="s">
        <v>488</v>
      </c>
      <c r="E596" s="217" t="s">
        <v>14</v>
      </c>
      <c r="F596" s="285" t="s">
        <v>14</v>
      </c>
      <c r="G596" s="282"/>
      <c r="H596" s="282"/>
      <c r="I596" s="286"/>
      <c r="J596" s="58"/>
      <c r="K596" s="283"/>
      <c r="L596" s="284">
        <f t="shared" si="9"/>
        <v>0</v>
      </c>
    </row>
    <row r="597" spans="2:12" s="7" customFormat="1" x14ac:dyDescent="0.35">
      <c r="B597" s="8">
        <v>578</v>
      </c>
      <c r="C597" s="33" t="s">
        <v>14</v>
      </c>
      <c r="D597" s="9" t="s">
        <v>142</v>
      </c>
      <c r="E597" s="217" t="s">
        <v>14</v>
      </c>
      <c r="F597" s="285" t="s">
        <v>14</v>
      </c>
      <c r="G597" s="282"/>
      <c r="H597" s="282"/>
      <c r="I597" s="286"/>
      <c r="J597" s="58"/>
      <c r="K597" s="283"/>
      <c r="L597" s="284">
        <f t="shared" si="9"/>
        <v>0</v>
      </c>
    </row>
    <row r="598" spans="2:12" s="7" customFormat="1" ht="45.4" x14ac:dyDescent="0.35">
      <c r="B598" s="8">
        <v>579</v>
      </c>
      <c r="C598" s="33" t="s">
        <v>14</v>
      </c>
      <c r="D598" s="9" t="s">
        <v>489</v>
      </c>
      <c r="E598" s="217" t="s">
        <v>14</v>
      </c>
      <c r="F598" s="285" t="s">
        <v>14</v>
      </c>
      <c r="G598" s="282"/>
      <c r="H598" s="282"/>
      <c r="I598" s="286"/>
      <c r="J598" s="58"/>
      <c r="K598" s="283"/>
      <c r="L598" s="284">
        <f t="shared" si="9"/>
        <v>0</v>
      </c>
    </row>
    <row r="599" spans="2:12" s="7" customFormat="1" x14ac:dyDescent="0.35">
      <c r="B599" s="8">
        <v>580</v>
      </c>
      <c r="C599" s="33" t="s">
        <v>14</v>
      </c>
      <c r="D599" s="9" t="s">
        <v>216</v>
      </c>
      <c r="E599" s="217" t="s">
        <v>14</v>
      </c>
      <c r="F599" s="285" t="s">
        <v>14</v>
      </c>
      <c r="G599" s="282"/>
      <c r="H599" s="282"/>
      <c r="I599" s="286"/>
      <c r="J599" s="58"/>
      <c r="K599" s="283"/>
      <c r="L599" s="284">
        <f t="shared" si="9"/>
        <v>0</v>
      </c>
    </row>
    <row r="600" spans="2:12" s="7" customFormat="1" x14ac:dyDescent="0.35">
      <c r="B600" s="8">
        <v>581</v>
      </c>
      <c r="C600" s="33" t="s">
        <v>14</v>
      </c>
      <c r="D600" s="9" t="s">
        <v>490</v>
      </c>
      <c r="E600" s="217" t="s">
        <v>14</v>
      </c>
      <c r="F600" s="285" t="s">
        <v>14</v>
      </c>
      <c r="G600" s="282"/>
      <c r="H600" s="282"/>
      <c r="I600" s="286"/>
      <c r="J600" s="58"/>
      <c r="K600" s="283"/>
      <c r="L600" s="284">
        <f t="shared" si="9"/>
        <v>0</v>
      </c>
    </row>
    <row r="601" spans="2:12" s="7" customFormat="1" x14ac:dyDescent="0.35">
      <c r="B601" s="8">
        <v>582</v>
      </c>
      <c r="C601" s="33" t="s">
        <v>14</v>
      </c>
      <c r="D601" s="9" t="s">
        <v>482</v>
      </c>
      <c r="E601" s="217" t="s">
        <v>14</v>
      </c>
      <c r="F601" s="285" t="s">
        <v>14</v>
      </c>
      <c r="G601" s="282"/>
      <c r="H601" s="282"/>
      <c r="I601" s="286"/>
      <c r="J601" s="58"/>
      <c r="K601" s="283"/>
      <c r="L601" s="284">
        <f t="shared" si="9"/>
        <v>0</v>
      </c>
    </row>
    <row r="602" spans="2:12" s="7" customFormat="1" ht="45.4" x14ac:dyDescent="0.35">
      <c r="B602" s="8">
        <v>583</v>
      </c>
      <c r="C602" s="33" t="s">
        <v>14</v>
      </c>
      <c r="D602" s="9" t="s">
        <v>491</v>
      </c>
      <c r="E602" s="217" t="s">
        <v>14</v>
      </c>
      <c r="F602" s="285" t="s">
        <v>14</v>
      </c>
      <c r="G602" s="282"/>
      <c r="H602" s="282"/>
      <c r="I602" s="286"/>
      <c r="J602" s="58"/>
      <c r="K602" s="283"/>
      <c r="L602" s="284">
        <f t="shared" si="9"/>
        <v>0</v>
      </c>
    </row>
    <row r="603" spans="2:12" s="7" customFormat="1" x14ac:dyDescent="0.35">
      <c r="B603" s="8">
        <v>584</v>
      </c>
      <c r="C603" s="33">
        <v>5.8</v>
      </c>
      <c r="D603" s="9" t="s">
        <v>492</v>
      </c>
      <c r="E603" s="217" t="s">
        <v>99</v>
      </c>
      <c r="F603" s="285">
        <v>7</v>
      </c>
      <c r="G603" s="282">
        <v>79800</v>
      </c>
      <c r="H603" s="282">
        <v>28750</v>
      </c>
      <c r="I603" s="286">
        <v>201250</v>
      </c>
      <c r="J603" s="58">
        <f>'RA2 ms'!F1408</f>
        <v>7</v>
      </c>
      <c r="K603" s="283">
        <v>0.8</v>
      </c>
      <c r="L603" s="284">
        <f t="shared" si="9"/>
        <v>161000.00000000003</v>
      </c>
    </row>
    <row r="604" spans="2:12" s="7" customFormat="1" x14ac:dyDescent="0.35">
      <c r="B604" s="8">
        <v>585</v>
      </c>
      <c r="C604" s="33" t="s">
        <v>14</v>
      </c>
      <c r="D604" s="9" t="s">
        <v>142</v>
      </c>
      <c r="E604" s="217" t="s">
        <v>14</v>
      </c>
      <c r="F604" s="285" t="s">
        <v>14</v>
      </c>
      <c r="G604" s="282"/>
      <c r="H604" s="282"/>
      <c r="I604" s="286"/>
      <c r="J604" s="58"/>
      <c r="K604" s="283"/>
      <c r="L604" s="284">
        <f t="shared" si="9"/>
        <v>0</v>
      </c>
    </row>
    <row r="605" spans="2:12" s="7" customFormat="1" ht="45.4" x14ac:dyDescent="0.35">
      <c r="B605" s="8">
        <v>586</v>
      </c>
      <c r="C605" s="33" t="s">
        <v>14</v>
      </c>
      <c r="D605" s="9" t="s">
        <v>493</v>
      </c>
      <c r="E605" s="217" t="s">
        <v>14</v>
      </c>
      <c r="F605" s="285" t="s">
        <v>14</v>
      </c>
      <c r="G605" s="282"/>
      <c r="H605" s="282"/>
      <c r="I605" s="286"/>
      <c r="J605" s="58"/>
      <c r="K605" s="283"/>
      <c r="L605" s="284">
        <f t="shared" si="9"/>
        <v>0</v>
      </c>
    </row>
    <row r="606" spans="2:12" s="7" customFormat="1" x14ac:dyDescent="0.35">
      <c r="B606" s="8">
        <v>587</v>
      </c>
      <c r="C606" s="33" t="s">
        <v>14</v>
      </c>
      <c r="D606" s="9" t="s">
        <v>482</v>
      </c>
      <c r="E606" s="217" t="s">
        <v>14</v>
      </c>
      <c r="F606" s="285" t="s">
        <v>14</v>
      </c>
      <c r="G606" s="282"/>
      <c r="H606" s="282"/>
      <c r="I606" s="286"/>
      <c r="J606" s="58"/>
      <c r="K606" s="283"/>
      <c r="L606" s="284">
        <f t="shared" si="9"/>
        <v>0</v>
      </c>
    </row>
    <row r="607" spans="2:12" s="7" customFormat="1" ht="22.9" x14ac:dyDescent="0.35">
      <c r="B607" s="8">
        <v>588</v>
      </c>
      <c r="C607" s="33" t="s">
        <v>14</v>
      </c>
      <c r="D607" s="9" t="s">
        <v>494</v>
      </c>
      <c r="E607" s="217" t="s">
        <v>14</v>
      </c>
      <c r="F607" s="285" t="s">
        <v>14</v>
      </c>
      <c r="G607" s="282"/>
      <c r="H607" s="282"/>
      <c r="I607" s="286"/>
      <c r="J607" s="58"/>
      <c r="K607" s="283"/>
      <c r="L607" s="284">
        <f t="shared" si="9"/>
        <v>0</v>
      </c>
    </row>
    <row r="608" spans="2:12" s="7" customFormat="1" x14ac:dyDescent="0.35">
      <c r="B608" s="8">
        <v>589</v>
      </c>
      <c r="C608" s="33">
        <v>5.9</v>
      </c>
      <c r="D608" s="9" t="s">
        <v>495</v>
      </c>
      <c r="E608" s="217" t="s">
        <v>99</v>
      </c>
      <c r="F608" s="285">
        <v>2</v>
      </c>
      <c r="G608" s="282">
        <v>23940</v>
      </c>
      <c r="H608" s="282">
        <v>28750</v>
      </c>
      <c r="I608" s="286">
        <v>57500</v>
      </c>
      <c r="J608" s="58">
        <f>'RA2 ms'!F1415</f>
        <v>2</v>
      </c>
      <c r="K608" s="283">
        <v>0.8</v>
      </c>
      <c r="L608" s="284">
        <f t="shared" si="9"/>
        <v>46000</v>
      </c>
    </row>
    <row r="609" spans="2:12" s="7" customFormat="1" x14ac:dyDescent="0.35">
      <c r="B609" s="8">
        <v>590</v>
      </c>
      <c r="C609" s="33" t="s">
        <v>14</v>
      </c>
      <c r="D609" s="9" t="s">
        <v>142</v>
      </c>
      <c r="E609" s="217" t="s">
        <v>14</v>
      </c>
      <c r="F609" s="285" t="s">
        <v>14</v>
      </c>
      <c r="G609" s="282"/>
      <c r="H609" s="282"/>
      <c r="I609" s="286"/>
      <c r="J609" s="58"/>
      <c r="K609" s="283"/>
      <c r="L609" s="284">
        <f t="shared" si="9"/>
        <v>0</v>
      </c>
    </row>
    <row r="610" spans="2:12" s="7" customFormat="1" ht="45.4" x14ac:dyDescent="0.35">
      <c r="B610" s="8">
        <v>591</v>
      </c>
      <c r="C610" s="33" t="s">
        <v>14</v>
      </c>
      <c r="D610" s="9" t="s">
        <v>496</v>
      </c>
      <c r="E610" s="217" t="s">
        <v>14</v>
      </c>
      <c r="F610" s="285" t="s">
        <v>14</v>
      </c>
      <c r="G610" s="282"/>
      <c r="H610" s="282"/>
      <c r="I610" s="286"/>
      <c r="J610" s="58"/>
      <c r="K610" s="283"/>
      <c r="L610" s="284">
        <f t="shared" si="9"/>
        <v>0</v>
      </c>
    </row>
    <row r="611" spans="2:12" s="7" customFormat="1" x14ac:dyDescent="0.35">
      <c r="B611" s="8">
        <v>592</v>
      </c>
      <c r="C611" s="33" t="s">
        <v>14</v>
      </c>
      <c r="D611" s="9" t="s">
        <v>482</v>
      </c>
      <c r="E611" s="217" t="s">
        <v>14</v>
      </c>
      <c r="F611" s="285" t="s">
        <v>14</v>
      </c>
      <c r="G611" s="282"/>
      <c r="H611" s="282"/>
      <c r="I611" s="286"/>
      <c r="J611" s="58"/>
      <c r="K611" s="283"/>
      <c r="L611" s="284">
        <f t="shared" si="9"/>
        <v>0</v>
      </c>
    </row>
    <row r="612" spans="2:12" s="7" customFormat="1" ht="22.9" x14ac:dyDescent="0.35">
      <c r="B612" s="8">
        <v>593</v>
      </c>
      <c r="C612" s="33" t="s">
        <v>14</v>
      </c>
      <c r="D612" s="9" t="s">
        <v>494</v>
      </c>
      <c r="E612" s="217" t="s">
        <v>14</v>
      </c>
      <c r="F612" s="285" t="s">
        <v>14</v>
      </c>
      <c r="G612" s="282"/>
      <c r="H612" s="282"/>
      <c r="I612" s="286"/>
      <c r="J612" s="58"/>
      <c r="K612" s="283"/>
      <c r="L612" s="284">
        <f t="shared" si="9"/>
        <v>0</v>
      </c>
    </row>
    <row r="613" spans="2:12" s="7" customFormat="1" ht="22.9" x14ac:dyDescent="0.35">
      <c r="B613" s="8">
        <v>594</v>
      </c>
      <c r="C613" s="33">
        <v>5.0999999999999996</v>
      </c>
      <c r="D613" s="9" t="s">
        <v>497</v>
      </c>
      <c r="E613" s="217" t="s">
        <v>99</v>
      </c>
      <c r="F613" s="285">
        <v>1</v>
      </c>
      <c r="G613" s="282">
        <v>52750</v>
      </c>
      <c r="H613" s="282">
        <v>65000</v>
      </c>
      <c r="I613" s="286">
        <v>65000</v>
      </c>
      <c r="J613" s="58">
        <f>'RA2 ms'!F1424</f>
        <v>1</v>
      </c>
      <c r="K613" s="283">
        <v>0.8</v>
      </c>
      <c r="L613" s="284">
        <f t="shared" si="9"/>
        <v>52000</v>
      </c>
    </row>
    <row r="614" spans="2:12" s="7" customFormat="1" x14ac:dyDescent="0.35">
      <c r="B614" s="8">
        <v>595</v>
      </c>
      <c r="C614" s="33" t="s">
        <v>14</v>
      </c>
      <c r="D614" s="9" t="s">
        <v>498</v>
      </c>
      <c r="E614" s="217" t="s">
        <v>14</v>
      </c>
      <c r="F614" s="285" t="s">
        <v>14</v>
      </c>
      <c r="G614" s="282"/>
      <c r="H614" s="282"/>
      <c r="I614" s="286"/>
      <c r="J614" s="58"/>
      <c r="K614" s="283"/>
      <c r="L614" s="284">
        <f t="shared" si="9"/>
        <v>0</v>
      </c>
    </row>
    <row r="615" spans="2:12" s="7" customFormat="1" ht="45.4" x14ac:dyDescent="0.35">
      <c r="B615" s="8">
        <v>596</v>
      </c>
      <c r="C615" s="33" t="s">
        <v>14</v>
      </c>
      <c r="D615" s="9" t="s">
        <v>499</v>
      </c>
      <c r="E615" s="217" t="s">
        <v>14</v>
      </c>
      <c r="F615" s="285" t="s">
        <v>14</v>
      </c>
      <c r="G615" s="282"/>
      <c r="H615" s="282"/>
      <c r="I615" s="286"/>
      <c r="J615" s="58"/>
      <c r="K615" s="283"/>
      <c r="L615" s="284">
        <f t="shared" si="9"/>
        <v>0</v>
      </c>
    </row>
    <row r="616" spans="2:12" s="7" customFormat="1" x14ac:dyDescent="0.35">
      <c r="B616" s="8">
        <v>597</v>
      </c>
      <c r="C616" s="33" t="s">
        <v>14</v>
      </c>
      <c r="D616" s="9" t="s">
        <v>500</v>
      </c>
      <c r="E616" s="217" t="s">
        <v>14</v>
      </c>
      <c r="F616" s="285" t="s">
        <v>14</v>
      </c>
      <c r="G616" s="282"/>
      <c r="H616" s="282"/>
      <c r="I616" s="286"/>
      <c r="J616" s="58"/>
      <c r="K616" s="283"/>
      <c r="L616" s="284">
        <f t="shared" si="9"/>
        <v>0</v>
      </c>
    </row>
    <row r="617" spans="2:12" s="7" customFormat="1" ht="22.9" x14ac:dyDescent="0.35">
      <c r="B617" s="8">
        <v>598</v>
      </c>
      <c r="C617" s="33" t="s">
        <v>14</v>
      </c>
      <c r="D617" s="9" t="s">
        <v>501</v>
      </c>
      <c r="E617" s="217" t="s">
        <v>14</v>
      </c>
      <c r="F617" s="285" t="s">
        <v>14</v>
      </c>
      <c r="G617" s="282"/>
      <c r="H617" s="282"/>
      <c r="I617" s="286"/>
      <c r="J617" s="58"/>
      <c r="K617" s="283"/>
      <c r="L617" s="284">
        <f t="shared" si="9"/>
        <v>0</v>
      </c>
    </row>
    <row r="618" spans="2:12" s="7" customFormat="1" x14ac:dyDescent="0.35">
      <c r="B618" s="8">
        <v>599</v>
      </c>
      <c r="C618" s="33" t="s">
        <v>14</v>
      </c>
      <c r="D618" s="9" t="s">
        <v>144</v>
      </c>
      <c r="E618" s="217" t="s">
        <v>14</v>
      </c>
      <c r="F618" s="285" t="s">
        <v>14</v>
      </c>
      <c r="G618" s="282"/>
      <c r="H618" s="282"/>
      <c r="I618" s="286"/>
      <c r="J618" s="58"/>
      <c r="K618" s="283"/>
      <c r="L618" s="284">
        <f t="shared" si="9"/>
        <v>0</v>
      </c>
    </row>
    <row r="619" spans="2:12" s="7" customFormat="1" ht="34.15" x14ac:dyDescent="0.35">
      <c r="B619" s="8">
        <v>600</v>
      </c>
      <c r="C619" s="33" t="s">
        <v>14</v>
      </c>
      <c r="D619" s="9" t="s">
        <v>502</v>
      </c>
      <c r="E619" s="217" t="s">
        <v>14</v>
      </c>
      <c r="F619" s="285" t="s">
        <v>14</v>
      </c>
      <c r="G619" s="282"/>
      <c r="H619" s="282"/>
      <c r="I619" s="286"/>
      <c r="J619" s="58"/>
      <c r="K619" s="283"/>
      <c r="L619" s="284">
        <f t="shared" si="9"/>
        <v>0</v>
      </c>
    </row>
    <row r="620" spans="2:12" s="7" customFormat="1" x14ac:dyDescent="0.35">
      <c r="B620" s="8">
        <v>601</v>
      </c>
      <c r="C620" s="33">
        <v>5.1100000000000003</v>
      </c>
      <c r="D620" s="9" t="s">
        <v>503</v>
      </c>
      <c r="E620" s="217" t="s">
        <v>99</v>
      </c>
      <c r="F620" s="285">
        <v>2</v>
      </c>
      <c r="G620" s="282">
        <v>91500</v>
      </c>
      <c r="H620" s="282">
        <v>49750</v>
      </c>
      <c r="I620" s="286">
        <v>99500</v>
      </c>
      <c r="J620" s="58">
        <f>'RA2 ms'!F1433</f>
        <v>3</v>
      </c>
      <c r="K620" s="283">
        <v>0.8</v>
      </c>
      <c r="L620" s="284">
        <f t="shared" si="9"/>
        <v>119400.00000000001</v>
      </c>
    </row>
    <row r="621" spans="2:12" s="7" customFormat="1" x14ac:dyDescent="0.35">
      <c r="B621" s="8">
        <v>602</v>
      </c>
      <c r="C621" s="33" t="s">
        <v>14</v>
      </c>
      <c r="D621" s="9" t="s">
        <v>498</v>
      </c>
      <c r="E621" s="217" t="s">
        <v>14</v>
      </c>
      <c r="F621" s="285" t="s">
        <v>14</v>
      </c>
      <c r="G621" s="282"/>
      <c r="H621" s="282"/>
      <c r="I621" s="286"/>
      <c r="J621" s="58"/>
      <c r="K621" s="283"/>
      <c r="L621" s="284">
        <f t="shared" si="9"/>
        <v>0</v>
      </c>
    </row>
    <row r="622" spans="2:12" s="7" customFormat="1" ht="45.4" x14ac:dyDescent="0.35">
      <c r="B622" s="8">
        <v>603</v>
      </c>
      <c r="C622" s="33" t="s">
        <v>14</v>
      </c>
      <c r="D622" s="9" t="s">
        <v>504</v>
      </c>
      <c r="E622" s="217" t="s">
        <v>14</v>
      </c>
      <c r="F622" s="285" t="s">
        <v>14</v>
      </c>
      <c r="G622" s="282"/>
      <c r="H622" s="282"/>
      <c r="I622" s="286"/>
      <c r="J622" s="58"/>
      <c r="K622" s="283"/>
      <c r="L622" s="284">
        <f t="shared" si="9"/>
        <v>0</v>
      </c>
    </row>
    <row r="623" spans="2:12" s="7" customFormat="1" x14ac:dyDescent="0.35">
      <c r="B623" s="8">
        <v>604</v>
      </c>
      <c r="C623" s="33" t="s">
        <v>14</v>
      </c>
      <c r="D623" s="9" t="s">
        <v>500</v>
      </c>
      <c r="E623" s="217" t="s">
        <v>14</v>
      </c>
      <c r="F623" s="285" t="s">
        <v>14</v>
      </c>
      <c r="G623" s="282"/>
      <c r="H623" s="282"/>
      <c r="I623" s="286"/>
      <c r="J623" s="58"/>
      <c r="K623" s="283"/>
      <c r="L623" s="284">
        <f t="shared" si="9"/>
        <v>0</v>
      </c>
    </row>
    <row r="624" spans="2:12" s="7" customFormat="1" ht="22.9" x14ac:dyDescent="0.35">
      <c r="B624" s="8">
        <v>605</v>
      </c>
      <c r="C624" s="33" t="s">
        <v>14</v>
      </c>
      <c r="D624" s="9" t="s">
        <v>501</v>
      </c>
      <c r="E624" s="217" t="s">
        <v>14</v>
      </c>
      <c r="F624" s="285" t="s">
        <v>14</v>
      </c>
      <c r="G624" s="282"/>
      <c r="H624" s="282"/>
      <c r="I624" s="286"/>
      <c r="J624" s="58"/>
      <c r="K624" s="283"/>
      <c r="L624" s="284">
        <f t="shared" si="9"/>
        <v>0</v>
      </c>
    </row>
    <row r="625" spans="2:12" s="7" customFormat="1" x14ac:dyDescent="0.35">
      <c r="B625" s="8">
        <v>606</v>
      </c>
      <c r="C625" s="33" t="s">
        <v>14</v>
      </c>
      <c r="D625" s="9" t="s">
        <v>144</v>
      </c>
      <c r="E625" s="217" t="s">
        <v>14</v>
      </c>
      <c r="F625" s="285" t="s">
        <v>14</v>
      </c>
      <c r="G625" s="282"/>
      <c r="H625" s="282"/>
      <c r="I625" s="286"/>
      <c r="J625" s="58"/>
      <c r="K625" s="283"/>
      <c r="L625" s="284">
        <f t="shared" si="9"/>
        <v>0</v>
      </c>
    </row>
    <row r="626" spans="2:12" s="7" customFormat="1" ht="34.15" x14ac:dyDescent="0.35">
      <c r="B626" s="8">
        <v>607</v>
      </c>
      <c r="C626" s="33" t="s">
        <v>14</v>
      </c>
      <c r="D626" s="9" t="s">
        <v>502</v>
      </c>
      <c r="E626" s="217" t="s">
        <v>14</v>
      </c>
      <c r="F626" s="285" t="s">
        <v>14</v>
      </c>
      <c r="G626" s="282"/>
      <c r="H626" s="282"/>
      <c r="I626" s="286"/>
      <c r="J626" s="58"/>
      <c r="K626" s="283"/>
      <c r="L626" s="284">
        <f t="shared" si="9"/>
        <v>0</v>
      </c>
    </row>
    <row r="627" spans="2:12" s="7" customFormat="1" x14ac:dyDescent="0.35">
      <c r="B627" s="8">
        <v>608</v>
      </c>
      <c r="C627" s="33">
        <v>5.12</v>
      </c>
      <c r="D627" s="9" t="s">
        <v>505</v>
      </c>
      <c r="E627" s="217" t="s">
        <v>57</v>
      </c>
      <c r="F627" s="285">
        <v>7.2</v>
      </c>
      <c r="G627" s="282">
        <v>75600</v>
      </c>
      <c r="H627" s="282">
        <v>26750</v>
      </c>
      <c r="I627" s="286">
        <v>192600</v>
      </c>
      <c r="J627" s="58"/>
      <c r="K627" s="283"/>
      <c r="L627" s="284">
        <f t="shared" si="9"/>
        <v>0</v>
      </c>
    </row>
    <row r="628" spans="2:12" s="7" customFormat="1" x14ac:dyDescent="0.35">
      <c r="B628" s="8">
        <v>609</v>
      </c>
      <c r="C628" s="33" t="s">
        <v>14</v>
      </c>
      <c r="D628" s="9" t="s">
        <v>506</v>
      </c>
      <c r="E628" s="217" t="s">
        <v>14</v>
      </c>
      <c r="F628" s="285" t="s">
        <v>14</v>
      </c>
      <c r="G628" s="282"/>
      <c r="H628" s="282"/>
      <c r="I628" s="286"/>
      <c r="J628" s="58"/>
      <c r="K628" s="283"/>
      <c r="L628" s="284">
        <f t="shared" si="9"/>
        <v>0</v>
      </c>
    </row>
    <row r="629" spans="2:12" s="7" customFormat="1" ht="34.15" x14ac:dyDescent="0.35">
      <c r="B629" s="8">
        <v>610</v>
      </c>
      <c r="C629" s="33" t="s">
        <v>14</v>
      </c>
      <c r="D629" s="9" t="s">
        <v>507</v>
      </c>
      <c r="E629" s="217" t="s">
        <v>14</v>
      </c>
      <c r="F629" s="285" t="s">
        <v>14</v>
      </c>
      <c r="G629" s="282"/>
      <c r="H629" s="282"/>
      <c r="I629" s="286"/>
      <c r="J629" s="58"/>
      <c r="K629" s="283"/>
      <c r="L629" s="284">
        <f t="shared" si="9"/>
        <v>0</v>
      </c>
    </row>
    <row r="630" spans="2:12" s="7" customFormat="1" x14ac:dyDescent="0.35">
      <c r="B630" s="8">
        <v>611</v>
      </c>
      <c r="C630" s="33">
        <v>5.13</v>
      </c>
      <c r="D630" s="9" t="s">
        <v>508</v>
      </c>
      <c r="E630" s="217" t="s">
        <v>99</v>
      </c>
      <c r="F630" s="285">
        <v>3</v>
      </c>
      <c r="G630" s="282">
        <v>32385</v>
      </c>
      <c r="H630" s="282">
        <v>24000</v>
      </c>
      <c r="I630" s="286">
        <v>72000</v>
      </c>
      <c r="J630" s="58"/>
      <c r="K630" s="283"/>
      <c r="L630" s="284">
        <f t="shared" si="9"/>
        <v>0</v>
      </c>
    </row>
    <row r="631" spans="2:12" s="7" customFormat="1" x14ac:dyDescent="0.35">
      <c r="B631" s="8">
        <v>612</v>
      </c>
      <c r="C631" s="33" t="s">
        <v>14</v>
      </c>
      <c r="D631" s="9" t="s">
        <v>142</v>
      </c>
      <c r="E631" s="217" t="s">
        <v>14</v>
      </c>
      <c r="F631" s="285" t="s">
        <v>14</v>
      </c>
      <c r="G631" s="282"/>
      <c r="H631" s="282"/>
      <c r="I631" s="286"/>
      <c r="J631" s="58"/>
      <c r="K631" s="283"/>
      <c r="L631" s="284">
        <f t="shared" si="9"/>
        <v>0</v>
      </c>
    </row>
    <row r="632" spans="2:12" s="7" customFormat="1" ht="45.4" x14ac:dyDescent="0.35">
      <c r="B632" s="8">
        <v>613</v>
      </c>
      <c r="C632" s="33" t="s">
        <v>14</v>
      </c>
      <c r="D632" s="9" t="s">
        <v>509</v>
      </c>
      <c r="E632" s="217" t="s">
        <v>14</v>
      </c>
      <c r="F632" s="285" t="s">
        <v>14</v>
      </c>
      <c r="G632" s="282"/>
      <c r="H632" s="282"/>
      <c r="I632" s="286"/>
      <c r="J632" s="58"/>
      <c r="K632" s="283"/>
      <c r="L632" s="284">
        <f t="shared" si="9"/>
        <v>0</v>
      </c>
    </row>
    <row r="633" spans="2:12" s="7" customFormat="1" x14ac:dyDescent="0.35">
      <c r="B633" s="8">
        <v>614</v>
      </c>
      <c r="C633" s="33" t="s">
        <v>14</v>
      </c>
      <c r="D633" s="9" t="s">
        <v>482</v>
      </c>
      <c r="E633" s="217" t="s">
        <v>14</v>
      </c>
      <c r="F633" s="285" t="s">
        <v>14</v>
      </c>
      <c r="G633" s="282"/>
      <c r="H633" s="282"/>
      <c r="I633" s="286"/>
      <c r="J633" s="58"/>
      <c r="K633" s="283"/>
      <c r="L633" s="284">
        <f t="shared" si="9"/>
        <v>0</v>
      </c>
    </row>
    <row r="634" spans="2:12" s="7" customFormat="1" x14ac:dyDescent="0.35">
      <c r="B634" s="8">
        <v>615</v>
      </c>
      <c r="C634" s="33" t="s">
        <v>14</v>
      </c>
      <c r="D634" s="9" t="s">
        <v>510</v>
      </c>
      <c r="E634" s="217" t="s">
        <v>14</v>
      </c>
      <c r="F634" s="285" t="s">
        <v>14</v>
      </c>
      <c r="G634" s="282"/>
      <c r="H634" s="282"/>
      <c r="I634" s="286"/>
      <c r="J634" s="58"/>
      <c r="K634" s="283"/>
      <c r="L634" s="284">
        <f t="shared" si="9"/>
        <v>0</v>
      </c>
    </row>
    <row r="635" spans="2:12" s="7" customFormat="1" x14ac:dyDescent="0.35">
      <c r="B635" s="8">
        <v>616</v>
      </c>
      <c r="C635" s="215" t="s">
        <v>399</v>
      </c>
      <c r="D635" s="24" t="s">
        <v>400</v>
      </c>
      <c r="E635" s="217" t="s">
        <v>14</v>
      </c>
      <c r="F635" s="285" t="s">
        <v>14</v>
      </c>
      <c r="G635" s="282"/>
      <c r="H635" s="282"/>
      <c r="I635" s="286"/>
      <c r="J635" s="58"/>
      <c r="K635" s="283"/>
      <c r="L635" s="284">
        <f t="shared" si="9"/>
        <v>0</v>
      </c>
    </row>
    <row r="636" spans="2:12" s="7" customFormat="1" x14ac:dyDescent="0.35">
      <c r="B636" s="8">
        <v>617</v>
      </c>
      <c r="C636" s="33" t="s">
        <v>14</v>
      </c>
      <c r="D636" s="9" t="s">
        <v>401</v>
      </c>
      <c r="E636" s="217" t="s">
        <v>14</v>
      </c>
      <c r="F636" s="285" t="s">
        <v>14</v>
      </c>
      <c r="G636" s="282"/>
      <c r="H636" s="282"/>
      <c r="I636" s="286"/>
      <c r="J636" s="58"/>
      <c r="K636" s="283"/>
      <c r="L636" s="284">
        <f t="shared" si="9"/>
        <v>0</v>
      </c>
    </row>
    <row r="637" spans="2:12" s="7" customFormat="1" x14ac:dyDescent="0.35">
      <c r="B637" s="8">
        <v>618</v>
      </c>
      <c r="C637" s="33">
        <v>6.1</v>
      </c>
      <c r="D637" s="9" t="s">
        <v>511</v>
      </c>
      <c r="E637" s="217" t="s">
        <v>99</v>
      </c>
      <c r="F637" s="285">
        <v>8</v>
      </c>
      <c r="G637" s="282">
        <v>0</v>
      </c>
      <c r="H637" s="282">
        <v>5000</v>
      </c>
      <c r="I637" s="286">
        <v>40000</v>
      </c>
      <c r="J637" s="58"/>
      <c r="K637" s="283"/>
      <c r="L637" s="284">
        <f t="shared" si="9"/>
        <v>0</v>
      </c>
    </row>
    <row r="638" spans="2:12" s="7" customFormat="1" x14ac:dyDescent="0.35">
      <c r="B638" s="8">
        <v>619</v>
      </c>
      <c r="C638" s="33">
        <v>6.2</v>
      </c>
      <c r="D638" s="9" t="s">
        <v>403</v>
      </c>
      <c r="E638" s="217" t="s">
        <v>99</v>
      </c>
      <c r="F638" s="285">
        <v>8</v>
      </c>
      <c r="G638" s="282">
        <v>0</v>
      </c>
      <c r="H638" s="282">
        <v>3125</v>
      </c>
      <c r="I638" s="286">
        <v>25000</v>
      </c>
      <c r="J638" s="58"/>
      <c r="K638" s="283"/>
      <c r="L638" s="284">
        <f t="shared" si="9"/>
        <v>0</v>
      </c>
    </row>
    <row r="639" spans="2:12" s="7" customFormat="1" x14ac:dyDescent="0.35">
      <c r="B639" s="8">
        <v>620</v>
      </c>
      <c r="C639" s="33">
        <v>6.3</v>
      </c>
      <c r="D639" s="9" t="s">
        <v>404</v>
      </c>
      <c r="E639" s="217" t="s">
        <v>99</v>
      </c>
      <c r="F639" s="285">
        <v>8</v>
      </c>
      <c r="G639" s="282">
        <v>0</v>
      </c>
      <c r="H639" s="282">
        <v>1562.5</v>
      </c>
      <c r="I639" s="286">
        <v>12500</v>
      </c>
      <c r="J639" s="58"/>
      <c r="K639" s="283"/>
      <c r="L639" s="284">
        <f t="shared" si="9"/>
        <v>0</v>
      </c>
    </row>
    <row r="640" spans="2:12" s="7" customFormat="1" x14ac:dyDescent="0.35">
      <c r="B640" s="8">
        <v>621</v>
      </c>
      <c r="C640" s="33">
        <v>6.4</v>
      </c>
      <c r="D640" s="9" t="s">
        <v>512</v>
      </c>
      <c r="E640" s="217" t="s">
        <v>99</v>
      </c>
      <c r="F640" s="285">
        <v>4</v>
      </c>
      <c r="G640" s="282">
        <v>0</v>
      </c>
      <c r="H640" s="282">
        <v>3125</v>
      </c>
      <c r="I640" s="286">
        <v>12500</v>
      </c>
      <c r="J640" s="58"/>
      <c r="K640" s="283"/>
      <c r="L640" s="284">
        <f t="shared" si="9"/>
        <v>0</v>
      </c>
    </row>
    <row r="641" spans="2:12" s="7" customFormat="1" x14ac:dyDescent="0.35">
      <c r="B641" s="8">
        <v>622</v>
      </c>
      <c r="C641" s="33">
        <v>6.5</v>
      </c>
      <c r="D641" s="9" t="s">
        <v>513</v>
      </c>
      <c r="E641" s="217" t="s">
        <v>99</v>
      </c>
      <c r="F641" s="285">
        <v>4</v>
      </c>
      <c r="G641" s="282">
        <v>0</v>
      </c>
      <c r="H641" s="282">
        <v>3125</v>
      </c>
      <c r="I641" s="286">
        <v>12500</v>
      </c>
      <c r="J641" s="58"/>
      <c r="K641" s="283"/>
      <c r="L641" s="284">
        <f t="shared" si="9"/>
        <v>0</v>
      </c>
    </row>
    <row r="642" spans="2:12" s="7" customFormat="1" x14ac:dyDescent="0.35">
      <c r="B642" s="8">
        <v>623</v>
      </c>
      <c r="C642" s="33">
        <v>6.6</v>
      </c>
      <c r="D642" s="9" t="s">
        <v>406</v>
      </c>
      <c r="E642" s="217" t="s">
        <v>99</v>
      </c>
      <c r="F642" s="285">
        <v>8</v>
      </c>
      <c r="G642" s="282">
        <v>0</v>
      </c>
      <c r="H642" s="282">
        <v>1562.5</v>
      </c>
      <c r="I642" s="286">
        <v>12500</v>
      </c>
      <c r="J642" s="58"/>
      <c r="K642" s="283"/>
      <c r="L642" s="284">
        <f t="shared" si="9"/>
        <v>0</v>
      </c>
    </row>
    <row r="643" spans="2:12" s="7" customFormat="1" x14ac:dyDescent="0.35">
      <c r="B643" s="8">
        <v>624</v>
      </c>
      <c r="C643" s="33">
        <v>6.7</v>
      </c>
      <c r="D643" s="9" t="s">
        <v>407</v>
      </c>
      <c r="E643" s="217" t="s">
        <v>99</v>
      </c>
      <c r="F643" s="285">
        <v>8</v>
      </c>
      <c r="G643" s="282">
        <v>0</v>
      </c>
      <c r="H643" s="282">
        <v>1562.5</v>
      </c>
      <c r="I643" s="286">
        <v>12500</v>
      </c>
      <c r="J643" s="58"/>
      <c r="K643" s="283"/>
      <c r="L643" s="284">
        <f t="shared" si="9"/>
        <v>0</v>
      </c>
    </row>
    <row r="644" spans="2:12" s="7" customFormat="1" x14ac:dyDescent="0.35">
      <c r="B644" s="8">
        <v>625</v>
      </c>
      <c r="C644" s="33">
        <v>6.8</v>
      </c>
      <c r="D644" s="9" t="s">
        <v>408</v>
      </c>
      <c r="E644" s="217" t="s">
        <v>99</v>
      </c>
      <c r="F644" s="285">
        <v>8</v>
      </c>
      <c r="G644" s="282">
        <v>0</v>
      </c>
      <c r="H644" s="282">
        <v>312.5</v>
      </c>
      <c r="I644" s="286">
        <v>2500</v>
      </c>
      <c r="J644" s="58"/>
      <c r="K644" s="283"/>
      <c r="L644" s="284">
        <f t="shared" ref="L644:L707" si="10">K644*J644*H644</f>
        <v>0</v>
      </c>
    </row>
    <row r="645" spans="2:12" s="7" customFormat="1" x14ac:dyDescent="0.35">
      <c r="B645" s="8">
        <v>626</v>
      </c>
      <c r="C645" s="33">
        <v>6.9</v>
      </c>
      <c r="D645" s="9" t="s">
        <v>409</v>
      </c>
      <c r="E645" s="217" t="s">
        <v>99</v>
      </c>
      <c r="F645" s="285">
        <v>2</v>
      </c>
      <c r="G645" s="282">
        <v>0</v>
      </c>
      <c r="H645" s="282">
        <v>312.5</v>
      </c>
      <c r="I645" s="286">
        <v>625</v>
      </c>
      <c r="J645" s="58"/>
      <c r="K645" s="283"/>
      <c r="L645" s="284">
        <f t="shared" si="10"/>
        <v>0</v>
      </c>
    </row>
    <row r="646" spans="2:12" s="7" customFormat="1" x14ac:dyDescent="0.35">
      <c r="B646" s="8">
        <v>627</v>
      </c>
      <c r="C646" s="33">
        <v>6.1</v>
      </c>
      <c r="D646" s="9" t="s">
        <v>410</v>
      </c>
      <c r="E646" s="217" t="s">
        <v>99</v>
      </c>
      <c r="F646" s="285">
        <v>2</v>
      </c>
      <c r="G646" s="282">
        <v>0</v>
      </c>
      <c r="H646" s="282">
        <v>312.5</v>
      </c>
      <c r="I646" s="286">
        <v>625</v>
      </c>
      <c r="J646" s="58"/>
      <c r="K646" s="283"/>
      <c r="L646" s="284">
        <f t="shared" si="10"/>
        <v>0</v>
      </c>
    </row>
    <row r="647" spans="2:12" s="7" customFormat="1" x14ac:dyDescent="0.35">
      <c r="B647" s="8">
        <v>628</v>
      </c>
      <c r="C647" s="33">
        <v>6.11</v>
      </c>
      <c r="D647" s="9" t="s">
        <v>514</v>
      </c>
      <c r="E647" s="217" t="s">
        <v>99</v>
      </c>
      <c r="F647" s="285">
        <v>2</v>
      </c>
      <c r="G647" s="282">
        <v>0</v>
      </c>
      <c r="H647" s="282">
        <v>312.5</v>
      </c>
      <c r="I647" s="286">
        <v>625</v>
      </c>
      <c r="J647" s="58"/>
      <c r="K647" s="283"/>
      <c r="L647" s="284">
        <f t="shared" si="10"/>
        <v>0</v>
      </c>
    </row>
    <row r="648" spans="2:12" s="7" customFormat="1" x14ac:dyDescent="0.35">
      <c r="B648" s="8">
        <v>629</v>
      </c>
      <c r="C648" s="33">
        <v>6.12</v>
      </c>
      <c r="D648" s="9" t="s">
        <v>515</v>
      </c>
      <c r="E648" s="217" t="s">
        <v>99</v>
      </c>
      <c r="F648" s="285">
        <v>5</v>
      </c>
      <c r="G648" s="282">
        <v>0</v>
      </c>
      <c r="H648" s="282">
        <v>3125</v>
      </c>
      <c r="I648" s="286">
        <v>15625</v>
      </c>
      <c r="J648" s="58"/>
      <c r="K648" s="283"/>
      <c r="L648" s="284">
        <f t="shared" si="10"/>
        <v>0</v>
      </c>
    </row>
    <row r="649" spans="2:12" s="7" customFormat="1" x14ac:dyDescent="0.35">
      <c r="B649" s="8">
        <v>630</v>
      </c>
      <c r="C649" s="33">
        <v>6.13</v>
      </c>
      <c r="D649" s="9" t="s">
        <v>516</v>
      </c>
      <c r="E649" s="217" t="s">
        <v>99</v>
      </c>
      <c r="F649" s="285">
        <v>5</v>
      </c>
      <c r="G649" s="282">
        <v>0</v>
      </c>
      <c r="H649" s="282">
        <v>3125</v>
      </c>
      <c r="I649" s="286">
        <v>15625</v>
      </c>
      <c r="J649" s="58"/>
      <c r="K649" s="283"/>
      <c r="L649" s="284">
        <f t="shared" si="10"/>
        <v>0</v>
      </c>
    </row>
    <row r="650" spans="2:12" s="7" customFormat="1" x14ac:dyDescent="0.35">
      <c r="B650" s="8">
        <v>631</v>
      </c>
      <c r="C650" s="33">
        <v>6.14</v>
      </c>
      <c r="D650" s="9" t="s">
        <v>411</v>
      </c>
      <c r="E650" s="217" t="s">
        <v>99</v>
      </c>
      <c r="F650" s="285">
        <v>8</v>
      </c>
      <c r="G650" s="282">
        <v>0</v>
      </c>
      <c r="H650" s="282">
        <v>312.5</v>
      </c>
      <c r="I650" s="286">
        <v>2500</v>
      </c>
      <c r="J650" s="58"/>
      <c r="K650" s="283"/>
      <c r="L650" s="284">
        <f t="shared" si="10"/>
        <v>0</v>
      </c>
    </row>
    <row r="651" spans="2:12" s="7" customFormat="1" x14ac:dyDescent="0.35">
      <c r="B651" s="8">
        <v>632</v>
      </c>
      <c r="C651" s="33">
        <v>6.15</v>
      </c>
      <c r="D651" s="9" t="s">
        <v>412</v>
      </c>
      <c r="E651" s="217" t="s">
        <v>99</v>
      </c>
      <c r="F651" s="285">
        <v>8</v>
      </c>
      <c r="G651" s="282">
        <v>0</v>
      </c>
      <c r="H651" s="282">
        <v>312.5</v>
      </c>
      <c r="I651" s="286">
        <v>2500</v>
      </c>
      <c r="J651" s="58"/>
      <c r="K651" s="283"/>
      <c r="L651" s="284">
        <f t="shared" si="10"/>
        <v>0</v>
      </c>
    </row>
    <row r="652" spans="2:12" s="7" customFormat="1" x14ac:dyDescent="0.35">
      <c r="B652" s="8">
        <v>633</v>
      </c>
      <c r="C652" s="33">
        <v>6.16</v>
      </c>
      <c r="D652" s="9" t="s">
        <v>413</v>
      </c>
      <c r="E652" s="217" t="s">
        <v>99</v>
      </c>
      <c r="F652" s="285">
        <v>13</v>
      </c>
      <c r="G652" s="282">
        <v>0</v>
      </c>
      <c r="H652" s="282">
        <v>312.5</v>
      </c>
      <c r="I652" s="286">
        <v>4062.5</v>
      </c>
      <c r="J652" s="58"/>
      <c r="K652" s="283"/>
      <c r="L652" s="284">
        <f t="shared" si="10"/>
        <v>0</v>
      </c>
    </row>
    <row r="653" spans="2:12" s="7" customFormat="1" x14ac:dyDescent="0.35">
      <c r="B653" s="8">
        <v>634</v>
      </c>
      <c r="C653" s="33">
        <v>6.17</v>
      </c>
      <c r="D653" s="9" t="s">
        <v>403</v>
      </c>
      <c r="E653" s="217" t="s">
        <v>99</v>
      </c>
      <c r="F653" s="285">
        <v>1</v>
      </c>
      <c r="G653" s="282">
        <v>0</v>
      </c>
      <c r="H653" s="282">
        <v>3125</v>
      </c>
      <c r="I653" s="286">
        <v>3125</v>
      </c>
      <c r="J653" s="58"/>
      <c r="K653" s="283"/>
      <c r="L653" s="284">
        <f t="shared" si="10"/>
        <v>0</v>
      </c>
    </row>
    <row r="654" spans="2:12" s="7" customFormat="1" x14ac:dyDescent="0.35">
      <c r="B654" s="8">
        <v>635</v>
      </c>
      <c r="C654" s="33">
        <v>6.18</v>
      </c>
      <c r="D654" s="9" t="s">
        <v>404</v>
      </c>
      <c r="E654" s="217" t="s">
        <v>99</v>
      </c>
      <c r="F654" s="285">
        <v>1</v>
      </c>
      <c r="G654" s="282">
        <v>0</v>
      </c>
      <c r="H654" s="282">
        <v>1562.5</v>
      </c>
      <c r="I654" s="286">
        <v>1562.5</v>
      </c>
      <c r="J654" s="58"/>
      <c r="K654" s="283"/>
      <c r="L654" s="284">
        <f t="shared" si="10"/>
        <v>0</v>
      </c>
    </row>
    <row r="655" spans="2:12" s="7" customFormat="1" x14ac:dyDescent="0.35">
      <c r="B655" s="8">
        <v>636</v>
      </c>
      <c r="C655" s="33">
        <v>6.19</v>
      </c>
      <c r="D655" s="9" t="s">
        <v>517</v>
      </c>
      <c r="E655" s="217" t="s">
        <v>99</v>
      </c>
      <c r="F655" s="285">
        <v>1</v>
      </c>
      <c r="G655" s="282">
        <v>0</v>
      </c>
      <c r="H655" s="282">
        <v>4375</v>
      </c>
      <c r="I655" s="286">
        <v>4375</v>
      </c>
      <c r="J655" s="58"/>
      <c r="K655" s="283"/>
      <c r="L655" s="284">
        <f t="shared" si="10"/>
        <v>0</v>
      </c>
    </row>
    <row r="656" spans="2:12" s="7" customFormat="1" x14ac:dyDescent="0.35">
      <c r="B656" s="8">
        <v>637</v>
      </c>
      <c r="C656" s="33">
        <v>6.2</v>
      </c>
      <c r="D656" s="9" t="s">
        <v>518</v>
      </c>
      <c r="E656" s="217" t="s">
        <v>99</v>
      </c>
      <c r="F656" s="285">
        <v>1</v>
      </c>
      <c r="G656" s="282">
        <v>0</v>
      </c>
      <c r="H656" s="282">
        <v>3125</v>
      </c>
      <c r="I656" s="286">
        <v>3125</v>
      </c>
      <c r="J656" s="58"/>
      <c r="K656" s="283"/>
      <c r="L656" s="284">
        <f t="shared" si="10"/>
        <v>0</v>
      </c>
    </row>
    <row r="657" spans="2:12" s="7" customFormat="1" x14ac:dyDescent="0.35">
      <c r="B657" s="8">
        <v>638</v>
      </c>
      <c r="C657" s="33">
        <v>6.21</v>
      </c>
      <c r="D657" s="9" t="s">
        <v>519</v>
      </c>
      <c r="E657" s="217" t="s">
        <v>99</v>
      </c>
      <c r="F657" s="285">
        <v>1</v>
      </c>
      <c r="G657" s="282">
        <v>0</v>
      </c>
      <c r="H657" s="282">
        <v>1562.5</v>
      </c>
      <c r="I657" s="286">
        <v>1562.5</v>
      </c>
      <c r="J657" s="58"/>
      <c r="K657" s="283"/>
      <c r="L657" s="284">
        <f t="shared" si="10"/>
        <v>0</v>
      </c>
    </row>
    <row r="658" spans="2:12" s="7" customFormat="1" x14ac:dyDescent="0.35">
      <c r="B658" s="8">
        <v>639</v>
      </c>
      <c r="C658" s="33">
        <v>6.22</v>
      </c>
      <c r="D658" s="9" t="s">
        <v>408</v>
      </c>
      <c r="E658" s="217" t="s">
        <v>99</v>
      </c>
      <c r="F658" s="285">
        <v>1</v>
      </c>
      <c r="G658" s="282">
        <v>0</v>
      </c>
      <c r="H658" s="282">
        <v>312.5</v>
      </c>
      <c r="I658" s="286">
        <v>312.5</v>
      </c>
      <c r="J658" s="58"/>
      <c r="K658" s="283"/>
      <c r="L658" s="284">
        <f t="shared" si="10"/>
        <v>0</v>
      </c>
    </row>
    <row r="659" spans="2:12" s="7" customFormat="1" x14ac:dyDescent="0.35">
      <c r="B659" s="8">
        <v>640</v>
      </c>
      <c r="C659" s="33">
        <v>6.23</v>
      </c>
      <c r="D659" s="9" t="s">
        <v>409</v>
      </c>
      <c r="E659" s="217" t="s">
        <v>99</v>
      </c>
      <c r="F659" s="285">
        <v>1</v>
      </c>
      <c r="G659" s="282">
        <v>0</v>
      </c>
      <c r="H659" s="282">
        <v>312.5</v>
      </c>
      <c r="I659" s="286">
        <v>312.5</v>
      </c>
      <c r="J659" s="58"/>
      <c r="K659" s="283"/>
      <c r="L659" s="284">
        <f t="shared" si="10"/>
        <v>0</v>
      </c>
    </row>
    <row r="660" spans="2:12" s="7" customFormat="1" x14ac:dyDescent="0.35">
      <c r="B660" s="8">
        <v>641</v>
      </c>
      <c r="C660" s="33">
        <v>6.24</v>
      </c>
      <c r="D660" s="9" t="s">
        <v>410</v>
      </c>
      <c r="E660" s="217" t="s">
        <v>99</v>
      </c>
      <c r="F660" s="285">
        <v>1</v>
      </c>
      <c r="G660" s="282">
        <v>0</v>
      </c>
      <c r="H660" s="282">
        <v>312.5</v>
      </c>
      <c r="I660" s="286">
        <v>312.5</v>
      </c>
      <c r="J660" s="58"/>
      <c r="K660" s="283"/>
      <c r="L660" s="284">
        <f t="shared" si="10"/>
        <v>0</v>
      </c>
    </row>
    <row r="661" spans="2:12" s="7" customFormat="1" x14ac:dyDescent="0.35">
      <c r="B661" s="8">
        <v>642</v>
      </c>
      <c r="C661" s="33">
        <v>6.25</v>
      </c>
      <c r="D661" s="9" t="s">
        <v>520</v>
      </c>
      <c r="E661" s="217" t="s">
        <v>99</v>
      </c>
      <c r="F661" s="285">
        <v>4</v>
      </c>
      <c r="G661" s="282">
        <v>0</v>
      </c>
      <c r="H661" s="282">
        <v>312.5</v>
      </c>
      <c r="I661" s="286">
        <v>1250</v>
      </c>
      <c r="J661" s="58"/>
      <c r="K661" s="283"/>
      <c r="L661" s="284">
        <f t="shared" si="10"/>
        <v>0</v>
      </c>
    </row>
    <row r="662" spans="2:12" s="7" customFormat="1" x14ac:dyDescent="0.35">
      <c r="B662" s="8">
        <v>643</v>
      </c>
      <c r="C662" s="33">
        <v>6.26</v>
      </c>
      <c r="D662" s="9" t="s">
        <v>411</v>
      </c>
      <c r="E662" s="217" t="s">
        <v>99</v>
      </c>
      <c r="F662" s="285">
        <v>1</v>
      </c>
      <c r="G662" s="282">
        <v>0</v>
      </c>
      <c r="H662" s="282">
        <v>312.5</v>
      </c>
      <c r="I662" s="286">
        <v>312.5</v>
      </c>
      <c r="J662" s="58"/>
      <c r="K662" s="283"/>
      <c r="L662" s="284">
        <f t="shared" si="10"/>
        <v>0</v>
      </c>
    </row>
    <row r="663" spans="2:12" s="7" customFormat="1" x14ac:dyDescent="0.35">
      <c r="B663" s="8">
        <v>644</v>
      </c>
      <c r="C663" s="33">
        <v>6.27</v>
      </c>
      <c r="D663" s="9" t="s">
        <v>412</v>
      </c>
      <c r="E663" s="217" t="s">
        <v>99</v>
      </c>
      <c r="F663" s="285">
        <v>1</v>
      </c>
      <c r="G663" s="282">
        <v>0</v>
      </c>
      <c r="H663" s="282">
        <v>312.5</v>
      </c>
      <c r="I663" s="286">
        <v>312.5</v>
      </c>
      <c r="J663" s="58"/>
      <c r="K663" s="283"/>
      <c r="L663" s="284">
        <f t="shared" si="10"/>
        <v>0</v>
      </c>
    </row>
    <row r="664" spans="2:12" s="7" customFormat="1" x14ac:dyDescent="0.35">
      <c r="B664" s="8">
        <v>645</v>
      </c>
      <c r="C664" s="33">
        <v>6.28</v>
      </c>
      <c r="D664" s="9" t="s">
        <v>413</v>
      </c>
      <c r="E664" s="217" t="s">
        <v>99</v>
      </c>
      <c r="F664" s="285">
        <v>1</v>
      </c>
      <c r="G664" s="282">
        <v>0</v>
      </c>
      <c r="H664" s="282">
        <v>312.5</v>
      </c>
      <c r="I664" s="286">
        <v>312.5</v>
      </c>
      <c r="J664" s="58"/>
      <c r="K664" s="283"/>
      <c r="L664" s="284">
        <f t="shared" si="10"/>
        <v>0</v>
      </c>
    </row>
    <row r="665" spans="2:12" s="7" customFormat="1" x14ac:dyDescent="0.35">
      <c r="B665" s="8">
        <v>646</v>
      </c>
      <c r="C665" s="33" t="s">
        <v>414</v>
      </c>
      <c r="D665" s="9" t="s">
        <v>415</v>
      </c>
      <c r="E665" s="217" t="s">
        <v>14</v>
      </c>
      <c r="F665" s="285" t="s">
        <v>14</v>
      </c>
      <c r="G665" s="282"/>
      <c r="H665" s="282"/>
      <c r="I665" s="286"/>
      <c r="J665" s="58"/>
      <c r="K665" s="283"/>
      <c r="L665" s="284">
        <f t="shared" si="10"/>
        <v>0</v>
      </c>
    </row>
    <row r="666" spans="2:12" s="7" customFormat="1" x14ac:dyDescent="0.35">
      <c r="B666" s="8">
        <v>647</v>
      </c>
      <c r="C666" s="33">
        <v>7.1</v>
      </c>
      <c r="D666" s="9" t="s">
        <v>416</v>
      </c>
      <c r="E666" s="217" t="s">
        <v>75</v>
      </c>
      <c r="F666" s="285">
        <v>80</v>
      </c>
      <c r="G666" s="282">
        <v>39360</v>
      </c>
      <c r="H666" s="282">
        <v>975</v>
      </c>
      <c r="I666" s="286">
        <v>78000</v>
      </c>
      <c r="J666" s="58"/>
      <c r="K666" s="283"/>
      <c r="L666" s="284">
        <f t="shared" si="10"/>
        <v>0</v>
      </c>
    </row>
    <row r="667" spans="2:12" s="7" customFormat="1" ht="34.15" x14ac:dyDescent="0.35">
      <c r="B667" s="8">
        <v>648</v>
      </c>
      <c r="C667" s="33" t="s">
        <v>14</v>
      </c>
      <c r="D667" s="9" t="s">
        <v>417</v>
      </c>
      <c r="E667" s="217" t="s">
        <v>14</v>
      </c>
      <c r="F667" s="285" t="s">
        <v>14</v>
      </c>
      <c r="G667" s="282"/>
      <c r="H667" s="282"/>
      <c r="I667" s="286"/>
      <c r="J667" s="58"/>
      <c r="K667" s="283"/>
      <c r="L667" s="284">
        <f t="shared" si="10"/>
        <v>0</v>
      </c>
    </row>
    <row r="668" spans="2:12" s="7" customFormat="1" x14ac:dyDescent="0.35">
      <c r="B668" s="8">
        <v>649</v>
      </c>
      <c r="C668" s="33">
        <v>7.2</v>
      </c>
      <c r="D668" s="9" t="s">
        <v>79</v>
      </c>
      <c r="E668" s="217" t="s">
        <v>75</v>
      </c>
      <c r="F668" s="285">
        <v>195</v>
      </c>
      <c r="G668" s="282">
        <v>78000</v>
      </c>
      <c r="H668" s="282">
        <v>650</v>
      </c>
      <c r="I668" s="286">
        <v>126750</v>
      </c>
      <c r="J668" s="58"/>
      <c r="K668" s="283"/>
      <c r="L668" s="284">
        <f t="shared" si="10"/>
        <v>0</v>
      </c>
    </row>
    <row r="669" spans="2:12" s="7" customFormat="1" ht="34.15" x14ac:dyDescent="0.35">
      <c r="B669" s="8">
        <v>650</v>
      </c>
      <c r="C669" s="33" t="s">
        <v>14</v>
      </c>
      <c r="D669" s="9" t="s">
        <v>418</v>
      </c>
      <c r="E669" s="217" t="s">
        <v>14</v>
      </c>
      <c r="F669" s="285" t="s">
        <v>14</v>
      </c>
      <c r="G669" s="282"/>
      <c r="H669" s="282"/>
      <c r="I669" s="286"/>
      <c r="J669" s="58"/>
      <c r="K669" s="283"/>
      <c r="L669" s="284">
        <f t="shared" si="10"/>
        <v>0</v>
      </c>
    </row>
    <row r="670" spans="2:12" s="7" customFormat="1" x14ac:dyDescent="0.35">
      <c r="B670" s="8">
        <v>651</v>
      </c>
      <c r="C670" s="33" t="s">
        <v>14</v>
      </c>
      <c r="D670" s="24" t="s">
        <v>521</v>
      </c>
      <c r="E670" s="217" t="s">
        <v>14</v>
      </c>
      <c r="F670" s="285" t="s">
        <v>14</v>
      </c>
      <c r="G670" s="282"/>
      <c r="H670" s="282"/>
      <c r="I670" s="286"/>
      <c r="J670" s="58"/>
      <c r="K670" s="283"/>
      <c r="L670" s="284">
        <f t="shared" si="10"/>
        <v>0</v>
      </c>
    </row>
    <row r="671" spans="2:12" s="7" customFormat="1" x14ac:dyDescent="0.35">
      <c r="B671" s="8">
        <v>652</v>
      </c>
      <c r="C671" s="33">
        <v>1.1000000000000001</v>
      </c>
      <c r="D671" s="9" t="s">
        <v>522</v>
      </c>
      <c r="E671" s="217" t="s">
        <v>523</v>
      </c>
      <c r="F671" s="285">
        <v>40.549999999999997</v>
      </c>
      <c r="G671" s="282">
        <v>85155</v>
      </c>
      <c r="H671" s="282">
        <v>3346.79</v>
      </c>
      <c r="I671" s="286">
        <v>135712.32999999999</v>
      </c>
      <c r="J671" s="58"/>
      <c r="K671" s="283"/>
      <c r="L671" s="284">
        <f t="shared" si="10"/>
        <v>0</v>
      </c>
    </row>
    <row r="672" spans="2:12" s="7" customFormat="1" x14ac:dyDescent="0.35">
      <c r="B672" s="8">
        <v>653</v>
      </c>
      <c r="C672" s="33" t="s">
        <v>14</v>
      </c>
      <c r="D672" s="9" t="s">
        <v>524</v>
      </c>
      <c r="E672" s="217" t="s">
        <v>14</v>
      </c>
      <c r="F672" s="285" t="s">
        <v>14</v>
      </c>
      <c r="G672" s="282"/>
      <c r="H672" s="282"/>
      <c r="I672" s="286"/>
      <c r="J672" s="58"/>
      <c r="K672" s="283"/>
      <c r="L672" s="284">
        <f t="shared" si="10"/>
        <v>0</v>
      </c>
    </row>
    <row r="673" spans="2:12" s="7" customFormat="1" ht="34.15" x14ac:dyDescent="0.35">
      <c r="B673" s="8">
        <v>654</v>
      </c>
      <c r="C673" s="33" t="s">
        <v>14</v>
      </c>
      <c r="D673" s="9" t="s">
        <v>525</v>
      </c>
      <c r="E673" s="217" t="s">
        <v>14</v>
      </c>
      <c r="F673" s="285" t="s">
        <v>14</v>
      </c>
      <c r="G673" s="282"/>
      <c r="H673" s="282"/>
      <c r="I673" s="286"/>
      <c r="J673" s="58"/>
      <c r="K673" s="283"/>
      <c r="L673" s="284">
        <f t="shared" si="10"/>
        <v>0</v>
      </c>
    </row>
    <row r="674" spans="2:12" s="7" customFormat="1" x14ac:dyDescent="0.35">
      <c r="B674" s="8">
        <v>655</v>
      </c>
      <c r="C674" s="33" t="s">
        <v>14</v>
      </c>
      <c r="D674" s="9" t="s">
        <v>526</v>
      </c>
      <c r="E674" s="217" t="s">
        <v>14</v>
      </c>
      <c r="F674" s="285" t="s">
        <v>14</v>
      </c>
      <c r="G674" s="282"/>
      <c r="H674" s="282"/>
      <c r="I674" s="286"/>
      <c r="J674" s="58"/>
      <c r="K674" s="283"/>
      <c r="L674" s="284">
        <f t="shared" si="10"/>
        <v>0</v>
      </c>
    </row>
    <row r="675" spans="2:12" s="7" customFormat="1" x14ac:dyDescent="0.35">
      <c r="B675" s="8">
        <v>656</v>
      </c>
      <c r="C675" s="33" t="s">
        <v>14</v>
      </c>
      <c r="D675" s="9" t="s">
        <v>527</v>
      </c>
      <c r="E675" s="217" t="s">
        <v>14</v>
      </c>
      <c r="F675" s="285" t="s">
        <v>14</v>
      </c>
      <c r="G675" s="282"/>
      <c r="H675" s="282"/>
      <c r="I675" s="286"/>
      <c r="J675" s="58"/>
      <c r="K675" s="283"/>
      <c r="L675" s="284">
        <f t="shared" si="10"/>
        <v>0</v>
      </c>
    </row>
    <row r="676" spans="2:12" s="7" customFormat="1" x14ac:dyDescent="0.35">
      <c r="B676" s="8">
        <v>657</v>
      </c>
      <c r="C676" s="33" t="s">
        <v>14</v>
      </c>
      <c r="D676" s="9" t="s">
        <v>528</v>
      </c>
      <c r="E676" s="217" t="s">
        <v>14</v>
      </c>
      <c r="F676" s="285" t="s">
        <v>14</v>
      </c>
      <c r="G676" s="282"/>
      <c r="H676" s="282"/>
      <c r="I676" s="286"/>
      <c r="J676" s="58"/>
      <c r="K676" s="283"/>
      <c r="L676" s="284">
        <f t="shared" si="10"/>
        <v>0</v>
      </c>
    </row>
    <row r="677" spans="2:12" s="7" customFormat="1" x14ac:dyDescent="0.35">
      <c r="B677" s="8">
        <v>658</v>
      </c>
      <c r="C677" s="33" t="s">
        <v>14</v>
      </c>
      <c r="D677" s="9" t="s">
        <v>529</v>
      </c>
      <c r="E677" s="217" t="s">
        <v>14</v>
      </c>
      <c r="F677" s="285" t="s">
        <v>14</v>
      </c>
      <c r="G677" s="282"/>
      <c r="H677" s="282"/>
      <c r="I677" s="286"/>
      <c r="J677" s="58"/>
      <c r="K677" s="283"/>
      <c r="L677" s="284">
        <f t="shared" si="10"/>
        <v>0</v>
      </c>
    </row>
    <row r="678" spans="2:12" s="7" customFormat="1" x14ac:dyDescent="0.35">
      <c r="B678" s="8">
        <v>659</v>
      </c>
      <c r="C678" s="33" t="s">
        <v>14</v>
      </c>
      <c r="D678" s="9" t="s">
        <v>530</v>
      </c>
      <c r="E678" s="217" t="s">
        <v>14</v>
      </c>
      <c r="F678" s="285" t="s">
        <v>14</v>
      </c>
      <c r="G678" s="282"/>
      <c r="H678" s="282"/>
      <c r="I678" s="286"/>
      <c r="J678" s="58"/>
      <c r="K678" s="283"/>
      <c r="L678" s="284">
        <f t="shared" si="10"/>
        <v>0</v>
      </c>
    </row>
    <row r="679" spans="2:12" s="7" customFormat="1" x14ac:dyDescent="0.35">
      <c r="B679" s="8">
        <v>660</v>
      </c>
      <c r="C679" s="33" t="s">
        <v>14</v>
      </c>
      <c r="D679" s="9" t="s">
        <v>531</v>
      </c>
      <c r="E679" s="217" t="s">
        <v>14</v>
      </c>
      <c r="F679" s="285" t="s">
        <v>14</v>
      </c>
      <c r="G679" s="282"/>
      <c r="H679" s="282"/>
      <c r="I679" s="286"/>
      <c r="J679" s="58"/>
      <c r="K679" s="283"/>
      <c r="L679" s="284">
        <f t="shared" si="10"/>
        <v>0</v>
      </c>
    </row>
    <row r="680" spans="2:12" s="7" customFormat="1" x14ac:dyDescent="0.35">
      <c r="B680" s="8">
        <v>661</v>
      </c>
      <c r="C680" s="33" t="s">
        <v>14</v>
      </c>
      <c r="D680" s="9" t="s">
        <v>532</v>
      </c>
      <c r="E680" s="217" t="s">
        <v>14</v>
      </c>
      <c r="F680" s="285" t="s">
        <v>14</v>
      </c>
      <c r="G680" s="282"/>
      <c r="H680" s="282"/>
      <c r="I680" s="286"/>
      <c r="J680" s="58"/>
      <c r="K680" s="283"/>
      <c r="L680" s="284">
        <f t="shared" si="10"/>
        <v>0</v>
      </c>
    </row>
    <row r="681" spans="2:12" s="7" customFormat="1" x14ac:dyDescent="0.35">
      <c r="B681" s="8">
        <v>662</v>
      </c>
      <c r="C681" s="33" t="s">
        <v>14</v>
      </c>
      <c r="D681" s="9" t="s">
        <v>533</v>
      </c>
      <c r="E681" s="217" t="s">
        <v>14</v>
      </c>
      <c r="F681" s="285" t="s">
        <v>14</v>
      </c>
      <c r="G681" s="282"/>
      <c r="H681" s="282"/>
      <c r="I681" s="286"/>
      <c r="J681" s="58"/>
      <c r="K681" s="283"/>
      <c r="L681" s="284">
        <f t="shared" si="10"/>
        <v>0</v>
      </c>
    </row>
    <row r="682" spans="2:12" s="7" customFormat="1" x14ac:dyDescent="0.35">
      <c r="B682" s="8">
        <v>663</v>
      </c>
      <c r="C682" s="33">
        <v>1.2</v>
      </c>
      <c r="D682" s="9" t="s">
        <v>534</v>
      </c>
      <c r="E682" s="217" t="s">
        <v>523</v>
      </c>
      <c r="F682" s="285">
        <v>364.91</v>
      </c>
      <c r="G682" s="282">
        <v>842942.1</v>
      </c>
      <c r="H682" s="282">
        <v>3346.79</v>
      </c>
      <c r="I682" s="286">
        <v>1221277.1399999999</v>
      </c>
      <c r="J682" s="58"/>
      <c r="K682" s="283"/>
      <c r="L682" s="284">
        <f t="shared" si="10"/>
        <v>0</v>
      </c>
    </row>
    <row r="683" spans="2:12" s="7" customFormat="1" x14ac:dyDescent="0.35">
      <c r="B683" s="8">
        <v>664</v>
      </c>
      <c r="C683" s="33" t="s">
        <v>14</v>
      </c>
      <c r="D683" s="9" t="s">
        <v>524</v>
      </c>
      <c r="E683" s="217" t="s">
        <v>14</v>
      </c>
      <c r="F683" s="285" t="s">
        <v>14</v>
      </c>
      <c r="G683" s="282"/>
      <c r="H683" s="282"/>
      <c r="I683" s="286"/>
      <c r="J683" s="58"/>
      <c r="K683" s="283"/>
      <c r="L683" s="284">
        <f t="shared" si="10"/>
        <v>0</v>
      </c>
    </row>
    <row r="684" spans="2:12" s="7" customFormat="1" ht="34.15" x14ac:dyDescent="0.35">
      <c r="B684" s="8">
        <v>665</v>
      </c>
      <c r="C684" s="33" t="s">
        <v>14</v>
      </c>
      <c r="D684" s="9" t="s">
        <v>535</v>
      </c>
      <c r="E684" s="217" t="s">
        <v>14</v>
      </c>
      <c r="F684" s="285" t="s">
        <v>14</v>
      </c>
      <c r="G684" s="282"/>
      <c r="H684" s="282"/>
      <c r="I684" s="286"/>
      <c r="J684" s="58"/>
      <c r="K684" s="283"/>
      <c r="L684" s="284">
        <f t="shared" si="10"/>
        <v>0</v>
      </c>
    </row>
    <row r="685" spans="2:12" s="7" customFormat="1" x14ac:dyDescent="0.35">
      <c r="B685" s="8">
        <v>666</v>
      </c>
      <c r="C685" s="33" t="s">
        <v>14</v>
      </c>
      <c r="D685" s="9" t="s">
        <v>526</v>
      </c>
      <c r="E685" s="217" t="s">
        <v>14</v>
      </c>
      <c r="F685" s="285" t="s">
        <v>14</v>
      </c>
      <c r="G685" s="282"/>
      <c r="H685" s="282"/>
      <c r="I685" s="286"/>
      <c r="J685" s="58"/>
      <c r="K685" s="283"/>
      <c r="L685" s="284">
        <f t="shared" si="10"/>
        <v>0</v>
      </c>
    </row>
    <row r="686" spans="2:12" s="7" customFormat="1" x14ac:dyDescent="0.35">
      <c r="B686" s="8">
        <v>667</v>
      </c>
      <c r="C686" s="33" t="s">
        <v>14</v>
      </c>
      <c r="D686" s="9" t="s">
        <v>536</v>
      </c>
      <c r="E686" s="217" t="s">
        <v>14</v>
      </c>
      <c r="F686" s="285" t="s">
        <v>14</v>
      </c>
      <c r="G686" s="282"/>
      <c r="H686" s="282"/>
      <c r="I686" s="286"/>
      <c r="J686" s="58"/>
      <c r="K686" s="283"/>
      <c r="L686" s="284">
        <f t="shared" si="10"/>
        <v>0</v>
      </c>
    </row>
    <row r="687" spans="2:12" s="7" customFormat="1" x14ac:dyDescent="0.35">
      <c r="B687" s="8">
        <v>668</v>
      </c>
      <c r="C687" s="33" t="s">
        <v>14</v>
      </c>
      <c r="D687" s="9" t="s">
        <v>528</v>
      </c>
      <c r="E687" s="217" t="s">
        <v>14</v>
      </c>
      <c r="F687" s="285" t="s">
        <v>14</v>
      </c>
      <c r="G687" s="282"/>
      <c r="H687" s="282"/>
      <c r="I687" s="286"/>
      <c r="J687" s="58"/>
      <c r="K687" s="283"/>
      <c r="L687" s="284">
        <f t="shared" si="10"/>
        <v>0</v>
      </c>
    </row>
    <row r="688" spans="2:12" s="7" customFormat="1" x14ac:dyDescent="0.35">
      <c r="B688" s="8">
        <v>669</v>
      </c>
      <c r="C688" s="33" t="s">
        <v>14</v>
      </c>
      <c r="D688" s="9" t="s">
        <v>529</v>
      </c>
      <c r="E688" s="217" t="s">
        <v>14</v>
      </c>
      <c r="F688" s="285" t="s">
        <v>14</v>
      </c>
      <c r="G688" s="282"/>
      <c r="H688" s="282"/>
      <c r="I688" s="286"/>
      <c r="J688" s="58"/>
      <c r="K688" s="283"/>
      <c r="L688" s="284">
        <f t="shared" si="10"/>
        <v>0</v>
      </c>
    </row>
    <row r="689" spans="2:12" s="7" customFormat="1" x14ac:dyDescent="0.35">
      <c r="B689" s="8">
        <v>670</v>
      </c>
      <c r="C689" s="33" t="s">
        <v>14</v>
      </c>
      <c r="D689" s="9" t="s">
        <v>530</v>
      </c>
      <c r="E689" s="217" t="s">
        <v>14</v>
      </c>
      <c r="F689" s="285" t="s">
        <v>14</v>
      </c>
      <c r="G689" s="282"/>
      <c r="H689" s="282"/>
      <c r="I689" s="286"/>
      <c r="J689" s="58"/>
      <c r="K689" s="283"/>
      <c r="L689" s="284">
        <f t="shared" si="10"/>
        <v>0</v>
      </c>
    </row>
    <row r="690" spans="2:12" s="7" customFormat="1" x14ac:dyDescent="0.35">
      <c r="B690" s="8">
        <v>671</v>
      </c>
      <c r="C690" s="33" t="s">
        <v>14</v>
      </c>
      <c r="D690" s="9" t="s">
        <v>531</v>
      </c>
      <c r="E690" s="217" t="s">
        <v>14</v>
      </c>
      <c r="F690" s="285" t="s">
        <v>14</v>
      </c>
      <c r="G690" s="282"/>
      <c r="H690" s="282"/>
      <c r="I690" s="286"/>
      <c r="J690" s="58"/>
      <c r="K690" s="283"/>
      <c r="L690" s="284">
        <f t="shared" si="10"/>
        <v>0</v>
      </c>
    </row>
    <row r="691" spans="2:12" s="7" customFormat="1" x14ac:dyDescent="0.35">
      <c r="B691" s="8">
        <v>672</v>
      </c>
      <c r="C691" s="33" t="s">
        <v>14</v>
      </c>
      <c r="D691" s="9" t="s">
        <v>532</v>
      </c>
      <c r="E691" s="217" t="s">
        <v>14</v>
      </c>
      <c r="F691" s="285" t="s">
        <v>14</v>
      </c>
      <c r="G691" s="282"/>
      <c r="H691" s="282"/>
      <c r="I691" s="286"/>
      <c r="J691" s="58"/>
      <c r="K691" s="283"/>
      <c r="L691" s="284">
        <f t="shared" si="10"/>
        <v>0</v>
      </c>
    </row>
    <row r="692" spans="2:12" s="7" customFormat="1" x14ac:dyDescent="0.35">
      <c r="B692" s="8">
        <v>673</v>
      </c>
      <c r="C692" s="33" t="s">
        <v>14</v>
      </c>
      <c r="D692" s="9" t="s">
        <v>533</v>
      </c>
      <c r="E692" s="217" t="s">
        <v>14</v>
      </c>
      <c r="F692" s="285" t="s">
        <v>14</v>
      </c>
      <c r="G692" s="282"/>
      <c r="H692" s="282"/>
      <c r="I692" s="286"/>
      <c r="J692" s="58"/>
      <c r="K692" s="283"/>
      <c r="L692" s="284">
        <f t="shared" si="10"/>
        <v>0</v>
      </c>
    </row>
    <row r="693" spans="2:12" s="7" customFormat="1" x14ac:dyDescent="0.35">
      <c r="B693" s="8">
        <v>674</v>
      </c>
      <c r="C693" s="33">
        <v>1.3</v>
      </c>
      <c r="D693" s="9" t="s">
        <v>537</v>
      </c>
      <c r="E693" s="217" t="s">
        <v>523</v>
      </c>
      <c r="F693" s="285">
        <v>13.85</v>
      </c>
      <c r="G693" s="282">
        <v>27700</v>
      </c>
      <c r="H693" s="282">
        <v>2788.99</v>
      </c>
      <c r="I693" s="286">
        <v>38627.51</v>
      </c>
      <c r="J693" s="58"/>
      <c r="K693" s="283"/>
      <c r="L693" s="284">
        <f t="shared" si="10"/>
        <v>0</v>
      </c>
    </row>
    <row r="694" spans="2:12" s="7" customFormat="1" ht="34.15" x14ac:dyDescent="0.35">
      <c r="B694" s="8">
        <v>675</v>
      </c>
      <c r="C694" s="33" t="s">
        <v>14</v>
      </c>
      <c r="D694" s="9" t="s">
        <v>538</v>
      </c>
      <c r="E694" s="217" t="s">
        <v>14</v>
      </c>
      <c r="F694" s="285" t="s">
        <v>14</v>
      </c>
      <c r="G694" s="282"/>
      <c r="H694" s="282"/>
      <c r="I694" s="286"/>
      <c r="J694" s="58"/>
      <c r="K694" s="283"/>
      <c r="L694" s="284">
        <f t="shared" si="10"/>
        <v>0</v>
      </c>
    </row>
    <row r="695" spans="2:12" s="7" customFormat="1" x14ac:dyDescent="0.35">
      <c r="B695" s="8">
        <v>676</v>
      </c>
      <c r="C695" s="33" t="s">
        <v>14</v>
      </c>
      <c r="D695" s="9" t="s">
        <v>526</v>
      </c>
      <c r="E695" s="217" t="s">
        <v>14</v>
      </c>
      <c r="F695" s="285" t="s">
        <v>14</v>
      </c>
      <c r="G695" s="282"/>
      <c r="H695" s="282"/>
      <c r="I695" s="286"/>
      <c r="J695" s="58"/>
      <c r="K695" s="283"/>
      <c r="L695" s="284">
        <f t="shared" si="10"/>
        <v>0</v>
      </c>
    </row>
    <row r="696" spans="2:12" s="7" customFormat="1" x14ac:dyDescent="0.35">
      <c r="B696" s="8">
        <v>677</v>
      </c>
      <c r="C696" s="33" t="s">
        <v>14</v>
      </c>
      <c r="D696" s="9" t="s">
        <v>527</v>
      </c>
      <c r="E696" s="217" t="s">
        <v>14</v>
      </c>
      <c r="F696" s="285" t="s">
        <v>14</v>
      </c>
      <c r="G696" s="282"/>
      <c r="H696" s="282"/>
      <c r="I696" s="286"/>
      <c r="J696" s="58"/>
      <c r="K696" s="283"/>
      <c r="L696" s="284">
        <f t="shared" si="10"/>
        <v>0</v>
      </c>
    </row>
    <row r="697" spans="2:12" s="7" customFormat="1" x14ac:dyDescent="0.35">
      <c r="B697" s="8">
        <v>678</v>
      </c>
      <c r="C697" s="33" t="s">
        <v>14</v>
      </c>
      <c r="D697" s="9" t="s">
        <v>528</v>
      </c>
      <c r="E697" s="217" t="s">
        <v>14</v>
      </c>
      <c r="F697" s="285" t="s">
        <v>14</v>
      </c>
      <c r="G697" s="282"/>
      <c r="H697" s="282"/>
      <c r="I697" s="286"/>
      <c r="J697" s="58"/>
      <c r="K697" s="283"/>
      <c r="L697" s="284">
        <f t="shared" si="10"/>
        <v>0</v>
      </c>
    </row>
    <row r="698" spans="2:12" s="7" customFormat="1" x14ac:dyDescent="0.35">
      <c r="B698" s="8">
        <v>679</v>
      </c>
      <c r="C698" s="33" t="s">
        <v>14</v>
      </c>
      <c r="D698" s="9" t="s">
        <v>529</v>
      </c>
      <c r="E698" s="217" t="s">
        <v>14</v>
      </c>
      <c r="F698" s="285" t="s">
        <v>14</v>
      </c>
      <c r="G698" s="282"/>
      <c r="H698" s="282"/>
      <c r="I698" s="286"/>
      <c r="J698" s="58"/>
      <c r="K698" s="283"/>
      <c r="L698" s="284">
        <f t="shared" si="10"/>
        <v>0</v>
      </c>
    </row>
    <row r="699" spans="2:12" s="7" customFormat="1" x14ac:dyDescent="0.35">
      <c r="B699" s="8">
        <v>680</v>
      </c>
      <c r="C699" s="33" t="s">
        <v>14</v>
      </c>
      <c r="D699" s="9" t="s">
        <v>530</v>
      </c>
      <c r="E699" s="217" t="s">
        <v>14</v>
      </c>
      <c r="F699" s="285" t="s">
        <v>14</v>
      </c>
      <c r="G699" s="282"/>
      <c r="H699" s="282"/>
      <c r="I699" s="286"/>
      <c r="J699" s="58"/>
      <c r="K699" s="283"/>
      <c r="L699" s="284">
        <f t="shared" si="10"/>
        <v>0</v>
      </c>
    </row>
    <row r="700" spans="2:12" s="7" customFormat="1" x14ac:dyDescent="0.35">
      <c r="B700" s="8">
        <v>681</v>
      </c>
      <c r="C700" s="33" t="s">
        <v>14</v>
      </c>
      <c r="D700" s="9" t="s">
        <v>531</v>
      </c>
      <c r="E700" s="217" t="s">
        <v>14</v>
      </c>
      <c r="F700" s="285" t="s">
        <v>14</v>
      </c>
      <c r="G700" s="282"/>
      <c r="H700" s="282"/>
      <c r="I700" s="286"/>
      <c r="J700" s="58"/>
      <c r="K700" s="283"/>
      <c r="L700" s="284">
        <f t="shared" si="10"/>
        <v>0</v>
      </c>
    </row>
    <row r="701" spans="2:12" s="7" customFormat="1" x14ac:dyDescent="0.35">
      <c r="B701" s="8">
        <v>682</v>
      </c>
      <c r="C701" s="33" t="s">
        <v>14</v>
      </c>
      <c r="D701" s="9" t="s">
        <v>532</v>
      </c>
      <c r="E701" s="217" t="s">
        <v>14</v>
      </c>
      <c r="F701" s="285" t="s">
        <v>14</v>
      </c>
      <c r="G701" s="282"/>
      <c r="H701" s="282"/>
      <c r="I701" s="286"/>
      <c r="J701" s="58"/>
      <c r="K701" s="283"/>
      <c r="L701" s="284">
        <f t="shared" si="10"/>
        <v>0</v>
      </c>
    </row>
    <row r="702" spans="2:12" s="7" customFormat="1" x14ac:dyDescent="0.35">
      <c r="B702" s="8">
        <v>683</v>
      </c>
      <c r="C702" s="33" t="s">
        <v>14</v>
      </c>
      <c r="D702" s="9" t="s">
        <v>533</v>
      </c>
      <c r="E702" s="217" t="s">
        <v>14</v>
      </c>
      <c r="F702" s="285" t="s">
        <v>14</v>
      </c>
      <c r="G702" s="282"/>
      <c r="H702" s="282"/>
      <c r="I702" s="286"/>
      <c r="J702" s="58"/>
      <c r="K702" s="283"/>
      <c r="L702" s="284">
        <f t="shared" si="10"/>
        <v>0</v>
      </c>
    </row>
    <row r="703" spans="2:12" s="7" customFormat="1" x14ac:dyDescent="0.35">
      <c r="B703" s="8">
        <v>684</v>
      </c>
      <c r="C703" s="33">
        <v>1.4</v>
      </c>
      <c r="D703" s="9" t="s">
        <v>539</v>
      </c>
      <c r="E703" s="217" t="s">
        <v>14</v>
      </c>
      <c r="F703" s="285">
        <v>124.65</v>
      </c>
      <c r="G703" s="282">
        <v>236835</v>
      </c>
      <c r="H703" s="282">
        <v>2788.99</v>
      </c>
      <c r="I703" s="286">
        <v>347647.6</v>
      </c>
      <c r="J703" s="58"/>
      <c r="K703" s="283"/>
      <c r="L703" s="284">
        <f t="shared" si="10"/>
        <v>0</v>
      </c>
    </row>
    <row r="704" spans="2:12" s="7" customFormat="1" x14ac:dyDescent="0.35">
      <c r="B704" s="8">
        <v>685</v>
      </c>
      <c r="C704" s="33" t="s">
        <v>14</v>
      </c>
      <c r="D704" s="9" t="s">
        <v>524</v>
      </c>
      <c r="E704" s="217" t="s">
        <v>14</v>
      </c>
      <c r="F704" s="285" t="s">
        <v>14</v>
      </c>
      <c r="G704" s="282"/>
      <c r="H704" s="282"/>
      <c r="I704" s="286"/>
      <c r="J704" s="58"/>
      <c r="K704" s="283"/>
      <c r="L704" s="284">
        <f t="shared" si="10"/>
        <v>0</v>
      </c>
    </row>
    <row r="705" spans="2:12" s="7" customFormat="1" ht="34.15" x14ac:dyDescent="0.35">
      <c r="B705" s="8">
        <v>686</v>
      </c>
      <c r="C705" s="33" t="s">
        <v>14</v>
      </c>
      <c r="D705" s="9" t="s">
        <v>540</v>
      </c>
      <c r="E705" s="217" t="s">
        <v>14</v>
      </c>
      <c r="F705" s="285" t="s">
        <v>14</v>
      </c>
      <c r="G705" s="282"/>
      <c r="H705" s="282"/>
      <c r="I705" s="286"/>
      <c r="J705" s="58"/>
      <c r="K705" s="283"/>
      <c r="L705" s="284">
        <f t="shared" si="10"/>
        <v>0</v>
      </c>
    </row>
    <row r="706" spans="2:12" s="7" customFormat="1" x14ac:dyDescent="0.35">
      <c r="B706" s="8">
        <v>687</v>
      </c>
      <c r="C706" s="33" t="s">
        <v>14</v>
      </c>
      <c r="D706" s="9" t="s">
        <v>526</v>
      </c>
      <c r="E706" s="217" t="s">
        <v>14</v>
      </c>
      <c r="F706" s="285" t="s">
        <v>14</v>
      </c>
      <c r="G706" s="282"/>
      <c r="H706" s="282"/>
      <c r="I706" s="286"/>
      <c r="J706" s="58"/>
      <c r="K706" s="283"/>
      <c r="L706" s="284">
        <f t="shared" si="10"/>
        <v>0</v>
      </c>
    </row>
    <row r="707" spans="2:12" s="7" customFormat="1" x14ac:dyDescent="0.35">
      <c r="B707" s="8">
        <v>688</v>
      </c>
      <c r="C707" s="33" t="s">
        <v>14</v>
      </c>
      <c r="D707" s="9" t="s">
        <v>527</v>
      </c>
      <c r="E707" s="217" t="s">
        <v>14</v>
      </c>
      <c r="F707" s="285" t="s">
        <v>14</v>
      </c>
      <c r="G707" s="282"/>
      <c r="H707" s="282"/>
      <c r="I707" s="286"/>
      <c r="J707" s="58"/>
      <c r="K707" s="283"/>
      <c r="L707" s="284">
        <f t="shared" si="10"/>
        <v>0</v>
      </c>
    </row>
    <row r="708" spans="2:12" s="7" customFormat="1" x14ac:dyDescent="0.35">
      <c r="B708" s="8">
        <v>689</v>
      </c>
      <c r="C708" s="33" t="s">
        <v>14</v>
      </c>
      <c r="D708" s="9" t="s">
        <v>528</v>
      </c>
      <c r="E708" s="217" t="s">
        <v>14</v>
      </c>
      <c r="F708" s="285" t="s">
        <v>14</v>
      </c>
      <c r="G708" s="282"/>
      <c r="H708" s="282"/>
      <c r="I708" s="286"/>
      <c r="J708" s="58"/>
      <c r="K708" s="283"/>
      <c r="L708" s="284">
        <f t="shared" ref="L708:L771" si="11">K708*J708*H708</f>
        <v>0</v>
      </c>
    </row>
    <row r="709" spans="2:12" s="7" customFormat="1" x14ac:dyDescent="0.35">
      <c r="B709" s="8">
        <v>690</v>
      </c>
      <c r="C709" s="33" t="s">
        <v>14</v>
      </c>
      <c r="D709" s="9" t="s">
        <v>529</v>
      </c>
      <c r="E709" s="217" t="s">
        <v>14</v>
      </c>
      <c r="F709" s="285" t="s">
        <v>14</v>
      </c>
      <c r="G709" s="282"/>
      <c r="H709" s="282"/>
      <c r="I709" s="286"/>
      <c r="J709" s="58"/>
      <c r="K709" s="283"/>
      <c r="L709" s="284">
        <f t="shared" si="11"/>
        <v>0</v>
      </c>
    </row>
    <row r="710" spans="2:12" s="7" customFormat="1" x14ac:dyDescent="0.35">
      <c r="B710" s="8">
        <v>691</v>
      </c>
      <c r="C710" s="33" t="s">
        <v>14</v>
      </c>
      <c r="D710" s="9" t="s">
        <v>530</v>
      </c>
      <c r="E710" s="217" t="s">
        <v>14</v>
      </c>
      <c r="F710" s="285" t="s">
        <v>14</v>
      </c>
      <c r="G710" s="282"/>
      <c r="H710" s="282"/>
      <c r="I710" s="286"/>
      <c r="J710" s="58"/>
      <c r="K710" s="283"/>
      <c r="L710" s="284">
        <f t="shared" si="11"/>
        <v>0</v>
      </c>
    </row>
    <row r="711" spans="2:12" s="7" customFormat="1" x14ac:dyDescent="0.35">
      <c r="B711" s="8">
        <v>692</v>
      </c>
      <c r="C711" s="33" t="s">
        <v>14</v>
      </c>
      <c r="D711" s="9" t="s">
        <v>531</v>
      </c>
      <c r="E711" s="217" t="s">
        <v>14</v>
      </c>
      <c r="F711" s="285" t="s">
        <v>14</v>
      </c>
      <c r="G711" s="282"/>
      <c r="H711" s="282"/>
      <c r="I711" s="286"/>
      <c r="J711" s="58"/>
      <c r="K711" s="283"/>
      <c r="L711" s="284">
        <f t="shared" si="11"/>
        <v>0</v>
      </c>
    </row>
    <row r="712" spans="2:12" s="7" customFormat="1" x14ac:dyDescent="0.35">
      <c r="B712" s="8">
        <v>693</v>
      </c>
      <c r="C712" s="33" t="s">
        <v>14</v>
      </c>
      <c r="D712" s="9" t="s">
        <v>532</v>
      </c>
      <c r="E712" s="217" t="s">
        <v>14</v>
      </c>
      <c r="F712" s="285" t="s">
        <v>14</v>
      </c>
      <c r="G712" s="282"/>
      <c r="H712" s="282"/>
      <c r="I712" s="286"/>
      <c r="J712" s="58"/>
      <c r="K712" s="283"/>
      <c r="L712" s="284">
        <f t="shared" si="11"/>
        <v>0</v>
      </c>
    </row>
    <row r="713" spans="2:12" s="7" customFormat="1" x14ac:dyDescent="0.35">
      <c r="B713" s="8">
        <v>694</v>
      </c>
      <c r="C713" s="33" t="s">
        <v>14</v>
      </c>
      <c r="D713" s="9" t="s">
        <v>533</v>
      </c>
      <c r="E713" s="217" t="s">
        <v>14</v>
      </c>
      <c r="F713" s="285" t="s">
        <v>14</v>
      </c>
      <c r="G713" s="282"/>
      <c r="H713" s="282"/>
      <c r="I713" s="286"/>
      <c r="J713" s="58"/>
      <c r="K713" s="283"/>
      <c r="L713" s="284">
        <f t="shared" si="11"/>
        <v>0</v>
      </c>
    </row>
    <row r="714" spans="2:12" s="7" customFormat="1" x14ac:dyDescent="0.35">
      <c r="B714" s="8">
        <v>695</v>
      </c>
      <c r="C714" s="33">
        <v>1.5</v>
      </c>
      <c r="D714" s="9" t="s">
        <v>541</v>
      </c>
      <c r="E714" s="217" t="s">
        <v>75</v>
      </c>
      <c r="F714" s="285">
        <v>193.32</v>
      </c>
      <c r="G714" s="282">
        <v>332897.03999999998</v>
      </c>
      <c r="H714" s="282">
        <v>2342.75</v>
      </c>
      <c r="I714" s="286">
        <v>452900.43</v>
      </c>
      <c r="J714" s="58"/>
      <c r="K714" s="283"/>
      <c r="L714" s="284">
        <f t="shared" si="11"/>
        <v>0</v>
      </c>
    </row>
    <row r="715" spans="2:12" s="7" customFormat="1" x14ac:dyDescent="0.35">
      <c r="B715" s="8">
        <v>696</v>
      </c>
      <c r="C715" s="33" t="s">
        <v>14</v>
      </c>
      <c r="D715" s="9" t="s">
        <v>524</v>
      </c>
      <c r="E715" s="217" t="s">
        <v>14</v>
      </c>
      <c r="F715" s="285" t="s">
        <v>14</v>
      </c>
      <c r="G715" s="282"/>
      <c r="H715" s="282"/>
      <c r="I715" s="286"/>
      <c r="J715" s="58"/>
      <c r="K715" s="283"/>
      <c r="L715" s="284">
        <f t="shared" si="11"/>
        <v>0</v>
      </c>
    </row>
    <row r="716" spans="2:12" s="7" customFormat="1" ht="34.15" x14ac:dyDescent="0.35">
      <c r="B716" s="8">
        <v>697</v>
      </c>
      <c r="C716" s="33" t="s">
        <v>14</v>
      </c>
      <c r="D716" s="9" t="s">
        <v>542</v>
      </c>
      <c r="E716" s="217" t="s">
        <v>14</v>
      </c>
      <c r="F716" s="285" t="s">
        <v>14</v>
      </c>
      <c r="G716" s="282"/>
      <c r="H716" s="282"/>
      <c r="I716" s="286"/>
      <c r="J716" s="58"/>
      <c r="K716" s="283"/>
      <c r="L716" s="284">
        <f t="shared" si="11"/>
        <v>0</v>
      </c>
    </row>
    <row r="717" spans="2:12" s="7" customFormat="1" x14ac:dyDescent="0.35">
      <c r="B717" s="8">
        <v>698</v>
      </c>
      <c r="C717" s="33" t="s">
        <v>14</v>
      </c>
      <c r="D717" s="9" t="s">
        <v>526</v>
      </c>
      <c r="E717" s="217" t="s">
        <v>14</v>
      </c>
      <c r="F717" s="285" t="s">
        <v>14</v>
      </c>
      <c r="G717" s="282"/>
      <c r="H717" s="282"/>
      <c r="I717" s="286"/>
      <c r="J717" s="58"/>
      <c r="K717" s="283"/>
      <c r="L717" s="284">
        <f t="shared" si="11"/>
        <v>0</v>
      </c>
    </row>
    <row r="718" spans="2:12" s="7" customFormat="1" x14ac:dyDescent="0.35">
      <c r="B718" s="8">
        <v>699</v>
      </c>
      <c r="C718" s="33" t="s">
        <v>14</v>
      </c>
      <c r="D718" s="9" t="s">
        <v>527</v>
      </c>
      <c r="E718" s="217" t="s">
        <v>14</v>
      </c>
      <c r="F718" s="285" t="s">
        <v>14</v>
      </c>
      <c r="G718" s="282"/>
      <c r="H718" s="282"/>
      <c r="I718" s="286"/>
      <c r="J718" s="58"/>
      <c r="K718" s="283"/>
      <c r="L718" s="284">
        <f t="shared" si="11"/>
        <v>0</v>
      </c>
    </row>
    <row r="719" spans="2:12" s="7" customFormat="1" x14ac:dyDescent="0.35">
      <c r="B719" s="8">
        <v>700</v>
      </c>
      <c r="C719" s="33" t="s">
        <v>14</v>
      </c>
      <c r="D719" s="9" t="s">
        <v>528</v>
      </c>
      <c r="E719" s="217" t="s">
        <v>14</v>
      </c>
      <c r="F719" s="285" t="s">
        <v>14</v>
      </c>
      <c r="G719" s="282"/>
      <c r="H719" s="282"/>
      <c r="I719" s="286"/>
      <c r="J719" s="58"/>
      <c r="K719" s="283"/>
      <c r="L719" s="284">
        <f t="shared" si="11"/>
        <v>0</v>
      </c>
    </row>
    <row r="720" spans="2:12" s="7" customFormat="1" x14ac:dyDescent="0.35">
      <c r="B720" s="8">
        <v>701</v>
      </c>
      <c r="C720" s="33" t="s">
        <v>14</v>
      </c>
      <c r="D720" s="9" t="s">
        <v>529</v>
      </c>
      <c r="E720" s="217" t="s">
        <v>14</v>
      </c>
      <c r="F720" s="285" t="s">
        <v>14</v>
      </c>
      <c r="G720" s="282"/>
      <c r="H720" s="282"/>
      <c r="I720" s="286"/>
      <c r="J720" s="58"/>
      <c r="K720" s="283"/>
      <c r="L720" s="284">
        <f t="shared" si="11"/>
        <v>0</v>
      </c>
    </row>
    <row r="721" spans="2:12" s="7" customFormat="1" x14ac:dyDescent="0.35">
      <c r="B721" s="8">
        <v>702</v>
      </c>
      <c r="C721" s="33" t="s">
        <v>14</v>
      </c>
      <c r="D721" s="9" t="s">
        <v>530</v>
      </c>
      <c r="E721" s="217" t="s">
        <v>14</v>
      </c>
      <c r="F721" s="285" t="s">
        <v>14</v>
      </c>
      <c r="G721" s="282"/>
      <c r="H721" s="282"/>
      <c r="I721" s="286"/>
      <c r="J721" s="58"/>
      <c r="K721" s="283"/>
      <c r="L721" s="284">
        <f t="shared" si="11"/>
        <v>0</v>
      </c>
    </row>
    <row r="722" spans="2:12" s="7" customFormat="1" x14ac:dyDescent="0.35">
      <c r="B722" s="8">
        <v>703</v>
      </c>
      <c r="C722" s="33" t="s">
        <v>14</v>
      </c>
      <c r="D722" s="9" t="s">
        <v>531</v>
      </c>
      <c r="E722" s="217" t="s">
        <v>14</v>
      </c>
      <c r="F722" s="285" t="s">
        <v>14</v>
      </c>
      <c r="G722" s="282"/>
      <c r="H722" s="282"/>
      <c r="I722" s="286"/>
      <c r="J722" s="58"/>
      <c r="K722" s="283"/>
      <c r="L722" s="284">
        <f t="shared" si="11"/>
        <v>0</v>
      </c>
    </row>
    <row r="723" spans="2:12" s="7" customFormat="1" x14ac:dyDescent="0.35">
      <c r="B723" s="8">
        <v>704</v>
      </c>
      <c r="C723" s="33" t="s">
        <v>14</v>
      </c>
      <c r="D723" s="9" t="s">
        <v>532</v>
      </c>
      <c r="E723" s="217" t="s">
        <v>14</v>
      </c>
      <c r="F723" s="285" t="s">
        <v>14</v>
      </c>
      <c r="G723" s="282"/>
      <c r="H723" s="282"/>
      <c r="I723" s="286"/>
      <c r="J723" s="58"/>
      <c r="K723" s="283"/>
      <c r="L723" s="284">
        <f t="shared" si="11"/>
        <v>0</v>
      </c>
    </row>
    <row r="724" spans="2:12" s="7" customFormat="1" x14ac:dyDescent="0.35">
      <c r="B724" s="8">
        <v>705</v>
      </c>
      <c r="C724" s="33" t="s">
        <v>14</v>
      </c>
      <c r="D724" s="9" t="s">
        <v>533</v>
      </c>
      <c r="E724" s="217" t="s">
        <v>14</v>
      </c>
      <c r="F724" s="285" t="s">
        <v>14</v>
      </c>
      <c r="G724" s="282"/>
      <c r="H724" s="282"/>
      <c r="I724" s="286"/>
      <c r="J724" s="58"/>
      <c r="K724" s="283"/>
      <c r="L724" s="284">
        <f t="shared" si="11"/>
        <v>0</v>
      </c>
    </row>
    <row r="725" spans="2:12" s="7" customFormat="1" x14ac:dyDescent="0.35">
      <c r="B725" s="8">
        <v>706</v>
      </c>
      <c r="C725" s="33">
        <v>1.6</v>
      </c>
      <c r="D725" s="9" t="s">
        <v>543</v>
      </c>
      <c r="E725" s="217" t="s">
        <v>14</v>
      </c>
      <c r="F725" s="285" t="s">
        <v>14</v>
      </c>
      <c r="G725" s="282"/>
      <c r="H725" s="282"/>
      <c r="I725" s="286"/>
      <c r="J725" s="58"/>
      <c r="K725" s="283"/>
      <c r="L725" s="284">
        <f t="shared" si="11"/>
        <v>0</v>
      </c>
    </row>
    <row r="726" spans="2:12" s="7" customFormat="1" ht="34.15" x14ac:dyDescent="0.35">
      <c r="B726" s="8">
        <v>707</v>
      </c>
      <c r="C726" s="33" t="s">
        <v>14</v>
      </c>
      <c r="D726" s="9" t="s">
        <v>544</v>
      </c>
      <c r="E726" s="217" t="s">
        <v>14</v>
      </c>
      <c r="F726" s="285" t="s">
        <v>14</v>
      </c>
      <c r="G726" s="282"/>
      <c r="H726" s="282"/>
      <c r="I726" s="286"/>
      <c r="J726" s="58"/>
      <c r="K726" s="283"/>
      <c r="L726" s="284">
        <f t="shared" si="11"/>
        <v>0</v>
      </c>
    </row>
    <row r="727" spans="2:12" s="7" customFormat="1" x14ac:dyDescent="0.35">
      <c r="B727" s="8">
        <v>708</v>
      </c>
      <c r="C727" s="33" t="s">
        <v>14</v>
      </c>
      <c r="D727" s="9" t="s">
        <v>545</v>
      </c>
      <c r="E727" s="217" t="s">
        <v>14</v>
      </c>
      <c r="F727" s="285" t="s">
        <v>14</v>
      </c>
      <c r="G727" s="282"/>
      <c r="H727" s="282"/>
      <c r="I727" s="286"/>
      <c r="J727" s="58"/>
      <c r="K727" s="283"/>
      <c r="L727" s="284">
        <f t="shared" si="11"/>
        <v>0</v>
      </c>
    </row>
    <row r="728" spans="2:12" s="7" customFormat="1" x14ac:dyDescent="0.35">
      <c r="B728" s="8">
        <v>709</v>
      </c>
      <c r="C728" s="33" t="s">
        <v>14</v>
      </c>
      <c r="D728" s="9" t="s">
        <v>546</v>
      </c>
      <c r="E728" s="217" t="s">
        <v>14</v>
      </c>
      <c r="F728" s="285" t="s">
        <v>14</v>
      </c>
      <c r="G728" s="282"/>
      <c r="H728" s="282"/>
      <c r="I728" s="286"/>
      <c r="J728" s="58"/>
      <c r="K728" s="283"/>
      <c r="L728" s="284">
        <f t="shared" si="11"/>
        <v>0</v>
      </c>
    </row>
    <row r="729" spans="2:12" s="7" customFormat="1" x14ac:dyDescent="0.35">
      <c r="B729" s="8">
        <v>710</v>
      </c>
      <c r="C729" s="33" t="s">
        <v>14</v>
      </c>
      <c r="D729" s="9" t="s">
        <v>547</v>
      </c>
      <c r="E729" s="217" t="s">
        <v>14</v>
      </c>
      <c r="F729" s="285" t="s">
        <v>14</v>
      </c>
      <c r="G729" s="282"/>
      <c r="H729" s="282"/>
      <c r="I729" s="286"/>
      <c r="J729" s="58"/>
      <c r="K729" s="283"/>
      <c r="L729" s="284">
        <f t="shared" si="11"/>
        <v>0</v>
      </c>
    </row>
    <row r="730" spans="2:12" s="7" customFormat="1" x14ac:dyDescent="0.35">
      <c r="B730" s="8">
        <v>711</v>
      </c>
      <c r="C730" s="33" t="s">
        <v>14</v>
      </c>
      <c r="D730" s="9" t="s">
        <v>548</v>
      </c>
      <c r="E730" s="217" t="s">
        <v>14</v>
      </c>
      <c r="F730" s="285" t="s">
        <v>14</v>
      </c>
      <c r="G730" s="282"/>
      <c r="H730" s="282"/>
      <c r="I730" s="286"/>
      <c r="J730" s="58"/>
      <c r="K730" s="283"/>
      <c r="L730" s="284">
        <f t="shared" si="11"/>
        <v>0</v>
      </c>
    </row>
    <row r="731" spans="2:12" s="7" customFormat="1" x14ac:dyDescent="0.35">
      <c r="B731" s="8">
        <v>712</v>
      </c>
      <c r="C731" s="33" t="s">
        <v>14</v>
      </c>
      <c r="D731" s="9" t="s">
        <v>549</v>
      </c>
      <c r="E731" s="217" t="s">
        <v>14</v>
      </c>
      <c r="F731" s="285" t="s">
        <v>14</v>
      </c>
      <c r="G731" s="282"/>
      <c r="H731" s="282"/>
      <c r="I731" s="286"/>
      <c r="J731" s="58"/>
      <c r="K731" s="283"/>
      <c r="L731" s="284">
        <f t="shared" si="11"/>
        <v>0</v>
      </c>
    </row>
    <row r="732" spans="2:12" s="7" customFormat="1" x14ac:dyDescent="0.35">
      <c r="B732" s="8">
        <v>713</v>
      </c>
      <c r="C732" s="33" t="s">
        <v>14</v>
      </c>
      <c r="D732" s="9" t="s">
        <v>550</v>
      </c>
      <c r="E732" s="217" t="s">
        <v>14</v>
      </c>
      <c r="F732" s="285" t="s">
        <v>14</v>
      </c>
      <c r="G732" s="282"/>
      <c r="H732" s="282"/>
      <c r="I732" s="286"/>
      <c r="J732" s="58"/>
      <c r="K732" s="283"/>
      <c r="L732" s="284">
        <f t="shared" si="11"/>
        <v>0</v>
      </c>
    </row>
    <row r="733" spans="2:12" s="7" customFormat="1" x14ac:dyDescent="0.35">
      <c r="B733" s="8">
        <v>714</v>
      </c>
      <c r="C733" s="33" t="s">
        <v>14</v>
      </c>
      <c r="D733" s="9" t="s">
        <v>551</v>
      </c>
      <c r="E733" s="217" t="s">
        <v>14</v>
      </c>
      <c r="F733" s="285" t="s">
        <v>14</v>
      </c>
      <c r="G733" s="282"/>
      <c r="H733" s="282"/>
      <c r="I733" s="286"/>
      <c r="J733" s="58"/>
      <c r="K733" s="283"/>
      <c r="L733" s="284">
        <f t="shared" si="11"/>
        <v>0</v>
      </c>
    </row>
    <row r="734" spans="2:12" s="7" customFormat="1" x14ac:dyDescent="0.35">
      <c r="B734" s="8">
        <v>715</v>
      </c>
      <c r="C734" s="33" t="s">
        <v>14</v>
      </c>
      <c r="D734" s="9" t="s">
        <v>533</v>
      </c>
      <c r="E734" s="217" t="s">
        <v>14</v>
      </c>
      <c r="F734" s="285" t="s">
        <v>14</v>
      </c>
      <c r="G734" s="282"/>
      <c r="H734" s="282"/>
      <c r="I734" s="286"/>
      <c r="J734" s="58"/>
      <c r="K734" s="283"/>
      <c r="L734" s="284">
        <f t="shared" si="11"/>
        <v>0</v>
      </c>
    </row>
    <row r="735" spans="2:12" s="7" customFormat="1" x14ac:dyDescent="0.35">
      <c r="B735" s="8">
        <v>716</v>
      </c>
      <c r="C735" s="33" t="s">
        <v>14</v>
      </c>
      <c r="D735" s="9" t="s">
        <v>552</v>
      </c>
      <c r="E735" s="217" t="s">
        <v>75</v>
      </c>
      <c r="F735" s="285">
        <v>55</v>
      </c>
      <c r="G735" s="282">
        <v>101750</v>
      </c>
      <c r="H735" s="282">
        <v>2677.43</v>
      </c>
      <c r="I735" s="286">
        <v>147258.65</v>
      </c>
      <c r="J735" s="58"/>
      <c r="K735" s="283"/>
      <c r="L735" s="284">
        <f t="shared" si="11"/>
        <v>0</v>
      </c>
    </row>
    <row r="736" spans="2:12" s="7" customFormat="1" x14ac:dyDescent="0.35">
      <c r="B736" s="8">
        <v>717</v>
      </c>
      <c r="C736" s="33" t="s">
        <v>14</v>
      </c>
      <c r="D736" s="9" t="s">
        <v>553</v>
      </c>
      <c r="E736" s="217" t="s">
        <v>75</v>
      </c>
      <c r="F736" s="285">
        <v>5</v>
      </c>
      <c r="G736" s="282">
        <v>11250</v>
      </c>
      <c r="H736" s="282">
        <v>3346.79</v>
      </c>
      <c r="I736" s="286">
        <v>16733.95</v>
      </c>
      <c r="J736" s="58"/>
      <c r="K736" s="283"/>
      <c r="L736" s="284">
        <f t="shared" si="11"/>
        <v>0</v>
      </c>
    </row>
    <row r="737" spans="2:12" s="7" customFormat="1" x14ac:dyDescent="0.35">
      <c r="B737" s="8">
        <v>718</v>
      </c>
      <c r="C737" s="33" t="s">
        <v>14</v>
      </c>
      <c r="D737" s="9" t="s">
        <v>554</v>
      </c>
      <c r="E737" s="217" t="s">
        <v>75</v>
      </c>
      <c r="F737" s="285">
        <v>110</v>
      </c>
      <c r="G737" s="282">
        <v>272250</v>
      </c>
      <c r="H737" s="282">
        <v>3904.59</v>
      </c>
      <c r="I737" s="286">
        <v>429504.9</v>
      </c>
      <c r="J737" s="58"/>
      <c r="K737" s="283"/>
      <c r="L737" s="284">
        <f t="shared" si="11"/>
        <v>0</v>
      </c>
    </row>
    <row r="738" spans="2:12" s="7" customFormat="1" x14ac:dyDescent="0.35">
      <c r="B738" s="8">
        <v>719</v>
      </c>
      <c r="C738" s="33">
        <v>1.7</v>
      </c>
      <c r="D738" s="9" t="s">
        <v>555</v>
      </c>
      <c r="E738" s="217" t="s">
        <v>14</v>
      </c>
      <c r="F738" s="285" t="s">
        <v>14</v>
      </c>
      <c r="G738" s="282"/>
      <c r="H738" s="282"/>
      <c r="I738" s="286"/>
      <c r="J738" s="58"/>
      <c r="K738" s="283"/>
      <c r="L738" s="284">
        <f t="shared" si="11"/>
        <v>0</v>
      </c>
    </row>
    <row r="739" spans="2:12" s="7" customFormat="1" x14ac:dyDescent="0.35">
      <c r="B739" s="8">
        <v>720</v>
      </c>
      <c r="C739" s="33" t="s">
        <v>14</v>
      </c>
      <c r="D739" s="9" t="s">
        <v>545</v>
      </c>
      <c r="E739" s="217" t="s">
        <v>14</v>
      </c>
      <c r="F739" s="285" t="s">
        <v>14</v>
      </c>
      <c r="G739" s="282"/>
      <c r="H739" s="282"/>
      <c r="I739" s="286"/>
      <c r="J739" s="58"/>
      <c r="K739" s="283"/>
      <c r="L739" s="284">
        <f t="shared" si="11"/>
        <v>0</v>
      </c>
    </row>
    <row r="740" spans="2:12" s="7" customFormat="1" x14ac:dyDescent="0.35">
      <c r="B740" s="8">
        <v>721</v>
      </c>
      <c r="C740" s="33" t="s">
        <v>14</v>
      </c>
      <c r="D740" s="9" t="s">
        <v>546</v>
      </c>
      <c r="E740" s="217" t="s">
        <v>14</v>
      </c>
      <c r="F740" s="285" t="s">
        <v>14</v>
      </c>
      <c r="G740" s="282"/>
      <c r="H740" s="282"/>
      <c r="I740" s="286"/>
      <c r="J740" s="58"/>
      <c r="K740" s="283"/>
      <c r="L740" s="284">
        <f t="shared" si="11"/>
        <v>0</v>
      </c>
    </row>
    <row r="741" spans="2:12" s="7" customFormat="1" x14ac:dyDescent="0.35">
      <c r="B741" s="8">
        <v>722</v>
      </c>
      <c r="C741" s="33" t="s">
        <v>14</v>
      </c>
      <c r="D741" s="9" t="s">
        <v>547</v>
      </c>
      <c r="E741" s="217" t="s">
        <v>14</v>
      </c>
      <c r="F741" s="285" t="s">
        <v>14</v>
      </c>
      <c r="G741" s="282"/>
      <c r="H741" s="282"/>
      <c r="I741" s="286"/>
      <c r="J741" s="58"/>
      <c r="K741" s="283"/>
      <c r="L741" s="284">
        <f t="shared" si="11"/>
        <v>0</v>
      </c>
    </row>
    <row r="742" spans="2:12" s="7" customFormat="1" x14ac:dyDescent="0.35">
      <c r="B742" s="8">
        <v>723</v>
      </c>
      <c r="C742" s="33" t="s">
        <v>14</v>
      </c>
      <c r="D742" s="9" t="s">
        <v>548</v>
      </c>
      <c r="E742" s="217" t="s">
        <v>14</v>
      </c>
      <c r="F742" s="285" t="s">
        <v>14</v>
      </c>
      <c r="G742" s="282"/>
      <c r="H742" s="282"/>
      <c r="I742" s="286"/>
      <c r="J742" s="58"/>
      <c r="K742" s="283"/>
      <c r="L742" s="284">
        <f t="shared" si="11"/>
        <v>0</v>
      </c>
    </row>
    <row r="743" spans="2:12" s="7" customFormat="1" ht="22.9" x14ac:dyDescent="0.35">
      <c r="B743" s="8">
        <v>724</v>
      </c>
      <c r="C743" s="33" t="s">
        <v>14</v>
      </c>
      <c r="D743" s="9" t="s">
        <v>556</v>
      </c>
      <c r="E743" s="217" t="s">
        <v>14</v>
      </c>
      <c r="F743" s="285" t="s">
        <v>14</v>
      </c>
      <c r="G743" s="282"/>
      <c r="H743" s="282"/>
      <c r="I743" s="286"/>
      <c r="J743" s="58"/>
      <c r="K743" s="283"/>
      <c r="L743" s="284">
        <f t="shared" si="11"/>
        <v>0</v>
      </c>
    </row>
    <row r="744" spans="2:12" s="7" customFormat="1" x14ac:dyDescent="0.35">
      <c r="B744" s="8">
        <v>725</v>
      </c>
      <c r="C744" s="33" t="s">
        <v>14</v>
      </c>
      <c r="D744" s="9" t="s">
        <v>549</v>
      </c>
      <c r="E744" s="217" t="s">
        <v>14</v>
      </c>
      <c r="F744" s="285" t="s">
        <v>14</v>
      </c>
      <c r="G744" s="282"/>
      <c r="H744" s="282"/>
      <c r="I744" s="286"/>
      <c r="J744" s="58"/>
      <c r="K744" s="283"/>
      <c r="L744" s="284">
        <f t="shared" si="11"/>
        <v>0</v>
      </c>
    </row>
    <row r="745" spans="2:12" s="7" customFormat="1" x14ac:dyDescent="0.35">
      <c r="B745" s="8">
        <v>726</v>
      </c>
      <c r="C745" s="33" t="s">
        <v>14</v>
      </c>
      <c r="D745" s="9" t="s">
        <v>550</v>
      </c>
      <c r="E745" s="217" t="s">
        <v>14</v>
      </c>
      <c r="F745" s="285" t="s">
        <v>14</v>
      </c>
      <c r="G745" s="282"/>
      <c r="H745" s="282"/>
      <c r="I745" s="286"/>
      <c r="J745" s="58"/>
      <c r="K745" s="283"/>
      <c r="L745" s="284">
        <f t="shared" si="11"/>
        <v>0</v>
      </c>
    </row>
    <row r="746" spans="2:12" s="7" customFormat="1" x14ac:dyDescent="0.35">
      <c r="B746" s="8">
        <v>727</v>
      </c>
      <c r="C746" s="33" t="s">
        <v>14</v>
      </c>
      <c r="D746" s="9" t="s">
        <v>533</v>
      </c>
      <c r="E746" s="217" t="s">
        <v>14</v>
      </c>
      <c r="F746" s="285" t="s">
        <v>14</v>
      </c>
      <c r="G746" s="282"/>
      <c r="H746" s="282"/>
      <c r="I746" s="286"/>
      <c r="J746" s="58"/>
      <c r="K746" s="283"/>
      <c r="L746" s="284">
        <f t="shared" si="11"/>
        <v>0</v>
      </c>
    </row>
    <row r="747" spans="2:12" s="7" customFormat="1" x14ac:dyDescent="0.35">
      <c r="B747" s="8">
        <v>728</v>
      </c>
      <c r="C747" s="33" t="s">
        <v>14</v>
      </c>
      <c r="D747" s="9" t="s">
        <v>557</v>
      </c>
      <c r="E747" s="217" t="s">
        <v>75</v>
      </c>
      <c r="F747" s="285">
        <v>5</v>
      </c>
      <c r="G747" s="282">
        <v>7250</v>
      </c>
      <c r="H747" s="282">
        <v>2231.19</v>
      </c>
      <c r="I747" s="286">
        <v>11155.95</v>
      </c>
      <c r="J747" s="58"/>
      <c r="K747" s="283"/>
      <c r="L747" s="284">
        <f t="shared" si="11"/>
        <v>0</v>
      </c>
    </row>
    <row r="748" spans="2:12" s="7" customFormat="1" x14ac:dyDescent="0.35">
      <c r="B748" s="8">
        <v>729</v>
      </c>
      <c r="C748" s="33" t="s">
        <v>14</v>
      </c>
      <c r="D748" s="9" t="s">
        <v>558</v>
      </c>
      <c r="E748" s="217" t="s">
        <v>75</v>
      </c>
      <c r="F748" s="285">
        <v>5</v>
      </c>
      <c r="G748" s="282">
        <v>9250</v>
      </c>
      <c r="H748" s="282">
        <v>2677.43</v>
      </c>
      <c r="I748" s="286">
        <v>13387.15</v>
      </c>
      <c r="J748" s="58"/>
      <c r="K748" s="283"/>
      <c r="L748" s="284">
        <f t="shared" si="11"/>
        <v>0</v>
      </c>
    </row>
    <row r="749" spans="2:12" s="7" customFormat="1" x14ac:dyDescent="0.35">
      <c r="B749" s="8">
        <v>730</v>
      </c>
      <c r="C749" s="33" t="s">
        <v>14</v>
      </c>
      <c r="D749" s="9" t="s">
        <v>426</v>
      </c>
      <c r="E749" s="217" t="s">
        <v>75</v>
      </c>
      <c r="F749" s="285">
        <v>10</v>
      </c>
      <c r="G749" s="282">
        <v>20750</v>
      </c>
      <c r="H749" s="282">
        <v>3346.79</v>
      </c>
      <c r="I749" s="286">
        <v>33467.9</v>
      </c>
      <c r="J749" s="58"/>
      <c r="K749" s="283"/>
      <c r="L749" s="284">
        <f t="shared" si="11"/>
        <v>0</v>
      </c>
    </row>
    <row r="750" spans="2:12" s="7" customFormat="1" x14ac:dyDescent="0.35">
      <c r="B750" s="8">
        <v>731</v>
      </c>
      <c r="C750" s="33">
        <v>1.8</v>
      </c>
      <c r="D750" s="9" t="s">
        <v>559</v>
      </c>
      <c r="E750" s="217" t="s">
        <v>75</v>
      </c>
      <c r="F750" s="285">
        <v>1500</v>
      </c>
      <c r="G750" s="282">
        <v>1104435</v>
      </c>
      <c r="H750" s="282">
        <v>736.29</v>
      </c>
      <c r="I750" s="287">
        <v>1104435</v>
      </c>
      <c r="J750" s="58"/>
      <c r="K750" s="283"/>
      <c r="L750" s="284">
        <f t="shared" si="11"/>
        <v>0</v>
      </c>
    </row>
    <row r="751" spans="2:12" s="7" customFormat="1" x14ac:dyDescent="0.35">
      <c r="B751" s="8">
        <v>732</v>
      </c>
      <c r="C751" s="33" t="s">
        <v>14</v>
      </c>
      <c r="D751" s="9" t="s">
        <v>560</v>
      </c>
      <c r="E751" s="217" t="s">
        <v>14</v>
      </c>
      <c r="F751" s="285" t="s">
        <v>14</v>
      </c>
      <c r="G751" s="282"/>
      <c r="H751" s="282"/>
      <c r="I751" s="286"/>
      <c r="J751" s="58"/>
      <c r="K751" s="283"/>
      <c r="L751" s="284">
        <f t="shared" si="11"/>
        <v>0</v>
      </c>
    </row>
    <row r="752" spans="2:12" s="7" customFormat="1" x14ac:dyDescent="0.35">
      <c r="B752" s="8">
        <v>733</v>
      </c>
      <c r="C752" s="33" t="s">
        <v>14</v>
      </c>
      <c r="D752" s="9" t="s">
        <v>561</v>
      </c>
      <c r="E752" s="217" t="s">
        <v>14</v>
      </c>
      <c r="F752" s="285" t="s">
        <v>14</v>
      </c>
      <c r="G752" s="282"/>
      <c r="H752" s="282"/>
      <c r="I752" s="286"/>
      <c r="J752" s="58"/>
      <c r="K752" s="283"/>
      <c r="L752" s="284">
        <f t="shared" si="11"/>
        <v>0</v>
      </c>
    </row>
    <row r="753" spans="2:12" s="7" customFormat="1" x14ac:dyDescent="0.35">
      <c r="B753" s="8">
        <v>734</v>
      </c>
      <c r="C753" s="33" t="s">
        <v>14</v>
      </c>
      <c r="D753" s="9" t="s">
        <v>562</v>
      </c>
      <c r="E753" s="217" t="s">
        <v>14</v>
      </c>
      <c r="F753" s="285" t="s">
        <v>14</v>
      </c>
      <c r="G753" s="282"/>
      <c r="H753" s="282"/>
      <c r="I753" s="286"/>
      <c r="J753" s="58"/>
      <c r="K753" s="283"/>
      <c r="L753" s="284">
        <f t="shared" si="11"/>
        <v>0</v>
      </c>
    </row>
    <row r="754" spans="2:12" s="7" customFormat="1" x14ac:dyDescent="0.35">
      <c r="B754" s="8">
        <v>735</v>
      </c>
      <c r="C754" s="33" t="s">
        <v>14</v>
      </c>
      <c r="D754" s="9" t="s">
        <v>563</v>
      </c>
      <c r="E754" s="217" t="s">
        <v>14</v>
      </c>
      <c r="F754" s="285" t="s">
        <v>14</v>
      </c>
      <c r="G754" s="282"/>
      <c r="H754" s="282"/>
      <c r="I754" s="286"/>
      <c r="J754" s="58"/>
      <c r="K754" s="283"/>
      <c r="L754" s="284">
        <f t="shared" si="11"/>
        <v>0</v>
      </c>
    </row>
    <row r="755" spans="2:12" s="7" customFormat="1" x14ac:dyDescent="0.35">
      <c r="B755" s="8">
        <v>736</v>
      </c>
      <c r="C755" s="33" t="s">
        <v>14</v>
      </c>
      <c r="D755" s="9" t="s">
        <v>547</v>
      </c>
      <c r="E755" s="217" t="s">
        <v>14</v>
      </c>
      <c r="F755" s="285" t="s">
        <v>14</v>
      </c>
      <c r="G755" s="282"/>
      <c r="H755" s="282"/>
      <c r="I755" s="286"/>
      <c r="J755" s="58"/>
      <c r="K755" s="283"/>
      <c r="L755" s="284">
        <f t="shared" si="11"/>
        <v>0</v>
      </c>
    </row>
    <row r="756" spans="2:12" s="7" customFormat="1" x14ac:dyDescent="0.35">
      <c r="B756" s="8">
        <v>737</v>
      </c>
      <c r="C756" s="33" t="s">
        <v>14</v>
      </c>
      <c r="D756" s="9" t="s">
        <v>564</v>
      </c>
      <c r="E756" s="217" t="s">
        <v>14</v>
      </c>
      <c r="F756" s="285" t="s">
        <v>14</v>
      </c>
      <c r="G756" s="282"/>
      <c r="H756" s="282"/>
      <c r="I756" s="286"/>
      <c r="J756" s="58"/>
      <c r="K756" s="283"/>
      <c r="L756" s="284">
        <f t="shared" si="11"/>
        <v>0</v>
      </c>
    </row>
    <row r="757" spans="2:12" s="7" customFormat="1" x14ac:dyDescent="0.35">
      <c r="B757" s="8">
        <v>738</v>
      </c>
      <c r="C757" s="33" t="s">
        <v>14</v>
      </c>
      <c r="D757" s="9" t="s">
        <v>565</v>
      </c>
      <c r="E757" s="217" t="s">
        <v>14</v>
      </c>
      <c r="F757" s="285" t="s">
        <v>14</v>
      </c>
      <c r="G757" s="282"/>
      <c r="H757" s="282"/>
      <c r="I757" s="286"/>
      <c r="J757" s="58"/>
      <c r="K757" s="283"/>
      <c r="L757" s="284">
        <f t="shared" si="11"/>
        <v>0</v>
      </c>
    </row>
    <row r="758" spans="2:12" s="7" customFormat="1" x14ac:dyDescent="0.35">
      <c r="B758" s="8">
        <v>739</v>
      </c>
      <c r="C758" s="33" t="s">
        <v>14</v>
      </c>
      <c r="D758" s="9" t="s">
        <v>566</v>
      </c>
      <c r="E758" s="217" t="s">
        <v>14</v>
      </c>
      <c r="F758" s="285" t="s">
        <v>14</v>
      </c>
      <c r="G758" s="282"/>
      <c r="H758" s="282"/>
      <c r="I758" s="286"/>
      <c r="J758" s="58"/>
      <c r="K758" s="283"/>
      <c r="L758" s="284">
        <f t="shared" si="11"/>
        <v>0</v>
      </c>
    </row>
    <row r="759" spans="2:12" s="7" customFormat="1" x14ac:dyDescent="0.35">
      <c r="B759" s="8">
        <v>740</v>
      </c>
      <c r="C759" s="33" t="s">
        <v>14</v>
      </c>
      <c r="D759" s="9" t="s">
        <v>567</v>
      </c>
      <c r="E759" s="217" t="s">
        <v>14</v>
      </c>
      <c r="F759" s="285" t="s">
        <v>14</v>
      </c>
      <c r="G759" s="282"/>
      <c r="H759" s="282"/>
      <c r="I759" s="286"/>
      <c r="J759" s="58"/>
      <c r="K759" s="283"/>
      <c r="L759" s="284">
        <f t="shared" si="11"/>
        <v>0</v>
      </c>
    </row>
    <row r="760" spans="2:12" s="7" customFormat="1" x14ac:dyDescent="0.35">
      <c r="B760" s="8">
        <v>741</v>
      </c>
      <c r="C760" s="33" t="s">
        <v>14</v>
      </c>
      <c r="D760" s="9" t="s">
        <v>568</v>
      </c>
      <c r="E760" s="217" t="s">
        <v>14</v>
      </c>
      <c r="F760" s="285" t="s">
        <v>14</v>
      </c>
      <c r="G760" s="282"/>
      <c r="H760" s="282"/>
      <c r="I760" s="286"/>
      <c r="J760" s="58"/>
      <c r="K760" s="283"/>
      <c r="L760" s="284">
        <f t="shared" si="11"/>
        <v>0</v>
      </c>
    </row>
    <row r="761" spans="2:12" s="7" customFormat="1" x14ac:dyDescent="0.35">
      <c r="B761" s="8">
        <v>742</v>
      </c>
      <c r="C761" s="33" t="s">
        <v>14</v>
      </c>
      <c r="D761" s="9" t="s">
        <v>569</v>
      </c>
      <c r="E761" s="217" t="s">
        <v>75</v>
      </c>
      <c r="F761" s="285">
        <v>350</v>
      </c>
      <c r="G761" s="282">
        <v>234500</v>
      </c>
      <c r="H761" s="282">
        <v>892.48</v>
      </c>
      <c r="I761" s="286">
        <v>312368</v>
      </c>
      <c r="J761" s="58"/>
      <c r="K761" s="283"/>
      <c r="L761" s="284">
        <f t="shared" si="11"/>
        <v>0</v>
      </c>
    </row>
    <row r="762" spans="2:12" s="7" customFormat="1" x14ac:dyDescent="0.35">
      <c r="B762" s="8">
        <v>743</v>
      </c>
      <c r="C762" s="33">
        <v>1.9</v>
      </c>
      <c r="D762" s="9" t="s">
        <v>570</v>
      </c>
      <c r="E762" s="217" t="s">
        <v>75</v>
      </c>
      <c r="F762" s="285">
        <v>1120</v>
      </c>
      <c r="G762" s="282">
        <v>1355200</v>
      </c>
      <c r="H762" s="282">
        <v>1338.72</v>
      </c>
      <c r="I762" s="286">
        <v>1499366.3999999999</v>
      </c>
      <c r="J762" s="58"/>
      <c r="K762" s="283"/>
      <c r="L762" s="284">
        <f t="shared" si="11"/>
        <v>0</v>
      </c>
    </row>
    <row r="763" spans="2:12" s="7" customFormat="1" x14ac:dyDescent="0.35">
      <c r="B763" s="8">
        <v>744</v>
      </c>
      <c r="C763" s="33" t="s">
        <v>14</v>
      </c>
      <c r="D763" s="9" t="s">
        <v>571</v>
      </c>
      <c r="E763" s="217" t="s">
        <v>14</v>
      </c>
      <c r="F763" s="285" t="s">
        <v>14</v>
      </c>
      <c r="G763" s="282"/>
      <c r="H763" s="282"/>
      <c r="I763" s="286"/>
      <c r="J763" s="58"/>
      <c r="K763" s="283"/>
      <c r="L763" s="284">
        <f t="shared" si="11"/>
        <v>0</v>
      </c>
    </row>
    <row r="764" spans="2:12" s="7" customFormat="1" x14ac:dyDescent="0.35">
      <c r="B764" s="8">
        <v>745</v>
      </c>
      <c r="C764" s="33" t="s">
        <v>14</v>
      </c>
      <c r="D764" s="9" t="s">
        <v>572</v>
      </c>
      <c r="E764" s="217" t="s">
        <v>14</v>
      </c>
      <c r="F764" s="285" t="s">
        <v>14</v>
      </c>
      <c r="G764" s="282"/>
      <c r="H764" s="282"/>
      <c r="I764" s="286"/>
      <c r="J764" s="58"/>
      <c r="K764" s="283"/>
      <c r="L764" s="284">
        <f t="shared" si="11"/>
        <v>0</v>
      </c>
    </row>
    <row r="765" spans="2:12" s="7" customFormat="1" x14ac:dyDescent="0.35">
      <c r="B765" s="8">
        <v>746</v>
      </c>
      <c r="C765" s="33" t="s">
        <v>14</v>
      </c>
      <c r="D765" s="9" t="s">
        <v>573</v>
      </c>
      <c r="E765" s="217" t="s">
        <v>14</v>
      </c>
      <c r="F765" s="285" t="s">
        <v>14</v>
      </c>
      <c r="G765" s="282"/>
      <c r="H765" s="282"/>
      <c r="I765" s="286"/>
      <c r="J765" s="58"/>
      <c r="K765" s="283"/>
      <c r="L765" s="284">
        <f t="shared" si="11"/>
        <v>0</v>
      </c>
    </row>
    <row r="766" spans="2:12" s="7" customFormat="1" x14ac:dyDescent="0.35">
      <c r="B766" s="8">
        <v>747</v>
      </c>
      <c r="C766" s="33" t="s">
        <v>14</v>
      </c>
      <c r="D766" s="9" t="s">
        <v>574</v>
      </c>
      <c r="E766" s="217" t="s">
        <v>14</v>
      </c>
      <c r="F766" s="285" t="s">
        <v>14</v>
      </c>
      <c r="G766" s="282"/>
      <c r="H766" s="282"/>
      <c r="I766" s="286"/>
      <c r="J766" s="58"/>
      <c r="K766" s="283"/>
      <c r="L766" s="284">
        <f t="shared" si="11"/>
        <v>0</v>
      </c>
    </row>
    <row r="767" spans="2:12" s="7" customFormat="1" x14ac:dyDescent="0.35">
      <c r="B767" s="8">
        <v>748</v>
      </c>
      <c r="C767" s="33" t="s">
        <v>14</v>
      </c>
      <c r="D767" s="9" t="s">
        <v>575</v>
      </c>
      <c r="E767" s="217" t="s">
        <v>14</v>
      </c>
      <c r="F767" s="285" t="s">
        <v>14</v>
      </c>
      <c r="G767" s="282"/>
      <c r="H767" s="282"/>
      <c r="I767" s="286"/>
      <c r="J767" s="58"/>
      <c r="K767" s="283"/>
      <c r="L767" s="284">
        <f t="shared" si="11"/>
        <v>0</v>
      </c>
    </row>
    <row r="768" spans="2:12" s="7" customFormat="1" x14ac:dyDescent="0.35">
      <c r="B768" s="8">
        <v>749</v>
      </c>
      <c r="C768" s="33">
        <v>1.1000000000000001</v>
      </c>
      <c r="D768" s="9" t="s">
        <v>576</v>
      </c>
      <c r="E768" s="217" t="s">
        <v>14</v>
      </c>
      <c r="F768" s="285" t="s">
        <v>14</v>
      </c>
      <c r="G768" s="282"/>
      <c r="H768" s="282"/>
      <c r="I768" s="286"/>
      <c r="J768" s="58"/>
      <c r="K768" s="283"/>
      <c r="L768" s="284">
        <f t="shared" si="11"/>
        <v>0</v>
      </c>
    </row>
    <row r="769" spans="2:12" s="7" customFormat="1" ht="135" x14ac:dyDescent="0.35">
      <c r="B769" s="8">
        <v>750</v>
      </c>
      <c r="C769" s="33" t="s">
        <v>14</v>
      </c>
      <c r="D769" s="22" t="s">
        <v>577</v>
      </c>
      <c r="E769" s="217" t="s">
        <v>14</v>
      </c>
      <c r="F769" s="285" t="s">
        <v>14</v>
      </c>
      <c r="G769" s="282"/>
      <c r="H769" s="282"/>
      <c r="I769" s="286"/>
      <c r="J769" s="58"/>
      <c r="K769" s="283"/>
      <c r="L769" s="284">
        <f t="shared" si="11"/>
        <v>0</v>
      </c>
    </row>
    <row r="770" spans="2:12" s="7" customFormat="1" x14ac:dyDescent="0.35">
      <c r="B770" s="8">
        <v>751</v>
      </c>
      <c r="C770" s="33" t="s">
        <v>14</v>
      </c>
      <c r="D770" s="9" t="s">
        <v>578</v>
      </c>
      <c r="E770" s="217" t="s">
        <v>14</v>
      </c>
      <c r="F770" s="285" t="s">
        <v>14</v>
      </c>
      <c r="G770" s="282"/>
      <c r="H770" s="282"/>
      <c r="I770" s="286"/>
      <c r="J770" s="58"/>
      <c r="K770" s="283"/>
      <c r="L770" s="284">
        <f t="shared" si="11"/>
        <v>0</v>
      </c>
    </row>
    <row r="771" spans="2:12" s="7" customFormat="1" x14ac:dyDescent="0.35">
      <c r="B771" s="8">
        <v>752</v>
      </c>
      <c r="C771" s="33" t="s">
        <v>14</v>
      </c>
      <c r="D771" s="9" t="s">
        <v>579</v>
      </c>
      <c r="E771" s="217" t="s">
        <v>14</v>
      </c>
      <c r="F771" s="285" t="s">
        <v>14</v>
      </c>
      <c r="G771" s="282"/>
      <c r="H771" s="282"/>
      <c r="I771" s="286"/>
      <c r="J771" s="58"/>
      <c r="K771" s="283"/>
      <c r="L771" s="284">
        <f t="shared" si="11"/>
        <v>0</v>
      </c>
    </row>
    <row r="772" spans="2:12" s="7" customFormat="1" ht="22.9" x14ac:dyDescent="0.35">
      <c r="B772" s="8">
        <v>753</v>
      </c>
      <c r="C772" s="33" t="s">
        <v>14</v>
      </c>
      <c r="D772" s="9" t="s">
        <v>580</v>
      </c>
      <c r="E772" s="217" t="s">
        <v>14</v>
      </c>
      <c r="F772" s="285" t="s">
        <v>14</v>
      </c>
      <c r="G772" s="282"/>
      <c r="H772" s="282"/>
      <c r="I772" s="286"/>
      <c r="J772" s="58"/>
      <c r="K772" s="283"/>
      <c r="L772" s="284">
        <f t="shared" ref="L772:L809" si="12">K772*J772*H772</f>
        <v>0</v>
      </c>
    </row>
    <row r="773" spans="2:12" s="7" customFormat="1" x14ac:dyDescent="0.35">
      <c r="B773" s="8">
        <v>754</v>
      </c>
      <c r="C773" s="33" t="s">
        <v>14</v>
      </c>
      <c r="D773" s="9" t="s">
        <v>581</v>
      </c>
      <c r="E773" s="217" t="s">
        <v>75</v>
      </c>
      <c r="F773" s="285">
        <v>296</v>
      </c>
      <c r="G773" s="282">
        <v>490176</v>
      </c>
      <c r="H773" s="282">
        <v>1896.51</v>
      </c>
      <c r="I773" s="286">
        <v>561366.96</v>
      </c>
      <c r="J773" s="58">
        <f>'RA2 ms'!F1614</f>
        <v>161.9923</v>
      </c>
      <c r="K773" s="283">
        <v>0.9</v>
      </c>
      <c r="L773" s="284">
        <f t="shared" si="12"/>
        <v>276498.01518569997</v>
      </c>
    </row>
    <row r="774" spans="2:12" s="7" customFormat="1" x14ac:dyDescent="0.35">
      <c r="B774" s="8">
        <v>755</v>
      </c>
      <c r="C774" s="33">
        <v>1.1100000000000001</v>
      </c>
      <c r="D774" s="9" t="s">
        <v>582</v>
      </c>
      <c r="E774" s="217" t="s">
        <v>75</v>
      </c>
      <c r="F774" s="285">
        <v>200</v>
      </c>
      <c r="G774" s="282">
        <v>430000</v>
      </c>
      <c r="H774" s="282">
        <v>2231.19</v>
      </c>
      <c r="I774" s="286">
        <v>446238</v>
      </c>
      <c r="J774" s="58"/>
      <c r="K774" s="283"/>
      <c r="L774" s="284">
        <f t="shared" si="12"/>
        <v>0</v>
      </c>
    </row>
    <row r="775" spans="2:12" s="7" customFormat="1" x14ac:dyDescent="0.35">
      <c r="B775" s="8">
        <v>756</v>
      </c>
      <c r="C775" s="33" t="s">
        <v>14</v>
      </c>
      <c r="D775" s="9" t="s">
        <v>583</v>
      </c>
      <c r="E775" s="217" t="s">
        <v>14</v>
      </c>
      <c r="F775" s="285" t="s">
        <v>14</v>
      </c>
      <c r="G775" s="282"/>
      <c r="H775" s="282"/>
      <c r="I775" s="286"/>
      <c r="J775" s="58"/>
      <c r="K775" s="283"/>
      <c r="L775" s="284">
        <f t="shared" si="12"/>
        <v>0</v>
      </c>
    </row>
    <row r="776" spans="2:12" s="7" customFormat="1" x14ac:dyDescent="0.35">
      <c r="B776" s="8">
        <v>757</v>
      </c>
      <c r="C776" s="33" t="s">
        <v>14</v>
      </c>
      <c r="D776" s="9" t="s">
        <v>584</v>
      </c>
      <c r="E776" s="217" t="s">
        <v>14</v>
      </c>
      <c r="F776" s="285" t="s">
        <v>14</v>
      </c>
      <c r="G776" s="282"/>
      <c r="H776" s="282"/>
      <c r="I776" s="286"/>
      <c r="J776" s="58"/>
      <c r="K776" s="283"/>
      <c r="L776" s="284">
        <f t="shared" si="12"/>
        <v>0</v>
      </c>
    </row>
    <row r="777" spans="2:12" s="7" customFormat="1" x14ac:dyDescent="0.35">
      <c r="B777" s="8">
        <v>758</v>
      </c>
      <c r="C777" s="33" t="s">
        <v>14</v>
      </c>
      <c r="D777" s="9" t="s">
        <v>585</v>
      </c>
      <c r="E777" s="217" t="s">
        <v>14</v>
      </c>
      <c r="F777" s="285" t="s">
        <v>14</v>
      </c>
      <c r="G777" s="282"/>
      <c r="H777" s="282"/>
      <c r="I777" s="286"/>
      <c r="J777" s="58"/>
      <c r="K777" s="283"/>
      <c r="L777" s="284">
        <f t="shared" si="12"/>
        <v>0</v>
      </c>
    </row>
    <row r="778" spans="2:12" s="7" customFormat="1" x14ac:dyDescent="0.35">
      <c r="B778" s="8">
        <v>759</v>
      </c>
      <c r="C778" s="33" t="s">
        <v>14</v>
      </c>
      <c r="D778" s="9" t="s">
        <v>586</v>
      </c>
      <c r="E778" s="217" t="s">
        <v>14</v>
      </c>
      <c r="F778" s="285" t="s">
        <v>14</v>
      </c>
      <c r="G778" s="282"/>
      <c r="H778" s="282"/>
      <c r="I778" s="286"/>
      <c r="J778" s="58"/>
      <c r="K778" s="283"/>
      <c r="L778" s="284">
        <f t="shared" si="12"/>
        <v>0</v>
      </c>
    </row>
    <row r="779" spans="2:12" s="7" customFormat="1" x14ac:dyDescent="0.35">
      <c r="B779" s="8">
        <v>760</v>
      </c>
      <c r="C779" s="33" t="s">
        <v>14</v>
      </c>
      <c r="D779" s="9" t="s">
        <v>587</v>
      </c>
      <c r="E779" s="217" t="s">
        <v>14</v>
      </c>
      <c r="F779" s="285" t="s">
        <v>14</v>
      </c>
      <c r="G779" s="282"/>
      <c r="H779" s="282"/>
      <c r="I779" s="286"/>
      <c r="J779" s="58"/>
      <c r="K779" s="283"/>
      <c r="L779" s="284">
        <f t="shared" si="12"/>
        <v>0</v>
      </c>
    </row>
    <row r="780" spans="2:12" s="7" customFormat="1" x14ac:dyDescent="0.35">
      <c r="B780" s="8">
        <v>761</v>
      </c>
      <c r="C780" s="33" t="s">
        <v>14</v>
      </c>
      <c r="D780" s="9" t="s">
        <v>588</v>
      </c>
      <c r="E780" s="217" t="s">
        <v>14</v>
      </c>
      <c r="F780" s="285" t="s">
        <v>14</v>
      </c>
      <c r="G780" s="282"/>
      <c r="H780" s="282"/>
      <c r="I780" s="286"/>
      <c r="J780" s="58"/>
      <c r="K780" s="283"/>
      <c r="L780" s="284">
        <f t="shared" si="12"/>
        <v>0</v>
      </c>
    </row>
    <row r="781" spans="2:12" s="7" customFormat="1" x14ac:dyDescent="0.35">
      <c r="B781" s="8">
        <v>762</v>
      </c>
      <c r="C781" s="33" t="s">
        <v>14</v>
      </c>
      <c r="D781" s="9" t="s">
        <v>589</v>
      </c>
      <c r="E781" s="217" t="s">
        <v>14</v>
      </c>
      <c r="F781" s="285" t="s">
        <v>14</v>
      </c>
      <c r="G781" s="282"/>
      <c r="H781" s="282"/>
      <c r="I781" s="286"/>
      <c r="J781" s="58"/>
      <c r="K781" s="283"/>
      <c r="L781" s="284">
        <f t="shared" si="12"/>
        <v>0</v>
      </c>
    </row>
    <row r="782" spans="2:12" s="7" customFormat="1" x14ac:dyDescent="0.35">
      <c r="B782" s="8">
        <v>763</v>
      </c>
      <c r="C782" s="33">
        <v>1.1200000000000001</v>
      </c>
      <c r="D782" s="9" t="s">
        <v>590</v>
      </c>
      <c r="E782" s="217" t="s">
        <v>75</v>
      </c>
      <c r="F782" s="285">
        <v>50.02</v>
      </c>
      <c r="G782" s="282">
        <v>82533</v>
      </c>
      <c r="H782" s="282">
        <v>2206.4</v>
      </c>
      <c r="I782" s="286">
        <v>110364.13</v>
      </c>
      <c r="J782" s="58"/>
      <c r="K782" s="283"/>
      <c r="L782" s="284">
        <f t="shared" si="12"/>
        <v>0</v>
      </c>
    </row>
    <row r="783" spans="2:12" s="7" customFormat="1" ht="45.4" x14ac:dyDescent="0.35">
      <c r="B783" s="8">
        <v>764</v>
      </c>
      <c r="C783" s="33" t="s">
        <v>14</v>
      </c>
      <c r="D783" s="9" t="s">
        <v>591</v>
      </c>
      <c r="E783" s="217" t="s">
        <v>14</v>
      </c>
      <c r="F783" s="285" t="s">
        <v>14</v>
      </c>
      <c r="G783" s="282"/>
      <c r="H783" s="282"/>
      <c r="I783" s="286"/>
      <c r="J783" s="58"/>
      <c r="K783" s="283"/>
      <c r="L783" s="284">
        <f t="shared" si="12"/>
        <v>0</v>
      </c>
    </row>
    <row r="784" spans="2:12" s="7" customFormat="1" ht="101.65" x14ac:dyDescent="0.35">
      <c r="B784" s="8">
        <v>765</v>
      </c>
      <c r="C784" s="33">
        <v>1.1299999999999999</v>
      </c>
      <c r="D784" s="9" t="s">
        <v>168</v>
      </c>
      <c r="E784" s="217" t="s">
        <v>75</v>
      </c>
      <c r="F784" s="285">
        <v>100</v>
      </c>
      <c r="G784" s="282">
        <v>175000</v>
      </c>
      <c r="H784" s="282">
        <v>2516.29</v>
      </c>
      <c r="I784" s="286">
        <v>251629</v>
      </c>
      <c r="J784" s="58"/>
      <c r="K784" s="283"/>
      <c r="L784" s="284">
        <f t="shared" si="12"/>
        <v>0</v>
      </c>
    </row>
    <row r="785" spans="2:12" s="7" customFormat="1" x14ac:dyDescent="0.35">
      <c r="B785" s="8">
        <v>766</v>
      </c>
      <c r="C785" s="33" t="s">
        <v>14</v>
      </c>
      <c r="D785" s="9" t="s">
        <v>592</v>
      </c>
      <c r="E785" s="217" t="s">
        <v>14</v>
      </c>
      <c r="F785" s="285" t="s">
        <v>14</v>
      </c>
      <c r="G785" s="282"/>
      <c r="H785" s="282"/>
      <c r="I785" s="286"/>
      <c r="J785" s="58"/>
      <c r="K785" s="283"/>
      <c r="L785" s="284">
        <f t="shared" si="12"/>
        <v>0</v>
      </c>
    </row>
    <row r="786" spans="2:12" s="7" customFormat="1" ht="45.4" x14ac:dyDescent="0.35">
      <c r="B786" s="8">
        <v>767</v>
      </c>
      <c r="C786" s="33">
        <v>1.1399999999999999</v>
      </c>
      <c r="D786" s="9" t="s">
        <v>593</v>
      </c>
      <c r="E786" s="217" t="s">
        <v>27</v>
      </c>
      <c r="F786" s="285">
        <v>24</v>
      </c>
      <c r="G786" s="282">
        <v>11400</v>
      </c>
      <c r="H786" s="282">
        <v>2300</v>
      </c>
      <c r="I786" s="286">
        <v>55200</v>
      </c>
      <c r="J786" s="58"/>
      <c r="K786" s="283"/>
      <c r="L786" s="284">
        <f t="shared" si="12"/>
        <v>0</v>
      </c>
    </row>
    <row r="787" spans="2:12" s="7" customFormat="1" x14ac:dyDescent="0.35">
      <c r="B787" s="8">
        <v>768</v>
      </c>
      <c r="C787" s="33" t="s">
        <v>31</v>
      </c>
      <c r="D787" s="9" t="s">
        <v>594</v>
      </c>
      <c r="E787" s="217" t="s">
        <v>14</v>
      </c>
      <c r="F787" s="285" t="s">
        <v>14</v>
      </c>
      <c r="G787" s="282"/>
      <c r="H787" s="282"/>
      <c r="I787" s="286"/>
      <c r="J787" s="58"/>
      <c r="K787" s="283"/>
      <c r="L787" s="284">
        <f t="shared" si="12"/>
        <v>0</v>
      </c>
    </row>
    <row r="788" spans="2:12" s="7" customFormat="1" x14ac:dyDescent="0.35">
      <c r="B788" s="8">
        <v>769</v>
      </c>
      <c r="C788" s="33">
        <v>2.1</v>
      </c>
      <c r="D788" s="9" t="s">
        <v>595</v>
      </c>
      <c r="E788" s="217" t="s">
        <v>75</v>
      </c>
      <c r="F788" s="285">
        <v>100</v>
      </c>
      <c r="G788" s="282">
        <v>200807</v>
      </c>
      <c r="H788" s="282">
        <v>2008.07</v>
      </c>
      <c r="I788" s="287">
        <v>200807</v>
      </c>
      <c r="J788" s="58"/>
      <c r="K788" s="283"/>
      <c r="L788" s="284">
        <f t="shared" si="12"/>
        <v>0</v>
      </c>
    </row>
    <row r="789" spans="2:12" s="7" customFormat="1" ht="22.9" x14ac:dyDescent="0.35">
      <c r="B789" s="8">
        <v>770</v>
      </c>
      <c r="C789" s="33" t="s">
        <v>14</v>
      </c>
      <c r="D789" s="9" t="s">
        <v>596</v>
      </c>
      <c r="E789" s="217" t="s">
        <v>14</v>
      </c>
      <c r="F789" s="285" t="s">
        <v>14</v>
      </c>
      <c r="G789" s="282"/>
      <c r="H789" s="282"/>
      <c r="I789" s="286"/>
      <c r="J789" s="58"/>
      <c r="K789" s="283"/>
      <c r="L789" s="284">
        <f t="shared" si="12"/>
        <v>0</v>
      </c>
    </row>
    <row r="790" spans="2:12" s="7" customFormat="1" ht="22.9" x14ac:dyDescent="0.35">
      <c r="B790" s="8">
        <v>771</v>
      </c>
      <c r="C790" s="33" t="s">
        <v>14</v>
      </c>
      <c r="D790" s="9" t="s">
        <v>597</v>
      </c>
      <c r="E790" s="217" t="s">
        <v>14</v>
      </c>
      <c r="F790" s="285" t="s">
        <v>14</v>
      </c>
      <c r="G790" s="282"/>
      <c r="H790" s="282"/>
      <c r="I790" s="286"/>
      <c r="J790" s="58"/>
      <c r="K790" s="283"/>
      <c r="L790" s="284">
        <f t="shared" si="12"/>
        <v>0</v>
      </c>
    </row>
    <row r="791" spans="2:12" s="7" customFormat="1" x14ac:dyDescent="0.35">
      <c r="B791" s="8">
        <v>772</v>
      </c>
      <c r="C791" s="33" t="s">
        <v>14</v>
      </c>
      <c r="D791" s="9" t="s">
        <v>598</v>
      </c>
      <c r="E791" s="217" t="s">
        <v>14</v>
      </c>
      <c r="F791" s="285" t="s">
        <v>14</v>
      </c>
      <c r="G791" s="282"/>
      <c r="H791" s="282"/>
      <c r="I791" s="286"/>
      <c r="J791" s="58"/>
      <c r="K791" s="283"/>
      <c r="L791" s="284">
        <f t="shared" si="12"/>
        <v>0</v>
      </c>
    </row>
    <row r="792" spans="2:12" s="7" customFormat="1" x14ac:dyDescent="0.35">
      <c r="B792" s="8">
        <v>773</v>
      </c>
      <c r="C792" s="33" t="s">
        <v>14</v>
      </c>
      <c r="D792" s="9" t="s">
        <v>599</v>
      </c>
      <c r="E792" s="217" t="s">
        <v>14</v>
      </c>
      <c r="F792" s="285" t="s">
        <v>14</v>
      </c>
      <c r="G792" s="282"/>
      <c r="H792" s="282"/>
      <c r="I792" s="286"/>
      <c r="J792" s="58"/>
      <c r="K792" s="283"/>
      <c r="L792" s="284">
        <f t="shared" si="12"/>
        <v>0</v>
      </c>
    </row>
    <row r="793" spans="2:12" s="7" customFormat="1" ht="22.9" x14ac:dyDescent="0.35">
      <c r="B793" s="8">
        <v>774</v>
      </c>
      <c r="C793" s="33" t="s">
        <v>14</v>
      </c>
      <c r="D793" s="9" t="s">
        <v>600</v>
      </c>
      <c r="E793" s="217" t="s">
        <v>14</v>
      </c>
      <c r="F793" s="285" t="s">
        <v>14</v>
      </c>
      <c r="G793" s="282"/>
      <c r="H793" s="282"/>
      <c r="I793" s="286"/>
      <c r="J793" s="58"/>
      <c r="K793" s="283"/>
      <c r="L793" s="284">
        <f t="shared" si="12"/>
        <v>0</v>
      </c>
    </row>
    <row r="794" spans="2:12" s="7" customFormat="1" ht="22.9" x14ac:dyDescent="0.35">
      <c r="B794" s="8">
        <v>775</v>
      </c>
      <c r="C794" s="33" t="s">
        <v>14</v>
      </c>
      <c r="D794" s="9" t="s">
        <v>601</v>
      </c>
      <c r="E794" s="217" t="s">
        <v>14</v>
      </c>
      <c r="F794" s="285" t="s">
        <v>14</v>
      </c>
      <c r="G794" s="282"/>
      <c r="H794" s="282"/>
      <c r="I794" s="286"/>
      <c r="J794" s="58"/>
      <c r="K794" s="283"/>
      <c r="L794" s="284">
        <f t="shared" si="12"/>
        <v>0</v>
      </c>
    </row>
    <row r="795" spans="2:12" s="7" customFormat="1" x14ac:dyDescent="0.35">
      <c r="B795" s="8">
        <v>776</v>
      </c>
      <c r="C795" s="33" t="s">
        <v>14</v>
      </c>
      <c r="D795" s="9" t="s">
        <v>602</v>
      </c>
      <c r="E795" s="217" t="s">
        <v>14</v>
      </c>
      <c r="F795" s="285" t="s">
        <v>14</v>
      </c>
      <c r="G795" s="282"/>
      <c r="H795" s="282"/>
      <c r="I795" s="286"/>
      <c r="J795" s="58"/>
      <c r="K795" s="283"/>
      <c r="L795" s="284">
        <f t="shared" si="12"/>
        <v>0</v>
      </c>
    </row>
    <row r="796" spans="2:12" s="7" customFormat="1" x14ac:dyDescent="0.35">
      <c r="B796" s="8">
        <v>777</v>
      </c>
      <c r="C796" s="33" t="s">
        <v>14</v>
      </c>
      <c r="D796" s="9" t="s">
        <v>603</v>
      </c>
      <c r="E796" s="217" t="s">
        <v>14</v>
      </c>
      <c r="F796" s="285" t="s">
        <v>14</v>
      </c>
      <c r="G796" s="282"/>
      <c r="H796" s="282"/>
      <c r="I796" s="286"/>
      <c r="J796" s="58"/>
      <c r="K796" s="283"/>
      <c r="L796" s="284">
        <f t="shared" si="12"/>
        <v>0</v>
      </c>
    </row>
    <row r="797" spans="2:12" s="7" customFormat="1" x14ac:dyDescent="0.35">
      <c r="B797" s="8">
        <v>778</v>
      </c>
      <c r="C797" s="33" t="s">
        <v>14</v>
      </c>
      <c r="D797" s="9" t="s">
        <v>604</v>
      </c>
      <c r="E797" s="217" t="s">
        <v>14</v>
      </c>
      <c r="F797" s="285" t="s">
        <v>14</v>
      </c>
      <c r="G797" s="282"/>
      <c r="H797" s="282"/>
      <c r="I797" s="286"/>
      <c r="J797" s="58"/>
      <c r="K797" s="283"/>
      <c r="L797" s="284">
        <f t="shared" si="12"/>
        <v>0</v>
      </c>
    </row>
    <row r="798" spans="2:12" s="7" customFormat="1" x14ac:dyDescent="0.35">
      <c r="B798" s="8">
        <v>779</v>
      </c>
      <c r="C798" s="33" t="s">
        <v>14</v>
      </c>
      <c r="D798" s="9" t="s">
        <v>605</v>
      </c>
      <c r="E798" s="217" t="s">
        <v>14</v>
      </c>
      <c r="F798" s="285" t="s">
        <v>14</v>
      </c>
      <c r="G798" s="282"/>
      <c r="H798" s="282"/>
      <c r="I798" s="286"/>
      <c r="J798" s="58"/>
      <c r="K798" s="283"/>
      <c r="L798" s="284">
        <f t="shared" si="12"/>
        <v>0</v>
      </c>
    </row>
    <row r="799" spans="2:12" s="7" customFormat="1" x14ac:dyDescent="0.35">
      <c r="B799" s="8">
        <v>780</v>
      </c>
      <c r="C799" s="33">
        <v>2.2000000000000002</v>
      </c>
      <c r="D799" s="9" t="s">
        <v>346</v>
      </c>
      <c r="E799" s="217" t="s">
        <v>75</v>
      </c>
      <c r="F799" s="285">
        <v>2000</v>
      </c>
      <c r="G799" s="282">
        <v>970000</v>
      </c>
      <c r="H799" s="282">
        <v>557.79999999999995</v>
      </c>
      <c r="I799" s="286">
        <v>1115600</v>
      </c>
      <c r="J799" s="58"/>
      <c r="K799" s="283"/>
      <c r="L799" s="284">
        <f t="shared" si="12"/>
        <v>0</v>
      </c>
    </row>
    <row r="800" spans="2:12" s="7" customFormat="1" x14ac:dyDescent="0.35">
      <c r="B800" s="8">
        <v>781</v>
      </c>
      <c r="C800" s="33" t="s">
        <v>14</v>
      </c>
      <c r="D800" s="9" t="s">
        <v>606</v>
      </c>
      <c r="E800" s="217" t="s">
        <v>14</v>
      </c>
      <c r="F800" s="285" t="s">
        <v>14</v>
      </c>
      <c r="G800" s="282"/>
      <c r="H800" s="282"/>
      <c r="I800" s="286"/>
      <c r="J800" s="58"/>
      <c r="K800" s="283"/>
      <c r="L800" s="284">
        <f t="shared" si="12"/>
        <v>0</v>
      </c>
    </row>
    <row r="801" spans="2:13" s="7" customFormat="1" x14ac:dyDescent="0.35">
      <c r="B801" s="8">
        <v>782</v>
      </c>
      <c r="C801" s="33" t="s">
        <v>14</v>
      </c>
      <c r="D801" s="9" t="s">
        <v>607</v>
      </c>
      <c r="E801" s="217" t="s">
        <v>14</v>
      </c>
      <c r="F801" s="285" t="s">
        <v>14</v>
      </c>
      <c r="G801" s="282"/>
      <c r="H801" s="282"/>
      <c r="I801" s="286"/>
      <c r="J801" s="58"/>
      <c r="K801" s="283"/>
      <c r="L801" s="284">
        <f t="shared" si="12"/>
        <v>0</v>
      </c>
    </row>
    <row r="802" spans="2:13" s="7" customFormat="1" x14ac:dyDescent="0.35">
      <c r="B802" s="8">
        <v>783</v>
      </c>
      <c r="C802" s="33" t="s">
        <v>14</v>
      </c>
      <c r="D802" s="9" t="s">
        <v>608</v>
      </c>
      <c r="E802" s="217" t="s">
        <v>14</v>
      </c>
      <c r="F802" s="285" t="s">
        <v>14</v>
      </c>
      <c r="G802" s="282"/>
      <c r="H802" s="282"/>
      <c r="I802" s="286"/>
      <c r="J802" s="58"/>
      <c r="K802" s="283"/>
      <c r="L802" s="284">
        <f t="shared" si="12"/>
        <v>0</v>
      </c>
    </row>
    <row r="803" spans="2:13" s="7" customFormat="1" x14ac:dyDescent="0.35">
      <c r="B803" s="8">
        <v>784</v>
      </c>
      <c r="C803" s="33" t="s">
        <v>14</v>
      </c>
      <c r="D803" s="9" t="s">
        <v>609</v>
      </c>
      <c r="E803" s="217" t="s">
        <v>14</v>
      </c>
      <c r="F803" s="285" t="s">
        <v>14</v>
      </c>
      <c r="G803" s="282"/>
      <c r="H803" s="282"/>
      <c r="I803" s="286"/>
      <c r="J803" s="58"/>
      <c r="K803" s="283"/>
      <c r="L803" s="284">
        <f t="shared" si="12"/>
        <v>0</v>
      </c>
    </row>
    <row r="804" spans="2:13" s="7" customFormat="1" x14ac:dyDescent="0.35">
      <c r="B804" s="8">
        <v>785</v>
      </c>
      <c r="C804" s="33" t="s">
        <v>14</v>
      </c>
      <c r="D804" s="9" t="s">
        <v>610</v>
      </c>
      <c r="E804" s="217" t="s">
        <v>14</v>
      </c>
      <c r="F804" s="285" t="s">
        <v>14</v>
      </c>
      <c r="G804" s="282"/>
      <c r="H804" s="282"/>
      <c r="I804" s="286"/>
      <c r="J804" s="58"/>
      <c r="K804" s="283"/>
      <c r="L804" s="284">
        <f t="shared" si="12"/>
        <v>0</v>
      </c>
    </row>
    <row r="805" spans="2:13" s="7" customFormat="1" x14ac:dyDescent="0.35">
      <c r="B805" s="8">
        <v>786</v>
      </c>
      <c r="C805" s="33" t="s">
        <v>14</v>
      </c>
      <c r="D805" s="9" t="s">
        <v>611</v>
      </c>
      <c r="E805" s="217" t="s">
        <v>14</v>
      </c>
      <c r="F805" s="285" t="s">
        <v>14</v>
      </c>
      <c r="G805" s="282"/>
      <c r="H805" s="282"/>
      <c r="I805" s="286"/>
      <c r="J805" s="58"/>
      <c r="K805" s="283"/>
      <c r="L805" s="284">
        <f t="shared" si="12"/>
        <v>0</v>
      </c>
    </row>
    <row r="806" spans="2:13" s="7" customFormat="1" x14ac:dyDescent="0.35">
      <c r="B806" s="8">
        <v>787</v>
      </c>
      <c r="C806" s="33" t="s">
        <v>14</v>
      </c>
      <c r="D806" s="9" t="s">
        <v>612</v>
      </c>
      <c r="E806" s="217" t="s">
        <v>14</v>
      </c>
      <c r="F806" s="285" t="s">
        <v>14</v>
      </c>
      <c r="G806" s="282"/>
      <c r="H806" s="282"/>
      <c r="I806" s="286"/>
      <c r="J806" s="58"/>
      <c r="K806" s="283"/>
      <c r="L806" s="284">
        <f t="shared" si="12"/>
        <v>0</v>
      </c>
    </row>
    <row r="807" spans="2:13" s="7" customFormat="1" ht="112.9" x14ac:dyDescent="0.35">
      <c r="B807" s="8">
        <v>788</v>
      </c>
      <c r="C807" s="33">
        <v>2.2999999999999998</v>
      </c>
      <c r="D807" s="9" t="s">
        <v>613</v>
      </c>
      <c r="E807" s="217" t="s">
        <v>75</v>
      </c>
      <c r="F807" s="285">
        <v>10</v>
      </c>
      <c r="G807" s="282">
        <v>21500</v>
      </c>
      <c r="H807" s="282">
        <v>2231.19</v>
      </c>
      <c r="I807" s="286">
        <v>22311.9</v>
      </c>
      <c r="J807" s="58">
        <f>'RA2 ms'!F1650</f>
        <v>5.53125</v>
      </c>
      <c r="K807" s="283">
        <v>0.6</v>
      </c>
      <c r="L807" s="284">
        <f t="shared" si="12"/>
        <v>7404.7618125000008</v>
      </c>
    </row>
    <row r="808" spans="2:13" s="7" customFormat="1" x14ac:dyDescent="0.35">
      <c r="B808" s="8">
        <v>789</v>
      </c>
      <c r="C808" s="33">
        <v>2.4</v>
      </c>
      <c r="D808" s="9" t="s">
        <v>261</v>
      </c>
      <c r="E808" s="217" t="s">
        <v>27</v>
      </c>
      <c r="F808" s="285">
        <v>80</v>
      </c>
      <c r="G808" s="282">
        <v>180000</v>
      </c>
      <c r="H808" s="282">
        <v>4100</v>
      </c>
      <c r="I808" s="286">
        <v>328000</v>
      </c>
      <c r="J808" s="58"/>
      <c r="K808" s="283"/>
      <c r="L808" s="284">
        <f t="shared" si="12"/>
        <v>0</v>
      </c>
    </row>
    <row r="809" spans="2:13" s="7" customFormat="1" ht="60" x14ac:dyDescent="0.4">
      <c r="B809" s="8">
        <v>790</v>
      </c>
      <c r="C809" s="33" t="s">
        <v>14</v>
      </c>
      <c r="D809" s="11" t="s">
        <v>262</v>
      </c>
      <c r="E809" s="297" t="s">
        <v>14</v>
      </c>
      <c r="F809" s="298" t="s">
        <v>14</v>
      </c>
      <c r="G809" s="299"/>
      <c r="H809" s="299"/>
      <c r="I809" s="299"/>
      <c r="J809" s="58"/>
      <c r="K809" s="300"/>
      <c r="L809" s="284">
        <f t="shared" si="12"/>
        <v>0</v>
      </c>
    </row>
    <row r="810" spans="2:13" s="7" customFormat="1" ht="15" x14ac:dyDescent="0.4">
      <c r="B810" s="4">
        <v>2</v>
      </c>
      <c r="C810" s="212" t="s">
        <v>14</v>
      </c>
      <c r="D810" s="12" t="s">
        <v>679</v>
      </c>
      <c r="E810" s="238"/>
      <c r="F810" s="301"/>
      <c r="G810" s="302"/>
      <c r="H810" s="302"/>
      <c r="I810" s="302">
        <f>SUM(I11:I809)</f>
        <v>57913843.089999996</v>
      </c>
      <c r="J810" s="303"/>
      <c r="K810" s="304"/>
      <c r="L810" s="302">
        <f>SUM(L11:L809)</f>
        <v>29458092.187780298</v>
      </c>
      <c r="M810" s="6"/>
    </row>
    <row r="811" spans="2:13" s="7" customFormat="1" ht="15" x14ac:dyDescent="0.4">
      <c r="B811" s="4"/>
      <c r="C811" s="215"/>
      <c r="D811" s="26" t="s">
        <v>682</v>
      </c>
      <c r="E811" s="238"/>
      <c r="F811" s="301"/>
      <c r="G811" s="302"/>
      <c r="H811" s="302"/>
      <c r="I811" s="302"/>
      <c r="J811" s="58"/>
      <c r="K811" s="304"/>
      <c r="L811" s="302"/>
      <c r="M811" s="27"/>
    </row>
    <row r="812" spans="2:13" s="7" customFormat="1" x14ac:dyDescent="0.35">
      <c r="B812" s="8">
        <v>791</v>
      </c>
      <c r="C812" s="33" t="s">
        <v>614</v>
      </c>
      <c r="D812" s="9" t="s">
        <v>615</v>
      </c>
      <c r="E812" s="217" t="s">
        <v>14</v>
      </c>
      <c r="F812" s="285" t="s">
        <v>14</v>
      </c>
      <c r="G812" s="282"/>
      <c r="H812" s="282"/>
      <c r="I812" s="282"/>
      <c r="J812" s="58"/>
      <c r="K812" s="283"/>
      <c r="L812" s="284"/>
    </row>
    <row r="813" spans="2:13" s="7" customFormat="1" ht="79.150000000000006" x14ac:dyDescent="0.35">
      <c r="B813" s="8">
        <v>792</v>
      </c>
      <c r="C813" s="33">
        <v>1</v>
      </c>
      <c r="D813" s="9" t="s">
        <v>616</v>
      </c>
      <c r="E813" s="217" t="s">
        <v>14</v>
      </c>
      <c r="F813" s="285" t="s">
        <v>14</v>
      </c>
      <c r="G813" s="282"/>
      <c r="H813" s="282"/>
      <c r="I813" s="282"/>
      <c r="J813" s="58"/>
      <c r="K813" s="283"/>
      <c r="L813" s="284"/>
    </row>
    <row r="814" spans="2:13" s="7" customFormat="1" x14ac:dyDescent="0.35">
      <c r="B814" s="8">
        <v>793</v>
      </c>
      <c r="C814" s="33">
        <v>1.1000000000000001</v>
      </c>
      <c r="D814" s="9" t="s">
        <v>617</v>
      </c>
      <c r="E814" s="217" t="s">
        <v>618</v>
      </c>
      <c r="F814" s="285">
        <v>20</v>
      </c>
      <c r="G814" s="282">
        <v>10640</v>
      </c>
      <c r="H814" s="282">
        <v>638.4</v>
      </c>
      <c r="I814" s="282">
        <v>12768</v>
      </c>
      <c r="J814" s="58">
        <f>'RA2 ms'!F1693</f>
        <v>142.44999999999999</v>
      </c>
      <c r="K814" s="283">
        <v>1</v>
      </c>
      <c r="L814" s="284">
        <f>K814*J814*H814</f>
        <v>90940.079999999987</v>
      </c>
    </row>
    <row r="815" spans="2:13" s="7" customFormat="1" x14ac:dyDescent="0.35">
      <c r="B815" s="8">
        <v>794</v>
      </c>
      <c r="C815" s="33">
        <v>1.2</v>
      </c>
      <c r="D815" s="9" t="s">
        <v>619</v>
      </c>
      <c r="E815" s="217" t="s">
        <v>618</v>
      </c>
      <c r="F815" s="285">
        <v>150</v>
      </c>
      <c r="G815" s="282">
        <v>85800</v>
      </c>
      <c r="H815" s="282">
        <v>686.4</v>
      </c>
      <c r="I815" s="282">
        <v>102960</v>
      </c>
      <c r="J815" s="58">
        <f>'RA2 ms'!F1718</f>
        <v>99.590000000000032</v>
      </c>
      <c r="K815" s="283">
        <v>1</v>
      </c>
      <c r="L815" s="284">
        <f t="shared" ref="L815:L872" si="13">K815*J815*H815</f>
        <v>68358.576000000015</v>
      </c>
    </row>
    <row r="816" spans="2:13" s="7" customFormat="1" x14ac:dyDescent="0.35">
      <c r="B816" s="8">
        <v>795</v>
      </c>
      <c r="C816" s="33">
        <v>1.3</v>
      </c>
      <c r="D816" s="9" t="s">
        <v>620</v>
      </c>
      <c r="E816" s="217" t="s">
        <v>618</v>
      </c>
      <c r="F816" s="285">
        <v>60</v>
      </c>
      <c r="G816" s="282">
        <v>45000</v>
      </c>
      <c r="H816" s="282">
        <v>900</v>
      </c>
      <c r="I816" s="282">
        <v>54000</v>
      </c>
      <c r="J816" s="58">
        <f>'RA2 ms'!F1725</f>
        <v>17.8</v>
      </c>
      <c r="K816" s="283">
        <v>1</v>
      </c>
      <c r="L816" s="284">
        <f t="shared" si="13"/>
        <v>16020</v>
      </c>
    </row>
    <row r="817" spans="2:12" s="7" customFormat="1" x14ac:dyDescent="0.35">
      <c r="B817" s="8">
        <v>796</v>
      </c>
      <c r="C817" s="33">
        <v>1.4</v>
      </c>
      <c r="D817" s="9" t="s">
        <v>621</v>
      </c>
      <c r="E817" s="217" t="s">
        <v>618</v>
      </c>
      <c r="F817" s="285">
        <v>20</v>
      </c>
      <c r="G817" s="282">
        <v>20680</v>
      </c>
      <c r="H817" s="282">
        <v>1240.8</v>
      </c>
      <c r="I817" s="282">
        <v>24816</v>
      </c>
      <c r="J817" s="58"/>
      <c r="K817" s="283"/>
      <c r="L817" s="284">
        <f t="shared" si="13"/>
        <v>0</v>
      </c>
    </row>
    <row r="818" spans="2:12" s="7" customFormat="1" ht="34.15" x14ac:dyDescent="0.35">
      <c r="B818" s="8">
        <v>797</v>
      </c>
      <c r="C818" s="33">
        <v>3</v>
      </c>
      <c r="D818" s="9" t="s">
        <v>622</v>
      </c>
      <c r="E818" s="217" t="s">
        <v>14</v>
      </c>
      <c r="F818" s="285" t="s">
        <v>14</v>
      </c>
      <c r="G818" s="282"/>
      <c r="H818" s="282"/>
      <c r="I818" s="282"/>
      <c r="J818" s="58"/>
      <c r="K818" s="283"/>
      <c r="L818" s="284">
        <f t="shared" si="13"/>
        <v>0</v>
      </c>
    </row>
    <row r="819" spans="2:12" s="7" customFormat="1" x14ac:dyDescent="0.35">
      <c r="B819" s="8">
        <v>798</v>
      </c>
      <c r="C819" s="33">
        <v>3.1</v>
      </c>
      <c r="D819" s="9" t="s">
        <v>623</v>
      </c>
      <c r="E819" s="217" t="s">
        <v>624</v>
      </c>
      <c r="F819" s="285">
        <v>8</v>
      </c>
      <c r="G819" s="282">
        <v>12500</v>
      </c>
      <c r="H819" s="282">
        <v>2700</v>
      </c>
      <c r="I819" s="282">
        <v>21600</v>
      </c>
      <c r="J819" s="58"/>
      <c r="K819" s="283"/>
      <c r="L819" s="284">
        <f t="shared" si="13"/>
        <v>0</v>
      </c>
    </row>
    <row r="820" spans="2:12" s="7" customFormat="1" x14ac:dyDescent="0.35">
      <c r="B820" s="8">
        <v>799</v>
      </c>
      <c r="C820" s="33">
        <v>3.2</v>
      </c>
      <c r="D820" s="9" t="s">
        <v>625</v>
      </c>
      <c r="E820" s="217" t="s">
        <v>624</v>
      </c>
      <c r="F820" s="285">
        <v>2</v>
      </c>
      <c r="G820" s="282">
        <v>4575</v>
      </c>
      <c r="H820" s="282">
        <v>3360</v>
      </c>
      <c r="I820" s="282">
        <v>6720</v>
      </c>
      <c r="J820" s="58"/>
      <c r="K820" s="283"/>
      <c r="L820" s="284">
        <f t="shared" si="13"/>
        <v>0</v>
      </c>
    </row>
    <row r="821" spans="2:12" s="7" customFormat="1" x14ac:dyDescent="0.35">
      <c r="B821" s="8">
        <v>800</v>
      </c>
      <c r="C821" s="33">
        <v>3.3</v>
      </c>
      <c r="D821" s="9" t="s">
        <v>620</v>
      </c>
      <c r="E821" s="217" t="s">
        <v>624</v>
      </c>
      <c r="F821" s="285">
        <v>2</v>
      </c>
      <c r="G821" s="282">
        <v>5125</v>
      </c>
      <c r="H821" s="282">
        <v>3720</v>
      </c>
      <c r="I821" s="282">
        <v>7440</v>
      </c>
      <c r="J821" s="58"/>
      <c r="K821" s="283"/>
      <c r="L821" s="284">
        <f t="shared" si="13"/>
        <v>0</v>
      </c>
    </row>
    <row r="822" spans="2:12" s="7" customFormat="1" x14ac:dyDescent="0.35">
      <c r="B822" s="8">
        <v>801</v>
      </c>
      <c r="C822" s="33">
        <v>3.4</v>
      </c>
      <c r="D822" s="9" t="s">
        <v>621</v>
      </c>
      <c r="E822" s="217" t="s">
        <v>624</v>
      </c>
      <c r="F822" s="285">
        <v>2</v>
      </c>
      <c r="G822" s="282">
        <v>7375</v>
      </c>
      <c r="H822" s="282">
        <v>4890</v>
      </c>
      <c r="I822" s="282">
        <v>9780</v>
      </c>
      <c r="J822" s="58"/>
      <c r="K822" s="283"/>
      <c r="L822" s="284">
        <f t="shared" si="13"/>
        <v>0</v>
      </c>
    </row>
    <row r="823" spans="2:12" s="7" customFormat="1" ht="34.15" x14ac:dyDescent="0.35">
      <c r="B823" s="8">
        <v>802</v>
      </c>
      <c r="C823" s="33">
        <v>4</v>
      </c>
      <c r="D823" s="9" t="s">
        <v>626</v>
      </c>
      <c r="E823" s="217" t="s">
        <v>14</v>
      </c>
      <c r="F823" s="285" t="s">
        <v>14</v>
      </c>
      <c r="G823" s="282"/>
      <c r="H823" s="282"/>
      <c r="I823" s="282"/>
      <c r="J823" s="58"/>
      <c r="K823" s="283"/>
      <c r="L823" s="284">
        <f t="shared" si="13"/>
        <v>0</v>
      </c>
    </row>
    <row r="824" spans="2:12" s="7" customFormat="1" x14ac:dyDescent="0.35">
      <c r="B824" s="8">
        <v>803</v>
      </c>
      <c r="C824" s="33">
        <v>4.2</v>
      </c>
      <c r="D824" s="9" t="s">
        <v>627</v>
      </c>
      <c r="E824" s="217" t="s">
        <v>624</v>
      </c>
      <c r="F824" s="285">
        <v>1</v>
      </c>
      <c r="G824" s="282">
        <v>14375</v>
      </c>
      <c r="H824" s="282">
        <v>126000</v>
      </c>
      <c r="I824" s="282">
        <v>126000</v>
      </c>
      <c r="J824" s="58"/>
      <c r="K824" s="283"/>
      <c r="L824" s="284">
        <f t="shared" si="13"/>
        <v>0</v>
      </c>
    </row>
    <row r="825" spans="2:12" s="7" customFormat="1" x14ac:dyDescent="0.35">
      <c r="B825" s="8">
        <v>804</v>
      </c>
      <c r="C825" s="33">
        <v>4.3</v>
      </c>
      <c r="D825" s="9" t="s">
        <v>628</v>
      </c>
      <c r="E825" s="217" t="s">
        <v>624</v>
      </c>
      <c r="F825" s="285">
        <v>4</v>
      </c>
      <c r="G825" s="282">
        <v>62500</v>
      </c>
      <c r="H825" s="282">
        <v>150000</v>
      </c>
      <c r="I825" s="282">
        <v>600000</v>
      </c>
      <c r="J825" s="58">
        <f>'RA2 ms'!F1735</f>
        <v>4</v>
      </c>
      <c r="K825" s="283">
        <v>1</v>
      </c>
      <c r="L825" s="284">
        <f t="shared" si="13"/>
        <v>600000</v>
      </c>
    </row>
    <row r="826" spans="2:12" s="7" customFormat="1" ht="56.65" x14ac:dyDescent="0.35">
      <c r="B826" s="8">
        <v>805</v>
      </c>
      <c r="C826" s="33">
        <v>5</v>
      </c>
      <c r="D826" s="9" t="s">
        <v>629</v>
      </c>
      <c r="E826" s="217" t="s">
        <v>630</v>
      </c>
      <c r="F826" s="285">
        <v>0</v>
      </c>
      <c r="G826" s="282">
        <v>0</v>
      </c>
      <c r="H826" s="282">
        <v>0</v>
      </c>
      <c r="I826" s="287">
        <v>0</v>
      </c>
      <c r="J826" s="58"/>
      <c r="K826" s="283"/>
      <c r="L826" s="284">
        <f t="shared" si="13"/>
        <v>0</v>
      </c>
    </row>
    <row r="827" spans="2:12" s="7" customFormat="1" x14ac:dyDescent="0.35">
      <c r="B827" s="8">
        <v>806</v>
      </c>
      <c r="C827" s="33">
        <v>4.2</v>
      </c>
      <c r="D827" s="9" t="s">
        <v>631</v>
      </c>
      <c r="E827" s="217" t="s">
        <v>624</v>
      </c>
      <c r="F827" s="285">
        <v>2</v>
      </c>
      <c r="G827" s="282">
        <v>10500</v>
      </c>
      <c r="H827" s="282">
        <v>22500</v>
      </c>
      <c r="I827" s="282">
        <v>45000</v>
      </c>
      <c r="J827" s="58">
        <f>'RA2 ms'!F1739</f>
        <v>2</v>
      </c>
      <c r="K827" s="283">
        <v>1</v>
      </c>
      <c r="L827" s="284">
        <f t="shared" si="13"/>
        <v>45000</v>
      </c>
    </row>
    <row r="828" spans="2:12" s="7" customFormat="1" x14ac:dyDescent="0.35">
      <c r="B828" s="8">
        <v>807</v>
      </c>
      <c r="C828" s="33" t="s">
        <v>632</v>
      </c>
      <c r="D828" s="9" t="s">
        <v>633</v>
      </c>
      <c r="E828" s="217" t="s">
        <v>14</v>
      </c>
      <c r="F828" s="285" t="s">
        <v>14</v>
      </c>
      <c r="G828" s="282"/>
      <c r="H828" s="282"/>
      <c r="I828" s="282"/>
      <c r="J828" s="58"/>
      <c r="K828" s="283"/>
      <c r="L828" s="284">
        <f t="shared" si="13"/>
        <v>0</v>
      </c>
    </row>
    <row r="829" spans="2:12" s="7" customFormat="1" ht="45.4" x14ac:dyDescent="0.35">
      <c r="B829" s="8">
        <v>808</v>
      </c>
      <c r="C829" s="33">
        <v>1</v>
      </c>
      <c r="D829" s="9" t="s">
        <v>634</v>
      </c>
      <c r="E829" s="217" t="s">
        <v>133</v>
      </c>
      <c r="F829" s="285">
        <v>2</v>
      </c>
      <c r="G829" s="282">
        <v>0</v>
      </c>
      <c r="H829" s="282">
        <v>35700</v>
      </c>
      <c r="I829" s="282">
        <v>71400</v>
      </c>
      <c r="J829" s="58"/>
      <c r="K829" s="283"/>
      <c r="L829" s="284">
        <f t="shared" si="13"/>
        <v>0</v>
      </c>
    </row>
    <row r="830" spans="2:12" s="7" customFormat="1" x14ac:dyDescent="0.35">
      <c r="B830" s="8">
        <v>809</v>
      </c>
      <c r="C830" s="33">
        <v>2</v>
      </c>
      <c r="D830" s="9" t="s">
        <v>635</v>
      </c>
      <c r="E830" s="217" t="s">
        <v>133</v>
      </c>
      <c r="F830" s="285">
        <v>2</v>
      </c>
      <c r="G830" s="282">
        <v>0</v>
      </c>
      <c r="H830" s="282">
        <v>38100</v>
      </c>
      <c r="I830" s="282">
        <v>76200</v>
      </c>
      <c r="J830" s="58"/>
      <c r="K830" s="283"/>
      <c r="L830" s="284">
        <f t="shared" si="13"/>
        <v>0</v>
      </c>
    </row>
    <row r="831" spans="2:12" s="7" customFormat="1" ht="34.15" x14ac:dyDescent="0.35">
      <c r="B831" s="8">
        <v>810</v>
      </c>
      <c r="C831" s="33">
        <v>3</v>
      </c>
      <c r="D831" s="9" t="s">
        <v>636</v>
      </c>
      <c r="E831" s="217" t="s">
        <v>14</v>
      </c>
      <c r="F831" s="285" t="s">
        <v>14</v>
      </c>
      <c r="G831" s="282"/>
      <c r="H831" s="282"/>
      <c r="I831" s="282"/>
      <c r="J831" s="58"/>
      <c r="K831" s="283"/>
      <c r="L831" s="284">
        <f t="shared" si="13"/>
        <v>0</v>
      </c>
    </row>
    <row r="832" spans="2:12" s="7" customFormat="1" x14ac:dyDescent="0.35">
      <c r="B832" s="8">
        <v>811</v>
      </c>
      <c r="C832" s="33" t="s">
        <v>14</v>
      </c>
      <c r="D832" s="9" t="s">
        <v>637</v>
      </c>
      <c r="E832" s="217" t="s">
        <v>133</v>
      </c>
      <c r="F832" s="285">
        <v>4</v>
      </c>
      <c r="G832" s="282">
        <v>0</v>
      </c>
      <c r="H832" s="282">
        <v>23700</v>
      </c>
      <c r="I832" s="282">
        <v>94800</v>
      </c>
      <c r="J832" s="58"/>
      <c r="K832" s="283"/>
      <c r="L832" s="284">
        <f t="shared" si="13"/>
        <v>0</v>
      </c>
    </row>
    <row r="833" spans="2:12" s="7" customFormat="1" x14ac:dyDescent="0.35">
      <c r="B833" s="8">
        <v>812</v>
      </c>
      <c r="C833" s="33" t="s">
        <v>14</v>
      </c>
      <c r="D833" s="9" t="s">
        <v>638</v>
      </c>
      <c r="E833" s="217" t="s">
        <v>14</v>
      </c>
      <c r="F833" s="285" t="s">
        <v>14</v>
      </c>
      <c r="G833" s="282"/>
      <c r="H833" s="282"/>
      <c r="I833" s="282"/>
      <c r="J833" s="58"/>
      <c r="K833" s="283"/>
      <c r="L833" s="284">
        <f t="shared" si="13"/>
        <v>0</v>
      </c>
    </row>
    <row r="834" spans="2:12" s="7" customFormat="1" x14ac:dyDescent="0.35">
      <c r="B834" s="8">
        <v>813</v>
      </c>
      <c r="C834" s="33" t="s">
        <v>639</v>
      </c>
      <c r="D834" s="9" t="s">
        <v>640</v>
      </c>
      <c r="E834" s="217" t="s">
        <v>14</v>
      </c>
      <c r="F834" s="285" t="s">
        <v>14</v>
      </c>
      <c r="G834" s="282"/>
      <c r="H834" s="282"/>
      <c r="I834" s="282"/>
      <c r="J834" s="58"/>
      <c r="K834" s="283"/>
      <c r="L834" s="284">
        <f t="shared" si="13"/>
        <v>0</v>
      </c>
    </row>
    <row r="835" spans="2:12" s="7" customFormat="1" ht="67.900000000000006" x14ac:dyDescent="0.35">
      <c r="B835" s="8">
        <v>814</v>
      </c>
      <c r="C835" s="33">
        <v>1</v>
      </c>
      <c r="D835" s="9" t="s">
        <v>641</v>
      </c>
      <c r="E835" s="217" t="s">
        <v>14</v>
      </c>
      <c r="F835" s="285" t="s">
        <v>14</v>
      </c>
      <c r="G835" s="282"/>
      <c r="H835" s="282"/>
      <c r="I835" s="282"/>
      <c r="J835" s="58"/>
      <c r="K835" s="283"/>
      <c r="L835" s="284">
        <f t="shared" si="13"/>
        <v>0</v>
      </c>
    </row>
    <row r="836" spans="2:12" s="7" customFormat="1" x14ac:dyDescent="0.35">
      <c r="B836" s="8">
        <v>815</v>
      </c>
      <c r="C836" s="33">
        <v>1.1000000000000001</v>
      </c>
      <c r="D836" s="9" t="s">
        <v>642</v>
      </c>
      <c r="E836" s="217" t="s">
        <v>618</v>
      </c>
      <c r="F836" s="285">
        <v>30</v>
      </c>
      <c r="G836" s="282">
        <v>41880</v>
      </c>
      <c r="H836" s="282">
        <v>3420</v>
      </c>
      <c r="I836" s="282">
        <v>102600</v>
      </c>
      <c r="J836" s="58">
        <f>'RA2 ms'!F1766</f>
        <v>52.156999999999996</v>
      </c>
      <c r="K836" s="283">
        <v>1</v>
      </c>
      <c r="L836" s="284">
        <f t="shared" si="13"/>
        <v>178376.94</v>
      </c>
    </row>
    <row r="837" spans="2:12" s="7" customFormat="1" x14ac:dyDescent="0.35">
      <c r="B837" s="8">
        <v>816</v>
      </c>
      <c r="C837" s="33">
        <v>1.2</v>
      </c>
      <c r="D837" s="9" t="s">
        <v>643</v>
      </c>
      <c r="E837" s="217" t="s">
        <v>618</v>
      </c>
      <c r="F837" s="285">
        <v>65</v>
      </c>
      <c r="G837" s="282">
        <v>125580</v>
      </c>
      <c r="H837" s="282">
        <v>3660</v>
      </c>
      <c r="I837" s="282">
        <v>237900</v>
      </c>
      <c r="J837" s="58">
        <f>'RA2 ms'!F1778</f>
        <v>27.22</v>
      </c>
      <c r="K837" s="283">
        <v>1</v>
      </c>
      <c r="L837" s="284">
        <f t="shared" si="13"/>
        <v>99625.2</v>
      </c>
    </row>
    <row r="838" spans="2:12" s="7" customFormat="1" x14ac:dyDescent="0.35">
      <c r="B838" s="8">
        <v>817</v>
      </c>
      <c r="C838" s="33">
        <v>1.3</v>
      </c>
      <c r="D838" s="9" t="s">
        <v>644</v>
      </c>
      <c r="E838" s="217" t="s">
        <v>618</v>
      </c>
      <c r="F838" s="285">
        <v>0</v>
      </c>
      <c r="G838" s="282">
        <v>0</v>
      </c>
      <c r="H838" s="282">
        <v>4260</v>
      </c>
      <c r="I838" s="282">
        <v>0</v>
      </c>
      <c r="J838" s="58"/>
      <c r="K838" s="283"/>
      <c r="L838" s="284">
        <f t="shared" si="13"/>
        <v>0</v>
      </c>
    </row>
    <row r="839" spans="2:12" s="7" customFormat="1" ht="67.900000000000006" x14ac:dyDescent="0.35">
      <c r="B839" s="8">
        <v>818</v>
      </c>
      <c r="C839" s="33">
        <v>2</v>
      </c>
      <c r="D839" s="9" t="s">
        <v>645</v>
      </c>
      <c r="E839" s="217" t="s">
        <v>14</v>
      </c>
      <c r="F839" s="285" t="s">
        <v>14</v>
      </c>
      <c r="G839" s="282"/>
      <c r="H839" s="282"/>
      <c r="I839" s="282"/>
      <c r="J839" s="58"/>
      <c r="K839" s="283"/>
      <c r="L839" s="284">
        <f t="shared" si="13"/>
        <v>0</v>
      </c>
    </row>
    <row r="840" spans="2:12" s="7" customFormat="1" x14ac:dyDescent="0.35">
      <c r="B840" s="8">
        <v>819</v>
      </c>
      <c r="C840" s="33">
        <v>1.1000000000000001</v>
      </c>
      <c r="D840" s="9" t="s">
        <v>646</v>
      </c>
      <c r="E840" s="217" t="s">
        <v>618</v>
      </c>
      <c r="F840" s="285">
        <v>50</v>
      </c>
      <c r="G840" s="282">
        <v>29000</v>
      </c>
      <c r="H840" s="282">
        <v>1770</v>
      </c>
      <c r="I840" s="282">
        <v>88500</v>
      </c>
      <c r="J840" s="58">
        <f>'RA2 ms'!F1791</f>
        <v>30.45</v>
      </c>
      <c r="K840" s="283">
        <v>1</v>
      </c>
      <c r="L840" s="284">
        <f t="shared" si="13"/>
        <v>53896.5</v>
      </c>
    </row>
    <row r="841" spans="2:12" s="7" customFormat="1" x14ac:dyDescent="0.35">
      <c r="B841" s="8">
        <v>820</v>
      </c>
      <c r="C841" s="33">
        <v>1.2</v>
      </c>
      <c r="D841" s="9" t="s">
        <v>647</v>
      </c>
      <c r="E841" s="217" t="s">
        <v>618</v>
      </c>
      <c r="F841" s="285">
        <v>40</v>
      </c>
      <c r="G841" s="282">
        <v>27200</v>
      </c>
      <c r="H841" s="282">
        <v>2010</v>
      </c>
      <c r="I841" s="282">
        <v>80400</v>
      </c>
      <c r="J841" s="58">
        <f>'RA2 ms'!F1798</f>
        <v>8.02</v>
      </c>
      <c r="K841" s="283">
        <v>1</v>
      </c>
      <c r="L841" s="284">
        <f t="shared" si="13"/>
        <v>16120.199999999999</v>
      </c>
    </row>
    <row r="842" spans="2:12" s="7" customFormat="1" x14ac:dyDescent="0.35">
      <c r="B842" s="8">
        <v>821</v>
      </c>
      <c r="C842" s="33">
        <v>1.3</v>
      </c>
      <c r="D842" s="9" t="s">
        <v>648</v>
      </c>
      <c r="E842" s="217" t="s">
        <v>618</v>
      </c>
      <c r="F842" s="285">
        <v>15</v>
      </c>
      <c r="G842" s="282">
        <v>11250</v>
      </c>
      <c r="H842" s="282">
        <v>2142</v>
      </c>
      <c r="I842" s="282">
        <v>32130</v>
      </c>
      <c r="J842" s="58"/>
      <c r="K842" s="283"/>
      <c r="L842" s="284">
        <f t="shared" si="13"/>
        <v>0</v>
      </c>
    </row>
    <row r="843" spans="2:12" s="7" customFormat="1" x14ac:dyDescent="0.35">
      <c r="B843" s="8">
        <v>822</v>
      </c>
      <c r="C843" s="33">
        <v>1.4</v>
      </c>
      <c r="D843" s="9" t="s">
        <v>649</v>
      </c>
      <c r="E843" s="217" t="s">
        <v>618</v>
      </c>
      <c r="F843" s="285">
        <v>20</v>
      </c>
      <c r="G843" s="282">
        <v>18000</v>
      </c>
      <c r="H843" s="282">
        <v>2268</v>
      </c>
      <c r="I843" s="282">
        <v>45360</v>
      </c>
      <c r="J843" s="58"/>
      <c r="K843" s="283"/>
      <c r="L843" s="284">
        <f t="shared" si="13"/>
        <v>0</v>
      </c>
    </row>
    <row r="844" spans="2:12" s="7" customFormat="1" ht="22.9" x14ac:dyDescent="0.35">
      <c r="B844" s="8">
        <v>823</v>
      </c>
      <c r="C844" s="33">
        <v>3</v>
      </c>
      <c r="D844" s="9" t="s">
        <v>650</v>
      </c>
      <c r="E844" s="217" t="s">
        <v>624</v>
      </c>
      <c r="F844" s="285">
        <v>6</v>
      </c>
      <c r="G844" s="282">
        <v>10800</v>
      </c>
      <c r="H844" s="282">
        <v>2700</v>
      </c>
      <c r="I844" s="282">
        <v>16200</v>
      </c>
      <c r="J844" s="58"/>
      <c r="K844" s="283"/>
      <c r="L844" s="284">
        <f t="shared" si="13"/>
        <v>0</v>
      </c>
    </row>
    <row r="845" spans="2:12" s="7" customFormat="1" ht="22.9" x14ac:dyDescent="0.35">
      <c r="B845" s="8">
        <v>824</v>
      </c>
      <c r="C845" s="33">
        <v>4</v>
      </c>
      <c r="D845" s="9" t="s">
        <v>651</v>
      </c>
      <c r="E845" s="217" t="s">
        <v>624</v>
      </c>
      <c r="F845" s="285">
        <v>8</v>
      </c>
      <c r="G845" s="282">
        <v>20000</v>
      </c>
      <c r="H845" s="282">
        <v>3420</v>
      </c>
      <c r="I845" s="282">
        <v>27360</v>
      </c>
      <c r="J845" s="58"/>
      <c r="K845" s="283"/>
      <c r="L845" s="284">
        <f t="shared" si="13"/>
        <v>0</v>
      </c>
    </row>
    <row r="846" spans="2:12" s="7" customFormat="1" ht="22.9" x14ac:dyDescent="0.35">
      <c r="B846" s="8">
        <v>825</v>
      </c>
      <c r="C846" s="33">
        <v>5</v>
      </c>
      <c r="D846" s="9" t="s">
        <v>652</v>
      </c>
      <c r="E846" s="217" t="s">
        <v>624</v>
      </c>
      <c r="F846" s="285">
        <v>6</v>
      </c>
      <c r="G846" s="282">
        <v>14400</v>
      </c>
      <c r="H846" s="282">
        <v>2940</v>
      </c>
      <c r="I846" s="282">
        <v>17640</v>
      </c>
      <c r="J846" s="58"/>
      <c r="K846" s="283"/>
      <c r="L846" s="284">
        <f t="shared" si="13"/>
        <v>0</v>
      </c>
    </row>
    <row r="847" spans="2:12" s="7" customFormat="1" ht="22.9" x14ac:dyDescent="0.35">
      <c r="B847" s="8">
        <v>826</v>
      </c>
      <c r="C847" s="33">
        <v>6</v>
      </c>
      <c r="D847" s="9" t="s">
        <v>653</v>
      </c>
      <c r="E847" s="217" t="s">
        <v>624</v>
      </c>
      <c r="F847" s="285">
        <v>1</v>
      </c>
      <c r="G847" s="282">
        <v>1500</v>
      </c>
      <c r="H847" s="282">
        <v>3570</v>
      </c>
      <c r="I847" s="282">
        <v>3570</v>
      </c>
      <c r="J847" s="58"/>
      <c r="K847" s="283"/>
      <c r="L847" s="284">
        <f t="shared" si="13"/>
        <v>0</v>
      </c>
    </row>
    <row r="848" spans="2:12" s="7" customFormat="1" ht="22.9" x14ac:dyDescent="0.35">
      <c r="B848" s="8">
        <v>827</v>
      </c>
      <c r="C848" s="33">
        <v>8</v>
      </c>
      <c r="D848" s="9" t="s">
        <v>654</v>
      </c>
      <c r="E848" s="217" t="s">
        <v>14</v>
      </c>
      <c r="F848" s="285" t="s">
        <v>14</v>
      </c>
      <c r="G848" s="282"/>
      <c r="H848" s="282"/>
      <c r="I848" s="282"/>
      <c r="J848" s="58"/>
      <c r="K848" s="283"/>
      <c r="L848" s="284">
        <f t="shared" si="13"/>
        <v>0</v>
      </c>
    </row>
    <row r="849" spans="2:12" s="7" customFormat="1" x14ac:dyDescent="0.35">
      <c r="B849" s="8">
        <v>828</v>
      </c>
      <c r="C849" s="33">
        <v>8.1999999999999993</v>
      </c>
      <c r="D849" s="9" t="s">
        <v>655</v>
      </c>
      <c r="E849" s="217" t="s">
        <v>624</v>
      </c>
      <c r="F849" s="285">
        <v>2</v>
      </c>
      <c r="G849" s="282">
        <v>1900</v>
      </c>
      <c r="H849" s="282">
        <v>1140</v>
      </c>
      <c r="I849" s="282">
        <v>2280</v>
      </c>
      <c r="J849" s="58"/>
      <c r="K849" s="283"/>
      <c r="L849" s="284">
        <f t="shared" si="13"/>
        <v>0</v>
      </c>
    </row>
    <row r="850" spans="2:12" s="7" customFormat="1" x14ac:dyDescent="0.35">
      <c r="B850" s="8">
        <v>829</v>
      </c>
      <c r="C850" s="33">
        <v>8.3000000000000007</v>
      </c>
      <c r="D850" s="9" t="s">
        <v>643</v>
      </c>
      <c r="E850" s="217" t="s">
        <v>624</v>
      </c>
      <c r="F850" s="285">
        <v>5</v>
      </c>
      <c r="G850" s="282">
        <v>6250</v>
      </c>
      <c r="H850" s="282">
        <v>1500</v>
      </c>
      <c r="I850" s="282">
        <v>7500</v>
      </c>
      <c r="J850" s="58"/>
      <c r="K850" s="283"/>
      <c r="L850" s="284">
        <f t="shared" si="13"/>
        <v>0</v>
      </c>
    </row>
    <row r="851" spans="2:12" s="7" customFormat="1" x14ac:dyDescent="0.35">
      <c r="B851" s="8">
        <v>830</v>
      </c>
      <c r="C851" s="33">
        <v>9</v>
      </c>
      <c r="D851" s="9" t="s">
        <v>656</v>
      </c>
      <c r="E851" s="217" t="s">
        <v>624</v>
      </c>
      <c r="F851" s="285">
        <v>2</v>
      </c>
      <c r="G851" s="282">
        <v>16250</v>
      </c>
      <c r="H851" s="282">
        <v>111300</v>
      </c>
      <c r="I851" s="282">
        <v>222600</v>
      </c>
      <c r="J851" s="58">
        <f>'RA2 ms'!F1809</f>
        <v>2</v>
      </c>
      <c r="K851" s="283">
        <v>0.8</v>
      </c>
      <c r="L851" s="284">
        <f t="shared" si="13"/>
        <v>178080</v>
      </c>
    </row>
    <row r="852" spans="2:12" s="7" customFormat="1" ht="22.9" x14ac:dyDescent="0.35">
      <c r="B852" s="8">
        <v>831</v>
      </c>
      <c r="C852" s="33">
        <v>10</v>
      </c>
      <c r="D852" s="9" t="s">
        <v>657</v>
      </c>
      <c r="E852" s="217" t="s">
        <v>624</v>
      </c>
      <c r="F852" s="285">
        <v>1</v>
      </c>
      <c r="G852" s="282">
        <v>900</v>
      </c>
      <c r="H852" s="282">
        <v>12600</v>
      </c>
      <c r="I852" s="282">
        <v>12600</v>
      </c>
      <c r="J852" s="58">
        <f>'RA2 ms'!F1809</f>
        <v>2</v>
      </c>
      <c r="K852" s="283">
        <v>0.9</v>
      </c>
      <c r="L852" s="284">
        <f t="shared" si="13"/>
        <v>22680</v>
      </c>
    </row>
    <row r="853" spans="2:12" s="7" customFormat="1" x14ac:dyDescent="0.35">
      <c r="B853" s="8">
        <v>832</v>
      </c>
      <c r="C853" s="33" t="s">
        <v>658</v>
      </c>
      <c r="D853" s="9" t="s">
        <v>659</v>
      </c>
      <c r="E853" s="217" t="s">
        <v>14</v>
      </c>
      <c r="F853" s="285" t="s">
        <v>14</v>
      </c>
      <c r="G853" s="282"/>
      <c r="H853" s="282"/>
      <c r="I853" s="282"/>
      <c r="J853" s="58"/>
      <c r="K853" s="283"/>
      <c r="L853" s="284">
        <f t="shared" si="13"/>
        <v>0</v>
      </c>
    </row>
    <row r="854" spans="2:12" s="7" customFormat="1" ht="22.9" x14ac:dyDescent="0.35">
      <c r="B854" s="8">
        <v>833</v>
      </c>
      <c r="C854" s="33">
        <v>1</v>
      </c>
      <c r="D854" s="9" t="s">
        <v>660</v>
      </c>
      <c r="E854" s="217" t="s">
        <v>14</v>
      </c>
      <c r="F854" s="285" t="s">
        <v>14</v>
      </c>
      <c r="G854" s="282"/>
      <c r="H854" s="282"/>
      <c r="I854" s="282"/>
      <c r="J854" s="58"/>
      <c r="K854" s="283"/>
      <c r="L854" s="284">
        <f t="shared" si="13"/>
        <v>0</v>
      </c>
    </row>
    <row r="855" spans="2:12" s="7" customFormat="1" x14ac:dyDescent="0.35">
      <c r="B855" s="8">
        <v>834</v>
      </c>
      <c r="C855" s="33">
        <v>1.3</v>
      </c>
      <c r="D855" s="9" t="s">
        <v>644</v>
      </c>
      <c r="E855" s="217" t="s">
        <v>624</v>
      </c>
      <c r="F855" s="285">
        <v>4</v>
      </c>
      <c r="G855" s="282">
        <v>8000</v>
      </c>
      <c r="H855" s="282">
        <v>3000</v>
      </c>
      <c r="I855" s="282">
        <v>12000</v>
      </c>
      <c r="J855" s="58"/>
      <c r="K855" s="283"/>
      <c r="L855" s="284">
        <f t="shared" si="13"/>
        <v>0</v>
      </c>
    </row>
    <row r="856" spans="2:12" s="7" customFormat="1" x14ac:dyDescent="0.35">
      <c r="B856" s="8">
        <v>835</v>
      </c>
      <c r="C856" s="33" t="s">
        <v>658</v>
      </c>
      <c r="D856" s="9" t="s">
        <v>659</v>
      </c>
      <c r="E856" s="217" t="s">
        <v>14</v>
      </c>
      <c r="F856" s="285" t="s">
        <v>14</v>
      </c>
      <c r="G856" s="282"/>
      <c r="H856" s="282"/>
      <c r="I856" s="282"/>
      <c r="J856" s="58"/>
      <c r="K856" s="283"/>
      <c r="L856" s="284">
        <f t="shared" si="13"/>
        <v>0</v>
      </c>
    </row>
    <row r="857" spans="2:12" s="7" customFormat="1" x14ac:dyDescent="0.35">
      <c r="B857" s="8">
        <v>836</v>
      </c>
      <c r="C857" s="33" t="s">
        <v>661</v>
      </c>
      <c r="D857" s="9" t="s">
        <v>662</v>
      </c>
      <c r="E857" s="217" t="s">
        <v>14</v>
      </c>
      <c r="F857" s="285" t="s">
        <v>14</v>
      </c>
      <c r="G857" s="282"/>
      <c r="H857" s="282"/>
      <c r="I857" s="282"/>
      <c r="J857" s="58"/>
      <c r="K857" s="283"/>
      <c r="L857" s="284">
        <f t="shared" si="13"/>
        <v>0</v>
      </c>
    </row>
    <row r="858" spans="2:12" s="7" customFormat="1" x14ac:dyDescent="0.35">
      <c r="B858" s="8">
        <v>837</v>
      </c>
      <c r="C858" s="33" t="s">
        <v>14</v>
      </c>
      <c r="D858" s="9" t="s">
        <v>663</v>
      </c>
      <c r="E858" s="217" t="s">
        <v>14</v>
      </c>
      <c r="F858" s="285" t="s">
        <v>14</v>
      </c>
      <c r="G858" s="282"/>
      <c r="H858" s="282"/>
      <c r="I858" s="282"/>
      <c r="J858" s="58"/>
      <c r="K858" s="283"/>
      <c r="L858" s="284">
        <f t="shared" si="13"/>
        <v>0</v>
      </c>
    </row>
    <row r="859" spans="2:12" s="7" customFormat="1" x14ac:dyDescent="0.35">
      <c r="B859" s="8">
        <v>838</v>
      </c>
      <c r="C859" s="33">
        <v>1.1000000000000001</v>
      </c>
      <c r="D859" s="9" t="s">
        <v>664</v>
      </c>
      <c r="E859" s="217" t="s">
        <v>133</v>
      </c>
      <c r="F859" s="285">
        <v>10</v>
      </c>
      <c r="G859" s="282">
        <v>35000</v>
      </c>
      <c r="H859" s="282">
        <v>5400</v>
      </c>
      <c r="I859" s="282">
        <v>54000</v>
      </c>
      <c r="J859" s="58"/>
      <c r="K859" s="283"/>
      <c r="L859" s="284">
        <f t="shared" si="13"/>
        <v>0</v>
      </c>
    </row>
    <row r="860" spans="2:12" s="7" customFormat="1" x14ac:dyDescent="0.35">
      <c r="B860" s="8">
        <v>839</v>
      </c>
      <c r="C860" s="33">
        <v>1.2</v>
      </c>
      <c r="D860" s="9" t="s">
        <v>665</v>
      </c>
      <c r="E860" s="217" t="s">
        <v>133</v>
      </c>
      <c r="F860" s="285">
        <v>10</v>
      </c>
      <c r="G860" s="282">
        <v>25000</v>
      </c>
      <c r="H860" s="282">
        <v>4560</v>
      </c>
      <c r="I860" s="282">
        <v>45600</v>
      </c>
      <c r="J860" s="58"/>
      <c r="K860" s="283"/>
      <c r="L860" s="284">
        <f t="shared" si="13"/>
        <v>0</v>
      </c>
    </row>
    <row r="861" spans="2:12" s="7" customFormat="1" x14ac:dyDescent="0.35">
      <c r="B861" s="8">
        <v>840</v>
      </c>
      <c r="C861" s="33">
        <v>1.4</v>
      </c>
      <c r="D861" s="9" t="s">
        <v>666</v>
      </c>
      <c r="E861" s="217" t="s">
        <v>133</v>
      </c>
      <c r="F861" s="285">
        <v>10</v>
      </c>
      <c r="G861" s="282">
        <v>4360</v>
      </c>
      <c r="H861" s="282">
        <v>1260</v>
      </c>
      <c r="I861" s="282">
        <v>12600</v>
      </c>
      <c r="J861" s="58"/>
      <c r="K861" s="283"/>
      <c r="L861" s="284">
        <f t="shared" si="13"/>
        <v>0</v>
      </c>
    </row>
    <row r="862" spans="2:12" s="7" customFormat="1" x14ac:dyDescent="0.35">
      <c r="B862" s="8">
        <v>841</v>
      </c>
      <c r="C862" s="33">
        <v>1.5</v>
      </c>
      <c r="D862" s="9" t="s">
        <v>667</v>
      </c>
      <c r="E862" s="217" t="s">
        <v>133</v>
      </c>
      <c r="F862" s="285">
        <v>10</v>
      </c>
      <c r="G862" s="282">
        <v>6760</v>
      </c>
      <c r="H862" s="282">
        <v>1500</v>
      </c>
      <c r="I862" s="282">
        <v>15000</v>
      </c>
      <c r="J862" s="58"/>
      <c r="K862" s="283"/>
      <c r="L862" s="284">
        <f t="shared" si="13"/>
        <v>0</v>
      </c>
    </row>
    <row r="863" spans="2:12" s="7" customFormat="1" x14ac:dyDescent="0.35">
      <c r="B863" s="8">
        <v>842</v>
      </c>
      <c r="C863" s="33">
        <v>1.7</v>
      </c>
      <c r="D863" s="9" t="s">
        <v>668</v>
      </c>
      <c r="E863" s="217" t="s">
        <v>133</v>
      </c>
      <c r="F863" s="285">
        <v>11</v>
      </c>
      <c r="G863" s="282">
        <v>32725</v>
      </c>
      <c r="H863" s="282">
        <v>3570</v>
      </c>
      <c r="I863" s="282">
        <v>39270</v>
      </c>
      <c r="J863" s="58"/>
      <c r="K863" s="283"/>
      <c r="L863" s="284">
        <f t="shared" si="13"/>
        <v>0</v>
      </c>
    </row>
    <row r="864" spans="2:12" s="7" customFormat="1" x14ac:dyDescent="0.35">
      <c r="B864" s="8">
        <v>843</v>
      </c>
      <c r="C864" s="33">
        <v>1.8</v>
      </c>
      <c r="D864" s="9" t="s">
        <v>669</v>
      </c>
      <c r="E864" s="217" t="s">
        <v>133</v>
      </c>
      <c r="F864" s="285">
        <v>11</v>
      </c>
      <c r="G864" s="282">
        <v>8965</v>
      </c>
      <c r="H864" s="282">
        <v>1260</v>
      </c>
      <c r="I864" s="282">
        <v>13860</v>
      </c>
      <c r="J864" s="58"/>
      <c r="K864" s="283"/>
      <c r="L864" s="284">
        <f t="shared" si="13"/>
        <v>0</v>
      </c>
    </row>
    <row r="865" spans="2:12" s="7" customFormat="1" x14ac:dyDescent="0.35">
      <c r="B865" s="8">
        <v>844</v>
      </c>
      <c r="C865" s="33">
        <v>1.1100000000000001</v>
      </c>
      <c r="D865" s="9" t="s">
        <v>670</v>
      </c>
      <c r="E865" s="217" t="s">
        <v>133</v>
      </c>
      <c r="F865" s="285">
        <v>3</v>
      </c>
      <c r="G865" s="282">
        <v>2550</v>
      </c>
      <c r="H865" s="282">
        <v>1020</v>
      </c>
      <c r="I865" s="282">
        <v>3060</v>
      </c>
      <c r="J865" s="58"/>
      <c r="K865" s="283"/>
      <c r="L865" s="284">
        <f t="shared" si="13"/>
        <v>0</v>
      </c>
    </row>
    <row r="866" spans="2:12" s="7" customFormat="1" x14ac:dyDescent="0.35">
      <c r="B866" s="8">
        <v>845</v>
      </c>
      <c r="C866" s="33">
        <v>1.1200000000000001</v>
      </c>
      <c r="D866" s="9" t="s">
        <v>671</v>
      </c>
      <c r="E866" s="217" t="s">
        <v>133</v>
      </c>
      <c r="F866" s="285">
        <v>3</v>
      </c>
      <c r="G866" s="282">
        <v>1875</v>
      </c>
      <c r="H866" s="282">
        <v>1260</v>
      </c>
      <c r="I866" s="282">
        <v>3780</v>
      </c>
      <c r="J866" s="58"/>
      <c r="K866" s="283"/>
      <c r="L866" s="284">
        <f t="shared" si="13"/>
        <v>0</v>
      </c>
    </row>
    <row r="867" spans="2:12" s="7" customFormat="1" x14ac:dyDescent="0.35">
      <c r="B867" s="8">
        <v>846</v>
      </c>
      <c r="C867" s="33">
        <v>1.1299999999999999</v>
      </c>
      <c r="D867" s="9" t="s">
        <v>672</v>
      </c>
      <c r="E867" s="217" t="s">
        <v>133</v>
      </c>
      <c r="F867" s="285">
        <v>18</v>
      </c>
      <c r="G867" s="282">
        <v>15750</v>
      </c>
      <c r="H867" s="282">
        <v>1500</v>
      </c>
      <c r="I867" s="282">
        <v>27000</v>
      </c>
      <c r="J867" s="58"/>
      <c r="K867" s="283"/>
      <c r="L867" s="284">
        <f t="shared" si="13"/>
        <v>0</v>
      </c>
    </row>
    <row r="868" spans="2:12" s="7" customFormat="1" x14ac:dyDescent="0.35">
      <c r="B868" s="8">
        <v>847</v>
      </c>
      <c r="C868" s="33">
        <v>1.1399999999999999</v>
      </c>
      <c r="D868" s="9" t="s">
        <v>673</v>
      </c>
      <c r="E868" s="217" t="s">
        <v>133</v>
      </c>
      <c r="F868" s="285">
        <v>29</v>
      </c>
      <c r="G868" s="282">
        <v>15254</v>
      </c>
      <c r="H868" s="282">
        <v>900</v>
      </c>
      <c r="I868" s="282">
        <v>26100</v>
      </c>
      <c r="J868" s="58"/>
      <c r="K868" s="283"/>
      <c r="L868" s="284">
        <f t="shared" si="13"/>
        <v>0</v>
      </c>
    </row>
    <row r="869" spans="2:12" s="7" customFormat="1" x14ac:dyDescent="0.35">
      <c r="B869" s="8">
        <v>848</v>
      </c>
      <c r="C869" s="33">
        <v>1.1499999999999999</v>
      </c>
      <c r="D869" s="9" t="s">
        <v>674</v>
      </c>
      <c r="E869" s="217" t="s">
        <v>133</v>
      </c>
      <c r="F869" s="285">
        <v>4</v>
      </c>
      <c r="G869" s="282">
        <v>13500</v>
      </c>
      <c r="H869" s="282">
        <v>4560</v>
      </c>
      <c r="I869" s="282">
        <v>18240</v>
      </c>
      <c r="J869" s="58"/>
      <c r="K869" s="283"/>
      <c r="L869" s="284">
        <f t="shared" si="13"/>
        <v>0</v>
      </c>
    </row>
    <row r="870" spans="2:12" s="7" customFormat="1" x14ac:dyDescent="0.35">
      <c r="B870" s="8">
        <v>849</v>
      </c>
      <c r="C870" s="33">
        <v>1.1599999999999999</v>
      </c>
      <c r="D870" s="9" t="s">
        <v>675</v>
      </c>
      <c r="E870" s="217" t="s">
        <v>133</v>
      </c>
      <c r="F870" s="285">
        <v>4</v>
      </c>
      <c r="G870" s="282">
        <v>0</v>
      </c>
      <c r="H870" s="282">
        <v>4500</v>
      </c>
      <c r="I870" s="282">
        <v>18000</v>
      </c>
      <c r="J870" s="58"/>
      <c r="K870" s="283"/>
      <c r="L870" s="284">
        <f t="shared" si="13"/>
        <v>0</v>
      </c>
    </row>
    <row r="871" spans="2:12" s="7" customFormat="1" x14ac:dyDescent="0.35">
      <c r="B871" s="8">
        <v>850</v>
      </c>
      <c r="C871" s="33">
        <v>1.17</v>
      </c>
      <c r="D871" s="9" t="s">
        <v>676</v>
      </c>
      <c r="E871" s="217" t="s">
        <v>133</v>
      </c>
      <c r="F871" s="285">
        <v>11</v>
      </c>
      <c r="G871" s="282">
        <v>2750</v>
      </c>
      <c r="H871" s="282">
        <v>300</v>
      </c>
      <c r="I871" s="282">
        <v>3300</v>
      </c>
      <c r="J871" s="58"/>
      <c r="K871" s="283"/>
      <c r="L871" s="284">
        <f t="shared" si="13"/>
        <v>0</v>
      </c>
    </row>
    <row r="872" spans="2:12" s="7" customFormat="1" x14ac:dyDescent="0.35">
      <c r="B872" s="8">
        <v>851</v>
      </c>
      <c r="C872" s="33">
        <v>1.18</v>
      </c>
      <c r="D872" s="9" t="s">
        <v>677</v>
      </c>
      <c r="E872" s="217" t="s">
        <v>133</v>
      </c>
      <c r="F872" s="285">
        <v>10</v>
      </c>
      <c r="G872" s="282">
        <v>2500</v>
      </c>
      <c r="H872" s="282">
        <v>300</v>
      </c>
      <c r="I872" s="282">
        <v>3000</v>
      </c>
      <c r="J872" s="58"/>
      <c r="K872" s="283"/>
      <c r="L872" s="284">
        <f t="shared" si="13"/>
        <v>0</v>
      </c>
    </row>
    <row r="873" spans="2:12" s="14" customFormat="1" ht="17.25" x14ac:dyDescent="0.45">
      <c r="B873" s="15"/>
      <c r="C873" s="216"/>
      <c r="D873" s="20" t="s">
        <v>680</v>
      </c>
      <c r="E873" s="305"/>
      <c r="F873" s="306"/>
      <c r="G873" s="307"/>
      <c r="H873" s="307"/>
      <c r="I873" s="307">
        <f>SUM(I814:I872)</f>
        <v>2444934</v>
      </c>
      <c r="J873" s="308"/>
      <c r="K873" s="309"/>
      <c r="L873" s="307">
        <f t="shared" ref="L873" si="14">SUM(L814:L872)</f>
        <v>1369097.4959999998</v>
      </c>
    </row>
    <row r="874" spans="2:12" s="14" customFormat="1" ht="17.25" x14ac:dyDescent="0.45">
      <c r="B874" s="15"/>
      <c r="C874" s="216"/>
      <c r="D874" s="20" t="s">
        <v>681</v>
      </c>
      <c r="E874" s="305"/>
      <c r="F874" s="306"/>
      <c r="G874" s="307"/>
      <c r="H874" s="307"/>
      <c r="I874" s="307">
        <f>I873+I810</f>
        <v>60358777.089999996</v>
      </c>
      <c r="J874" s="308">
        <f t="shared" ref="J874:L874" si="15">J873+J810</f>
        <v>0</v>
      </c>
      <c r="K874" s="309"/>
      <c r="L874" s="307">
        <f t="shared" si="15"/>
        <v>30827189.683780298</v>
      </c>
    </row>
    <row r="875" spans="2:12" s="14" customFormat="1" ht="17.25" x14ac:dyDescent="0.45">
      <c r="B875" s="15"/>
      <c r="C875" s="216"/>
      <c r="D875" s="20"/>
      <c r="E875" s="305"/>
      <c r="F875" s="306"/>
      <c r="G875" s="307"/>
      <c r="H875" s="307"/>
      <c r="I875" s="307"/>
      <c r="J875" s="308"/>
      <c r="K875" s="309"/>
      <c r="L875" s="307"/>
    </row>
    <row r="876" spans="2:12" ht="17.25" x14ac:dyDescent="0.45">
      <c r="B876" s="16"/>
      <c r="C876" s="216"/>
      <c r="D876" s="20"/>
      <c r="E876" s="305"/>
      <c r="F876" s="306"/>
      <c r="G876" s="307"/>
      <c r="H876" s="307"/>
      <c r="I876" s="307"/>
      <c r="J876" s="308"/>
      <c r="K876" s="309"/>
      <c r="L876" s="307"/>
    </row>
    <row r="877" spans="2:12" x14ac:dyDescent="0.35">
      <c r="B877" s="17"/>
      <c r="C877" s="219"/>
      <c r="D877" s="35"/>
      <c r="E877" s="310"/>
      <c r="F877" s="310"/>
      <c r="G877" s="272"/>
      <c r="H877" s="272"/>
      <c r="I877" s="272"/>
      <c r="J877" s="113"/>
      <c r="K877" s="274"/>
      <c r="L877" s="311"/>
    </row>
    <row r="878" spans="2:12" x14ac:dyDescent="0.35">
      <c r="B878" s="17"/>
      <c r="C878" s="219"/>
      <c r="D878" s="18"/>
      <c r="E878" s="310"/>
      <c r="F878" s="310"/>
      <c r="G878" s="272"/>
      <c r="H878" s="272"/>
      <c r="I878" s="272"/>
      <c r="J878" s="113"/>
      <c r="K878" s="274"/>
      <c r="L878" s="311"/>
    </row>
    <row r="879" spans="2:12" x14ac:dyDescent="0.35">
      <c r="B879" s="17"/>
      <c r="C879" s="219"/>
      <c r="D879" s="332"/>
      <c r="E879" s="333"/>
      <c r="F879" s="333"/>
      <c r="G879" s="333"/>
      <c r="H879" s="333"/>
      <c r="I879" s="333"/>
      <c r="J879" s="333"/>
      <c r="K879" s="333"/>
      <c r="L879" s="334"/>
    </row>
    <row r="880" spans="2:12" x14ac:dyDescent="0.35">
      <c r="B880" s="17"/>
      <c r="C880" s="219"/>
      <c r="D880" s="18"/>
      <c r="E880" s="310"/>
      <c r="F880" s="310"/>
      <c r="G880" s="272"/>
      <c r="H880" s="272"/>
      <c r="I880" s="272"/>
      <c r="J880" s="113"/>
      <c r="K880" s="274"/>
      <c r="L880" s="272"/>
    </row>
    <row r="881" spans="2:12" x14ac:dyDescent="0.35">
      <c r="B881" s="17"/>
      <c r="C881" s="219"/>
      <c r="D881" s="18"/>
      <c r="E881" s="310"/>
      <c r="F881" s="310"/>
      <c r="G881" s="272"/>
      <c r="H881" s="272"/>
      <c r="I881" s="272"/>
      <c r="J881" s="113"/>
      <c r="K881" s="274"/>
      <c r="L881" s="272"/>
    </row>
  </sheetData>
  <mergeCells count="15">
    <mergeCell ref="D879:L879"/>
    <mergeCell ref="J8:L8"/>
    <mergeCell ref="H1:K1"/>
    <mergeCell ref="B1:C2"/>
    <mergeCell ref="D1:D2"/>
    <mergeCell ref="E1:G1"/>
    <mergeCell ref="E2:G2"/>
    <mergeCell ref="B6:D7"/>
    <mergeCell ref="B3:G3"/>
    <mergeCell ref="B4:G4"/>
    <mergeCell ref="H4:I4"/>
    <mergeCell ref="E6:G6"/>
    <mergeCell ref="H6:I6"/>
    <mergeCell ref="E7:G7"/>
    <mergeCell ref="H7:I7"/>
  </mergeCells>
  <pageMargins left="0.70866141732283472" right="0.70866141732283472" top="0.74803149606299213" bottom="0.74803149606299213" header="0.31496062992125984" footer="0.31496062992125984"/>
  <pageSetup orientation="portrait"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35"/>
  <sheetViews>
    <sheetView workbookViewId="0">
      <pane xSplit="1" ySplit="2" topLeftCell="B1633" activePane="bottomRight" state="frozen"/>
      <selection pane="topRight" activeCell="B1" sqref="B1"/>
      <selection pane="bottomLeft" activeCell="A3" sqref="A3"/>
      <selection pane="bottomRight" activeCell="B1578" sqref="B1578"/>
    </sheetView>
  </sheetViews>
  <sheetFormatPr defaultColWidth="10" defaultRowHeight="11.25" x14ac:dyDescent="0.45"/>
  <cols>
    <col min="1" max="1" width="9.3984375" style="79" bestFit="1" customWidth="1"/>
    <col min="2" max="2" width="72.59765625" style="59" customWidth="1"/>
    <col min="3" max="3" width="6.265625" style="235" bestFit="1" customWidth="1"/>
    <col min="4" max="4" width="8.86328125" style="94" bestFit="1" customWidth="1"/>
    <col min="5" max="5" width="8.3984375" style="107" bestFit="1" customWidth="1"/>
    <col min="6" max="6" width="9.1328125" style="94" bestFit="1" customWidth="1"/>
    <col min="7" max="16384" width="10" style="59"/>
  </cols>
  <sheetData>
    <row r="1" spans="1:6" x14ac:dyDescent="0.45">
      <c r="A1" s="55" t="s">
        <v>705</v>
      </c>
      <c r="B1" s="56" t="s">
        <v>8</v>
      </c>
      <c r="C1" s="55" t="s">
        <v>10</v>
      </c>
      <c r="D1" s="113" t="s">
        <v>707</v>
      </c>
      <c r="E1" s="98" t="s">
        <v>708</v>
      </c>
      <c r="F1" s="58" t="s">
        <v>1204</v>
      </c>
    </row>
    <row r="2" spans="1:6" x14ac:dyDescent="0.45">
      <c r="A2" s="350" t="s">
        <v>710</v>
      </c>
      <c r="B2" s="351"/>
      <c r="C2" s="351"/>
      <c r="D2" s="351"/>
      <c r="E2" s="351"/>
      <c r="F2" s="352"/>
    </row>
    <row r="3" spans="1:6" x14ac:dyDescent="0.45">
      <c r="A3" s="55" t="s">
        <v>17</v>
      </c>
      <c r="B3" s="60" t="s">
        <v>18</v>
      </c>
      <c r="C3" s="55" t="s">
        <v>14</v>
      </c>
      <c r="D3" s="113"/>
      <c r="E3" s="98"/>
      <c r="F3" s="58" t="s">
        <v>14</v>
      </c>
    </row>
    <row r="4" spans="1:6" x14ac:dyDescent="0.45">
      <c r="A4" s="55"/>
      <c r="B4" s="60"/>
      <c r="C4" s="55"/>
      <c r="D4" s="113"/>
      <c r="E4" s="98"/>
      <c r="F4" s="58"/>
    </row>
    <row r="5" spans="1:6" x14ac:dyDescent="0.45">
      <c r="A5" s="55" t="s">
        <v>713</v>
      </c>
      <c r="B5" s="60" t="s">
        <v>19</v>
      </c>
      <c r="C5" s="55" t="s">
        <v>20</v>
      </c>
      <c r="D5" s="113"/>
      <c r="E5" s="98"/>
      <c r="F5" s="58"/>
    </row>
    <row r="6" spans="1:6" ht="78.75" x14ac:dyDescent="0.45">
      <c r="A6" s="55" t="s">
        <v>14</v>
      </c>
      <c r="B6" s="60" t="s">
        <v>1436</v>
      </c>
      <c r="C6" s="55" t="s">
        <v>14</v>
      </c>
      <c r="D6" s="113"/>
      <c r="E6" s="98"/>
      <c r="F6" s="58" t="s">
        <v>14</v>
      </c>
    </row>
    <row r="7" spans="1:6" x14ac:dyDescent="0.45">
      <c r="A7" s="55" t="s">
        <v>113</v>
      </c>
      <c r="B7" s="60" t="s">
        <v>1647</v>
      </c>
      <c r="C7" s="55">
        <v>1</v>
      </c>
      <c r="D7" s="113"/>
      <c r="E7" s="98"/>
      <c r="F7" s="96">
        <f>201458040/1000000</f>
        <v>201.45804000000001</v>
      </c>
    </row>
    <row r="8" spans="1:6" x14ac:dyDescent="0.45">
      <c r="A8" s="55"/>
      <c r="B8" s="60"/>
      <c r="C8" s="55"/>
      <c r="D8" s="113"/>
      <c r="E8" s="98"/>
      <c r="F8" s="58"/>
    </row>
    <row r="9" spans="1:6" x14ac:dyDescent="0.45">
      <c r="A9" s="55" t="s">
        <v>714</v>
      </c>
      <c r="B9" s="60" t="s">
        <v>1437</v>
      </c>
      <c r="C9" s="55"/>
      <c r="D9" s="113"/>
      <c r="E9" s="98"/>
      <c r="F9" s="58"/>
    </row>
    <row r="10" spans="1:6" ht="56.25" x14ac:dyDescent="0.45">
      <c r="A10" s="55" t="s">
        <v>14</v>
      </c>
      <c r="B10" s="60" t="s">
        <v>23</v>
      </c>
      <c r="C10" s="55"/>
      <c r="D10" s="113"/>
      <c r="E10" s="98"/>
      <c r="F10" s="58"/>
    </row>
    <row r="11" spans="1:6" x14ac:dyDescent="0.45">
      <c r="A11" s="55"/>
      <c r="B11" s="60"/>
      <c r="C11" s="55"/>
      <c r="D11" s="113"/>
      <c r="E11" s="98"/>
      <c r="F11" s="58"/>
    </row>
    <row r="12" spans="1:6" x14ac:dyDescent="0.45">
      <c r="A12" s="55" t="s">
        <v>715</v>
      </c>
      <c r="B12" s="60" t="s">
        <v>24</v>
      </c>
      <c r="C12" s="55"/>
      <c r="D12" s="113"/>
      <c r="E12" s="98"/>
      <c r="F12" s="58"/>
    </row>
    <row r="13" spans="1:6" ht="45" x14ac:dyDescent="0.45">
      <c r="A13" s="55" t="s">
        <v>14</v>
      </c>
      <c r="B13" s="60" t="s">
        <v>25</v>
      </c>
      <c r="C13" s="55"/>
      <c r="D13" s="113"/>
      <c r="E13" s="98"/>
      <c r="F13" s="58"/>
    </row>
    <row r="14" spans="1:6" x14ac:dyDescent="0.45">
      <c r="A14" s="55"/>
      <c r="B14" s="60"/>
      <c r="C14" s="55"/>
      <c r="D14" s="113"/>
      <c r="E14" s="98"/>
      <c r="F14" s="58"/>
    </row>
    <row r="15" spans="1:6" x14ac:dyDescent="0.45">
      <c r="A15" s="55" t="s">
        <v>716</v>
      </c>
      <c r="B15" s="60" t="s">
        <v>26</v>
      </c>
      <c r="C15" s="55"/>
      <c r="D15" s="113"/>
      <c r="E15" s="98"/>
      <c r="F15" s="58"/>
    </row>
    <row r="16" spans="1:6" ht="67.5" x14ac:dyDescent="0.45">
      <c r="A16" s="55" t="s">
        <v>14</v>
      </c>
      <c r="B16" s="60" t="s">
        <v>28</v>
      </c>
      <c r="C16" s="55"/>
      <c r="D16" s="113"/>
      <c r="E16" s="98"/>
      <c r="F16" s="58"/>
    </row>
    <row r="17" spans="1:6" x14ac:dyDescent="0.45">
      <c r="A17" s="55"/>
      <c r="B17" s="60"/>
      <c r="C17" s="55"/>
      <c r="D17" s="113"/>
      <c r="E17" s="98"/>
      <c r="F17" s="58"/>
    </row>
    <row r="18" spans="1:6" x14ac:dyDescent="0.45">
      <c r="A18" s="55" t="s">
        <v>717</v>
      </c>
      <c r="B18" s="60" t="s">
        <v>29</v>
      </c>
      <c r="C18" s="55"/>
      <c r="D18" s="113"/>
      <c r="E18" s="98"/>
      <c r="F18" s="58"/>
    </row>
    <row r="19" spans="1:6" ht="56.25" x14ac:dyDescent="0.45">
      <c r="A19" s="55" t="s">
        <v>14</v>
      </c>
      <c r="B19" s="60" t="s">
        <v>30</v>
      </c>
      <c r="C19" s="55"/>
      <c r="D19" s="113"/>
      <c r="E19" s="98"/>
      <c r="F19" s="58" t="s">
        <v>14</v>
      </c>
    </row>
    <row r="20" spans="1:6" x14ac:dyDescent="0.45">
      <c r="A20" s="55"/>
      <c r="B20" s="60"/>
      <c r="C20" s="55"/>
      <c r="D20" s="113"/>
      <c r="E20" s="98"/>
      <c r="F20" s="58"/>
    </row>
    <row r="21" spans="1:6" x14ac:dyDescent="0.45">
      <c r="A21" s="55" t="s">
        <v>31</v>
      </c>
      <c r="B21" s="60" t="s">
        <v>32</v>
      </c>
      <c r="C21" s="55"/>
      <c r="D21" s="113"/>
      <c r="E21" s="98"/>
      <c r="F21" s="58"/>
    </row>
    <row r="22" spans="1:6" x14ac:dyDescent="0.45">
      <c r="A22" s="55" t="s">
        <v>718</v>
      </c>
      <c r="B22" s="60" t="s">
        <v>33</v>
      </c>
      <c r="C22" s="55"/>
      <c r="D22" s="113"/>
      <c r="E22" s="98"/>
      <c r="F22" s="58"/>
    </row>
    <row r="23" spans="1:6" ht="78.75" x14ac:dyDescent="0.45">
      <c r="A23" s="55" t="s">
        <v>14</v>
      </c>
      <c r="B23" s="60" t="s">
        <v>1438</v>
      </c>
      <c r="C23" s="55"/>
      <c r="D23" s="113"/>
      <c r="E23" s="98"/>
      <c r="F23" s="58"/>
    </row>
    <row r="24" spans="1:6" x14ac:dyDescent="0.45">
      <c r="A24" s="55"/>
      <c r="B24" s="60"/>
      <c r="C24" s="55"/>
      <c r="D24" s="113"/>
      <c r="E24" s="98"/>
      <c r="F24" s="58"/>
    </row>
    <row r="25" spans="1:6" x14ac:dyDescent="0.45">
      <c r="A25" s="77" t="s">
        <v>719</v>
      </c>
      <c r="B25" s="61" t="s">
        <v>35</v>
      </c>
      <c r="C25" s="77"/>
      <c r="D25" s="120"/>
      <c r="E25" s="106"/>
      <c r="F25" s="78"/>
    </row>
    <row r="26" spans="1:6" ht="101.25" x14ac:dyDescent="0.45">
      <c r="A26" s="55" t="s">
        <v>14</v>
      </c>
      <c r="B26" s="60" t="s">
        <v>1439</v>
      </c>
      <c r="C26" s="55"/>
      <c r="D26" s="113"/>
      <c r="E26" s="98"/>
      <c r="F26" s="58"/>
    </row>
    <row r="27" spans="1:6" x14ac:dyDescent="0.45">
      <c r="A27" s="55" t="s">
        <v>14</v>
      </c>
      <c r="B27" s="60" t="s">
        <v>37</v>
      </c>
      <c r="C27" s="55"/>
      <c r="D27" s="113"/>
      <c r="E27" s="98"/>
      <c r="F27" s="58"/>
    </row>
    <row r="28" spans="1:6" x14ac:dyDescent="0.45">
      <c r="A28" s="55" t="s">
        <v>113</v>
      </c>
      <c r="B28" s="209" t="s">
        <v>1648</v>
      </c>
      <c r="C28" s="55" t="s">
        <v>52</v>
      </c>
      <c r="D28" s="113"/>
      <c r="E28" s="98"/>
      <c r="F28" s="95">
        <v>25.82</v>
      </c>
    </row>
    <row r="29" spans="1:6" x14ac:dyDescent="0.45">
      <c r="A29" s="55" t="s">
        <v>720</v>
      </c>
      <c r="B29" s="60" t="s">
        <v>38</v>
      </c>
      <c r="C29" s="55"/>
      <c r="D29" s="113"/>
      <c r="E29" s="98"/>
      <c r="F29" s="58"/>
    </row>
    <row r="30" spans="1:6" ht="45" x14ac:dyDescent="0.45">
      <c r="A30" s="55" t="s">
        <v>14</v>
      </c>
      <c r="B30" s="60" t="s">
        <v>109</v>
      </c>
      <c r="C30" s="55" t="s">
        <v>1205</v>
      </c>
      <c r="D30" s="113"/>
      <c r="E30" s="98"/>
      <c r="F30" s="58" t="s">
        <v>14</v>
      </c>
    </row>
    <row r="31" spans="1:6" x14ac:dyDescent="0.45">
      <c r="A31" s="55"/>
      <c r="B31" s="66" t="s">
        <v>721</v>
      </c>
      <c r="C31" s="55"/>
      <c r="D31" s="113"/>
      <c r="E31" s="98"/>
      <c r="F31" s="58"/>
    </row>
    <row r="32" spans="1:6" x14ac:dyDescent="0.45">
      <c r="A32" s="55" t="s">
        <v>113</v>
      </c>
      <c r="B32" s="60" t="s">
        <v>722</v>
      </c>
      <c r="C32" s="55">
        <v>1</v>
      </c>
      <c r="D32" s="113">
        <v>9.3699999999999992</v>
      </c>
      <c r="E32" s="98">
        <v>2.8</v>
      </c>
      <c r="F32" s="58">
        <f>(C32*D32*E32)</f>
        <v>26.235999999999997</v>
      </c>
    </row>
    <row r="33" spans="1:7" x14ac:dyDescent="0.45">
      <c r="A33" s="55" t="s">
        <v>114</v>
      </c>
      <c r="B33" s="60" t="s">
        <v>1441</v>
      </c>
      <c r="C33" s="55">
        <v>1</v>
      </c>
      <c r="D33" s="113">
        <v>3.42</v>
      </c>
      <c r="E33" s="98">
        <v>2.8</v>
      </c>
      <c r="F33" s="58">
        <f t="shared" ref="F33:F40" si="0">(C33*D33*E33)</f>
        <v>9.5759999999999987</v>
      </c>
    </row>
    <row r="34" spans="1:7" x14ac:dyDescent="0.45">
      <c r="A34" s="55" t="s">
        <v>115</v>
      </c>
      <c r="B34" s="60" t="s">
        <v>1442</v>
      </c>
      <c r="C34" s="55">
        <v>1</v>
      </c>
      <c r="D34" s="113">
        <v>1.7</v>
      </c>
      <c r="E34" s="98">
        <v>2.8</v>
      </c>
      <c r="F34" s="58">
        <f t="shared" si="0"/>
        <v>4.76</v>
      </c>
    </row>
    <row r="35" spans="1:7" x14ac:dyDescent="0.45">
      <c r="A35" s="55" t="s">
        <v>116</v>
      </c>
      <c r="B35" s="60" t="s">
        <v>723</v>
      </c>
      <c r="C35" s="55">
        <v>1</v>
      </c>
      <c r="D35" s="113">
        <f>2.647+0.654+3.855+9.2</f>
        <v>16.355999999999998</v>
      </c>
      <c r="E35" s="98">
        <v>2.8</v>
      </c>
      <c r="F35" s="58">
        <f t="shared" si="0"/>
        <v>45.79679999999999</v>
      </c>
    </row>
    <row r="36" spans="1:7" x14ac:dyDescent="0.45">
      <c r="A36" s="55" t="s">
        <v>741</v>
      </c>
      <c r="B36" s="68" t="s">
        <v>1692</v>
      </c>
      <c r="C36" s="69">
        <v>1</v>
      </c>
      <c r="D36" s="116">
        <v>7.7</v>
      </c>
      <c r="E36" s="101">
        <v>3.4</v>
      </c>
      <c r="F36" s="58">
        <f t="shared" si="0"/>
        <v>26.18</v>
      </c>
      <c r="G36" s="59">
        <v>86.37</v>
      </c>
    </row>
    <row r="37" spans="1:7" x14ac:dyDescent="0.45">
      <c r="A37" s="55"/>
      <c r="B37" s="68"/>
      <c r="C37" s="69"/>
      <c r="D37" s="116"/>
      <c r="E37" s="101"/>
      <c r="F37" s="259">
        <f>SUM(F32:F36)</f>
        <v>112.5488</v>
      </c>
    </row>
    <row r="38" spans="1:7" x14ac:dyDescent="0.45">
      <c r="A38" s="55"/>
      <c r="B38" s="68"/>
      <c r="C38" s="69"/>
      <c r="D38" s="116"/>
      <c r="E38" s="101"/>
      <c r="F38" s="58">
        <f t="shared" si="0"/>
        <v>0</v>
      </c>
    </row>
    <row r="39" spans="1:7" x14ac:dyDescent="0.45">
      <c r="A39" s="55"/>
      <c r="B39" s="68"/>
      <c r="C39" s="69"/>
      <c r="D39" s="116"/>
      <c r="E39" s="101"/>
      <c r="F39" s="58">
        <f t="shared" si="0"/>
        <v>0</v>
      </c>
    </row>
    <row r="40" spans="1:7" x14ac:dyDescent="0.45">
      <c r="A40" s="55" t="s">
        <v>40</v>
      </c>
      <c r="B40" s="60" t="s">
        <v>41</v>
      </c>
      <c r="C40" s="55"/>
      <c r="D40" s="113"/>
      <c r="E40" s="98"/>
      <c r="F40" s="58">
        <f t="shared" si="0"/>
        <v>0</v>
      </c>
    </row>
    <row r="41" spans="1:7" x14ac:dyDescent="0.45">
      <c r="A41" s="55" t="s">
        <v>724</v>
      </c>
      <c r="B41" s="60" t="s">
        <v>1443</v>
      </c>
      <c r="C41" s="55"/>
      <c r="D41" s="113"/>
      <c r="E41" s="98"/>
      <c r="F41" s="58"/>
    </row>
    <row r="42" spans="1:7" ht="45" x14ac:dyDescent="0.45">
      <c r="A42" s="55" t="s">
        <v>14</v>
      </c>
      <c r="B42" s="60" t="s">
        <v>1444</v>
      </c>
      <c r="C42" s="55"/>
      <c r="D42" s="113"/>
      <c r="E42" s="98"/>
      <c r="F42" s="58"/>
    </row>
    <row r="43" spans="1:7" x14ac:dyDescent="0.45">
      <c r="A43" s="55" t="s">
        <v>14</v>
      </c>
      <c r="B43" s="60" t="s">
        <v>44</v>
      </c>
      <c r="C43" s="55"/>
      <c r="D43" s="113"/>
      <c r="E43" s="98"/>
      <c r="F43" s="58"/>
    </row>
    <row r="44" spans="1:7" x14ac:dyDescent="0.45">
      <c r="A44" s="55" t="s">
        <v>14</v>
      </c>
      <c r="B44" s="60" t="s">
        <v>45</v>
      </c>
      <c r="C44" s="55"/>
      <c r="D44" s="113"/>
      <c r="E44" s="98"/>
      <c r="F44" s="58"/>
    </row>
    <row r="45" spans="1:7" x14ac:dyDescent="0.45">
      <c r="A45" s="55" t="s">
        <v>14</v>
      </c>
      <c r="B45" s="60" t="s">
        <v>46</v>
      </c>
      <c r="C45" s="55"/>
      <c r="D45" s="113"/>
      <c r="E45" s="98"/>
      <c r="F45" s="58"/>
    </row>
    <row r="46" spans="1:7" x14ac:dyDescent="0.45">
      <c r="A46" s="55" t="s">
        <v>14</v>
      </c>
      <c r="B46" s="60" t="s">
        <v>47</v>
      </c>
      <c r="C46" s="55"/>
      <c r="D46" s="113"/>
      <c r="E46" s="98"/>
      <c r="F46" s="58"/>
    </row>
    <row r="47" spans="1:7" x14ac:dyDescent="0.45">
      <c r="A47" s="55"/>
      <c r="B47" s="60"/>
      <c r="C47" s="55"/>
      <c r="D47" s="113"/>
      <c r="E47" s="98"/>
      <c r="F47" s="58"/>
    </row>
    <row r="48" spans="1:7" x14ac:dyDescent="0.45">
      <c r="A48" s="55" t="s">
        <v>725</v>
      </c>
      <c r="B48" s="60" t="s">
        <v>48</v>
      </c>
      <c r="C48" s="55"/>
      <c r="D48" s="113"/>
      <c r="E48" s="98"/>
      <c r="F48" s="58"/>
    </row>
    <row r="49" spans="1:6" ht="45" x14ac:dyDescent="0.45">
      <c r="A49" s="55" t="s">
        <v>14</v>
      </c>
      <c r="B49" s="60" t="s">
        <v>1445</v>
      </c>
      <c r="C49" s="55"/>
      <c r="D49" s="113"/>
      <c r="E49" s="98"/>
      <c r="F49" s="58"/>
    </row>
    <row r="50" spans="1:6" x14ac:dyDescent="0.45">
      <c r="A50" s="55" t="s">
        <v>14</v>
      </c>
      <c r="B50" s="60" t="s">
        <v>50</v>
      </c>
      <c r="C50" s="55"/>
      <c r="D50" s="113"/>
      <c r="E50" s="98"/>
      <c r="F50" s="58"/>
    </row>
    <row r="51" spans="1:6" x14ac:dyDescent="0.45">
      <c r="A51" s="55" t="s">
        <v>14</v>
      </c>
      <c r="B51" s="60" t="s">
        <v>37</v>
      </c>
      <c r="C51" s="55"/>
      <c r="D51" s="113"/>
      <c r="E51" s="98"/>
      <c r="F51" s="58"/>
    </row>
    <row r="52" spans="1:6" x14ac:dyDescent="0.45">
      <c r="A52" s="55"/>
      <c r="B52" s="60"/>
      <c r="C52" s="55"/>
      <c r="D52" s="113"/>
      <c r="E52" s="98"/>
      <c r="F52" s="58"/>
    </row>
    <row r="53" spans="1:6" x14ac:dyDescent="0.45">
      <c r="A53" s="55" t="s">
        <v>726</v>
      </c>
      <c r="B53" s="60" t="s">
        <v>51</v>
      </c>
      <c r="C53" s="55"/>
      <c r="D53" s="113"/>
      <c r="E53" s="98"/>
      <c r="F53" s="58"/>
    </row>
    <row r="54" spans="1:6" x14ac:dyDescent="0.45">
      <c r="A54" s="55" t="s">
        <v>14</v>
      </c>
      <c r="B54" s="60" t="s">
        <v>53</v>
      </c>
      <c r="C54" s="55"/>
      <c r="D54" s="113"/>
      <c r="E54" s="98"/>
      <c r="F54" s="58"/>
    </row>
    <row r="55" spans="1:6" x14ac:dyDescent="0.45">
      <c r="A55" s="55"/>
      <c r="B55" s="60"/>
      <c r="C55" s="55"/>
      <c r="D55" s="113"/>
      <c r="E55" s="98"/>
      <c r="F55" s="58"/>
    </row>
    <row r="56" spans="1:6" x14ac:dyDescent="0.45">
      <c r="A56" s="55" t="s">
        <v>727</v>
      </c>
      <c r="B56" s="60" t="s">
        <v>54</v>
      </c>
      <c r="C56" s="55"/>
      <c r="D56" s="113"/>
      <c r="E56" s="98"/>
      <c r="F56" s="58"/>
    </row>
    <row r="57" spans="1:6" x14ac:dyDescent="0.45">
      <c r="A57" s="55" t="s">
        <v>14</v>
      </c>
      <c r="B57" s="60" t="s">
        <v>55</v>
      </c>
      <c r="C57" s="55"/>
      <c r="D57" s="113"/>
      <c r="E57" s="98"/>
      <c r="F57" s="58"/>
    </row>
    <row r="58" spans="1:6" x14ac:dyDescent="0.45">
      <c r="A58" s="55" t="s">
        <v>14</v>
      </c>
      <c r="B58" s="60" t="s">
        <v>37</v>
      </c>
      <c r="C58" s="55"/>
      <c r="D58" s="113"/>
      <c r="E58" s="98"/>
      <c r="F58" s="58"/>
    </row>
    <row r="59" spans="1:6" x14ac:dyDescent="0.45">
      <c r="A59" s="55"/>
      <c r="B59" s="60"/>
      <c r="C59" s="55"/>
      <c r="D59" s="113"/>
      <c r="E59" s="98"/>
      <c r="F59" s="58"/>
    </row>
    <row r="60" spans="1:6" x14ac:dyDescent="0.45">
      <c r="A60" s="55" t="s">
        <v>728</v>
      </c>
      <c r="B60" s="60" t="s">
        <v>1446</v>
      </c>
      <c r="C60" s="55"/>
      <c r="D60" s="113"/>
      <c r="E60" s="98"/>
      <c r="F60" s="58"/>
    </row>
    <row r="61" spans="1:6" ht="33.75" x14ac:dyDescent="0.45">
      <c r="A61" s="55" t="s">
        <v>14</v>
      </c>
      <c r="B61" s="60" t="s">
        <v>1447</v>
      </c>
      <c r="C61" s="55"/>
      <c r="D61" s="113"/>
      <c r="E61" s="98"/>
      <c r="F61" s="58"/>
    </row>
    <row r="62" spans="1:6" x14ac:dyDescent="0.45">
      <c r="A62" s="55" t="s">
        <v>59</v>
      </c>
      <c r="B62" s="60" t="s">
        <v>60</v>
      </c>
      <c r="C62" s="55"/>
      <c r="D62" s="113"/>
      <c r="E62" s="98"/>
      <c r="F62" s="58"/>
    </row>
    <row r="63" spans="1:6" x14ac:dyDescent="0.45">
      <c r="A63" s="55" t="s">
        <v>729</v>
      </c>
      <c r="B63" s="60" t="s">
        <v>61</v>
      </c>
      <c r="C63" s="55"/>
      <c r="D63" s="113"/>
      <c r="E63" s="98"/>
      <c r="F63" s="58"/>
    </row>
    <row r="64" spans="1:6" x14ac:dyDescent="0.45">
      <c r="A64" s="55"/>
      <c r="B64" s="60"/>
      <c r="C64" s="55"/>
      <c r="D64" s="113"/>
      <c r="E64" s="98"/>
      <c r="F64" s="58"/>
    </row>
    <row r="65" spans="1:6" x14ac:dyDescent="0.45">
      <c r="A65" s="55" t="s">
        <v>730</v>
      </c>
      <c r="B65" s="60" t="s">
        <v>63</v>
      </c>
      <c r="C65" s="55"/>
      <c r="D65" s="113"/>
      <c r="E65" s="98"/>
      <c r="F65" s="58"/>
    </row>
    <row r="66" spans="1:6" x14ac:dyDescent="0.45">
      <c r="A66" s="55"/>
      <c r="B66" s="60"/>
      <c r="C66" s="55"/>
      <c r="D66" s="113"/>
      <c r="E66" s="98"/>
      <c r="F66" s="58"/>
    </row>
    <row r="67" spans="1:6" x14ac:dyDescent="0.45">
      <c r="A67" s="55" t="s">
        <v>731</v>
      </c>
      <c r="B67" s="60" t="s">
        <v>64</v>
      </c>
      <c r="C67" s="55"/>
      <c r="D67" s="113"/>
      <c r="E67" s="98"/>
      <c r="F67" s="58"/>
    </row>
    <row r="68" spans="1:6" x14ac:dyDescent="0.45">
      <c r="A68" s="55" t="s">
        <v>14</v>
      </c>
      <c r="B68" s="60" t="s">
        <v>65</v>
      </c>
      <c r="C68" s="55"/>
      <c r="D68" s="113"/>
      <c r="E68" s="98"/>
      <c r="F68" s="58"/>
    </row>
    <row r="69" spans="1:6" x14ac:dyDescent="0.45">
      <c r="A69" s="55" t="s">
        <v>14</v>
      </c>
      <c r="B69" s="60" t="s">
        <v>66</v>
      </c>
      <c r="C69" s="55"/>
      <c r="D69" s="113"/>
      <c r="E69" s="98"/>
      <c r="F69" s="58"/>
    </row>
    <row r="70" spans="1:6" x14ac:dyDescent="0.45">
      <c r="A70" s="55" t="s">
        <v>14</v>
      </c>
      <c r="B70" s="60" t="s">
        <v>67</v>
      </c>
      <c r="C70" s="55"/>
      <c r="D70" s="113"/>
      <c r="E70" s="98"/>
      <c r="F70" s="58"/>
    </row>
    <row r="71" spans="1:6" x14ac:dyDescent="0.45">
      <c r="A71" s="55" t="s">
        <v>14</v>
      </c>
      <c r="B71" s="60" t="s">
        <v>68</v>
      </c>
      <c r="C71" s="55"/>
      <c r="D71" s="113"/>
      <c r="E71" s="98"/>
      <c r="F71" s="58"/>
    </row>
    <row r="72" spans="1:6" x14ac:dyDescent="0.45">
      <c r="A72" s="55" t="s">
        <v>14</v>
      </c>
      <c r="B72" s="60" t="s">
        <v>69</v>
      </c>
      <c r="C72" s="55"/>
      <c r="D72" s="113"/>
      <c r="E72" s="98"/>
      <c r="F72" s="58"/>
    </row>
    <row r="73" spans="1:6" x14ac:dyDescent="0.45">
      <c r="A73" s="55" t="s">
        <v>14</v>
      </c>
      <c r="B73" s="60" t="s">
        <v>70</v>
      </c>
      <c r="C73" s="55"/>
      <c r="D73" s="113"/>
      <c r="E73" s="98"/>
      <c r="F73" s="58"/>
    </row>
    <row r="74" spans="1:6" x14ac:dyDescent="0.45">
      <c r="A74" s="55" t="s">
        <v>14</v>
      </c>
      <c r="B74" s="60" t="s">
        <v>71</v>
      </c>
      <c r="C74" s="55"/>
      <c r="D74" s="113"/>
      <c r="E74" s="98"/>
      <c r="F74" s="58"/>
    </row>
    <row r="75" spans="1:6" x14ac:dyDescent="0.45">
      <c r="A75" s="55" t="s">
        <v>72</v>
      </c>
      <c r="B75" s="60" t="s">
        <v>73</v>
      </c>
      <c r="C75" s="55"/>
      <c r="D75" s="113"/>
      <c r="E75" s="98"/>
      <c r="F75" s="58"/>
    </row>
    <row r="76" spans="1:6" x14ac:dyDescent="0.45">
      <c r="A76" s="55" t="s">
        <v>732</v>
      </c>
      <c r="B76" s="60" t="s">
        <v>74</v>
      </c>
      <c r="C76" s="55"/>
      <c r="D76" s="113"/>
      <c r="E76" s="98"/>
      <c r="F76" s="58"/>
    </row>
    <row r="77" spans="1:6" ht="33.75" x14ac:dyDescent="0.45">
      <c r="A77" s="55" t="s">
        <v>14</v>
      </c>
      <c r="B77" s="60" t="s">
        <v>76</v>
      </c>
      <c r="C77" s="55"/>
      <c r="D77" s="113"/>
      <c r="E77" s="98"/>
      <c r="F77" s="58"/>
    </row>
    <row r="78" spans="1:6" x14ac:dyDescent="0.45">
      <c r="A78" s="55"/>
      <c r="B78" s="60"/>
      <c r="C78" s="55"/>
      <c r="D78" s="113"/>
      <c r="E78" s="98"/>
      <c r="F78" s="58"/>
    </row>
    <row r="79" spans="1:6" x14ac:dyDescent="0.45">
      <c r="A79" s="55" t="s">
        <v>733</v>
      </c>
      <c r="B79" s="60" t="s">
        <v>77</v>
      </c>
      <c r="C79" s="55"/>
      <c r="D79" s="113"/>
      <c r="E79" s="98"/>
      <c r="F79" s="58"/>
    </row>
    <row r="80" spans="1:6" ht="22.5" x14ac:dyDescent="0.45">
      <c r="A80" s="55" t="s">
        <v>14</v>
      </c>
      <c r="B80" s="60" t="s">
        <v>155</v>
      </c>
      <c r="C80" s="55"/>
      <c r="D80" s="113"/>
      <c r="E80" s="98"/>
      <c r="F80" s="58"/>
    </row>
    <row r="81" spans="1:6" x14ac:dyDescent="0.45">
      <c r="A81" s="55"/>
      <c r="B81" s="60"/>
      <c r="C81" s="55"/>
      <c r="D81" s="113"/>
      <c r="E81" s="98"/>
      <c r="F81" s="58"/>
    </row>
    <row r="82" spans="1:6" x14ac:dyDescent="0.45">
      <c r="A82" s="55" t="s">
        <v>734</v>
      </c>
      <c r="B82" s="60" t="s">
        <v>79</v>
      </c>
      <c r="C82" s="55"/>
      <c r="D82" s="113"/>
      <c r="E82" s="98"/>
      <c r="F82" s="58"/>
    </row>
    <row r="83" spans="1:6" ht="22.5" x14ac:dyDescent="0.45">
      <c r="A83" s="55" t="s">
        <v>14</v>
      </c>
      <c r="B83" s="60" t="s">
        <v>80</v>
      </c>
      <c r="C83" s="55"/>
      <c r="D83" s="113"/>
      <c r="E83" s="98"/>
      <c r="F83" s="58"/>
    </row>
    <row r="84" spans="1:6" x14ac:dyDescent="0.45">
      <c r="A84" s="55" t="s">
        <v>735</v>
      </c>
      <c r="B84" s="60" t="s">
        <v>81</v>
      </c>
      <c r="C84" s="55"/>
      <c r="D84" s="113"/>
      <c r="E84" s="98"/>
      <c r="F84" s="58"/>
    </row>
    <row r="85" spans="1:6" x14ac:dyDescent="0.45">
      <c r="A85" s="55" t="s">
        <v>14</v>
      </c>
      <c r="B85" s="60" t="s">
        <v>1448</v>
      </c>
      <c r="C85" s="55"/>
      <c r="D85" s="113"/>
      <c r="E85" s="98"/>
      <c r="F85" s="58"/>
    </row>
    <row r="86" spans="1:6" x14ac:dyDescent="0.3">
      <c r="A86" s="55"/>
      <c r="B86" s="24" t="s">
        <v>1421</v>
      </c>
      <c r="C86" s="55"/>
      <c r="D86" s="113"/>
      <c r="E86" s="98"/>
      <c r="F86" s="58"/>
    </row>
    <row r="87" spans="1:6" ht="101.25" x14ac:dyDescent="0.3">
      <c r="A87" s="55">
        <v>1</v>
      </c>
      <c r="B87" s="9" t="s">
        <v>1449</v>
      </c>
      <c r="C87" s="55"/>
      <c r="D87" s="113"/>
      <c r="E87" s="98"/>
      <c r="F87" s="58"/>
    </row>
    <row r="88" spans="1:6" ht="13.5" x14ac:dyDescent="0.35">
      <c r="A88" s="55"/>
      <c r="B88" s="53" t="s">
        <v>1429</v>
      </c>
      <c r="C88" s="241">
        <v>1</v>
      </c>
      <c r="D88" s="53">
        <v>14.65</v>
      </c>
      <c r="E88" s="53">
        <v>2.0499999999999998</v>
      </c>
      <c r="F88" s="221">
        <f t="shared" ref="F88" si="1">E88*D88*C88</f>
        <v>30.032499999999999</v>
      </c>
    </row>
    <row r="89" spans="1:6" ht="13.5" x14ac:dyDescent="0.35">
      <c r="A89" s="55"/>
      <c r="B89" s="53" t="s">
        <v>1430</v>
      </c>
      <c r="C89" s="241">
        <v>1</v>
      </c>
      <c r="D89" s="53">
        <v>3.11</v>
      </c>
      <c r="E89" s="53">
        <v>1.875</v>
      </c>
      <c r="F89" s="221">
        <f>E89*D89*C89</f>
        <v>5.8312499999999998</v>
      </c>
    </row>
    <row r="90" spans="1:6" ht="13.5" x14ac:dyDescent="0.35">
      <c r="A90" s="55"/>
      <c r="B90" s="53" t="s">
        <v>1425</v>
      </c>
      <c r="C90" s="241">
        <v>1</v>
      </c>
      <c r="D90" s="53">
        <v>4.2750000000000004</v>
      </c>
      <c r="E90" s="53">
        <v>1.95</v>
      </c>
      <c r="F90" s="221">
        <f t="shared" ref="F90:F96" si="2">E90*D90*C90</f>
        <v>8.3362499999999997</v>
      </c>
    </row>
    <row r="91" spans="1:6" ht="13.5" x14ac:dyDescent="0.35">
      <c r="A91" s="55"/>
      <c r="B91" s="53" t="s">
        <v>1422</v>
      </c>
      <c r="C91" s="241">
        <v>2</v>
      </c>
      <c r="D91" s="53">
        <v>2.4300000000000002</v>
      </c>
      <c r="E91" s="53">
        <v>1.242</v>
      </c>
      <c r="F91" s="221">
        <f t="shared" si="2"/>
        <v>6.0361200000000004</v>
      </c>
    </row>
    <row r="92" spans="1:6" ht="13.5" x14ac:dyDescent="0.35">
      <c r="A92" s="55"/>
      <c r="B92" s="53" t="s">
        <v>1423</v>
      </c>
      <c r="C92" s="241">
        <v>1</v>
      </c>
      <c r="D92" s="53">
        <v>1.29</v>
      </c>
      <c r="E92" s="53">
        <v>1.84</v>
      </c>
      <c r="F92" s="221">
        <f t="shared" si="2"/>
        <v>2.3736000000000002</v>
      </c>
    </row>
    <row r="93" spans="1:6" ht="13.5" x14ac:dyDescent="0.35">
      <c r="A93" s="55"/>
      <c r="B93" s="53" t="s">
        <v>1424</v>
      </c>
      <c r="C93" s="241">
        <v>1</v>
      </c>
      <c r="D93" s="53">
        <v>1.45</v>
      </c>
      <c r="E93" s="53">
        <v>1.2</v>
      </c>
      <c r="F93" s="221">
        <f t="shared" si="2"/>
        <v>1.74</v>
      </c>
    </row>
    <row r="94" spans="1:6" ht="13.5" x14ac:dyDescent="0.35">
      <c r="A94" s="55"/>
      <c r="B94" s="53" t="s">
        <v>1426</v>
      </c>
      <c r="C94" s="241">
        <v>1</v>
      </c>
      <c r="D94" s="53">
        <v>8.6029999999999998</v>
      </c>
      <c r="E94" s="53">
        <v>1.2</v>
      </c>
      <c r="F94" s="221">
        <f t="shared" si="2"/>
        <v>10.323599999999999</v>
      </c>
    </row>
    <row r="95" spans="1:6" ht="13.5" x14ac:dyDescent="0.35">
      <c r="A95" s="55"/>
      <c r="B95" s="53" t="s">
        <v>1427</v>
      </c>
      <c r="C95" s="241">
        <v>1</v>
      </c>
      <c r="D95" s="53">
        <v>1.8220000000000001</v>
      </c>
      <c r="E95" s="53">
        <v>1.04</v>
      </c>
      <c r="F95" s="221">
        <f t="shared" si="2"/>
        <v>1.8948800000000001</v>
      </c>
    </row>
    <row r="96" spans="1:6" ht="13.5" x14ac:dyDescent="0.35">
      <c r="A96" s="55"/>
      <c r="B96" s="53" t="s">
        <v>1428</v>
      </c>
      <c r="C96" s="241">
        <v>1</v>
      </c>
      <c r="D96" s="53">
        <v>9.2929999999999993</v>
      </c>
      <c r="E96" s="53">
        <v>1.69</v>
      </c>
      <c r="F96" s="221">
        <f t="shared" si="2"/>
        <v>15.705169999999999</v>
      </c>
    </row>
    <row r="97" spans="1:6" ht="13.5" x14ac:dyDescent="0.35">
      <c r="A97" s="55"/>
      <c r="B97" s="242" t="s">
        <v>1450</v>
      </c>
      <c r="C97" s="243">
        <v>-1</v>
      </c>
      <c r="D97" s="242">
        <v>3.851</v>
      </c>
      <c r="E97" s="242">
        <v>0.64</v>
      </c>
      <c r="F97" s="244">
        <f t="shared" ref="F97" si="3">E97*D97*C97</f>
        <v>-2.4646400000000002</v>
      </c>
    </row>
    <row r="98" spans="1:6" x14ac:dyDescent="0.45">
      <c r="A98" s="55"/>
      <c r="B98" s="60"/>
      <c r="C98" s="55"/>
      <c r="D98" s="113"/>
      <c r="E98" s="98"/>
      <c r="F98" s="58"/>
    </row>
    <row r="99" spans="1:6" x14ac:dyDescent="0.45">
      <c r="A99" s="205"/>
      <c r="B99" s="93"/>
      <c r="C99" s="69"/>
      <c r="D99" s="116"/>
      <c r="E99" s="101"/>
      <c r="F99" s="96">
        <f>SUM(F88:F98)</f>
        <v>79.808729999999997</v>
      </c>
    </row>
    <row r="100" spans="1:6" x14ac:dyDescent="0.45">
      <c r="A100" s="55">
        <v>2</v>
      </c>
      <c r="B100" s="60" t="s">
        <v>273</v>
      </c>
      <c r="C100" s="55"/>
      <c r="D100" s="113"/>
      <c r="E100" s="98"/>
      <c r="F100" s="58"/>
    </row>
    <row r="101" spans="1:6" ht="78.75" x14ac:dyDescent="0.45">
      <c r="A101" s="55" t="s">
        <v>14</v>
      </c>
      <c r="B101" s="60" t="s">
        <v>165</v>
      </c>
      <c r="C101" s="55"/>
      <c r="D101" s="113"/>
      <c r="E101" s="98"/>
      <c r="F101" s="58"/>
    </row>
    <row r="102" spans="1:6" x14ac:dyDescent="0.45">
      <c r="A102" s="55" t="s">
        <v>113</v>
      </c>
      <c r="B102" s="60" t="s">
        <v>1451</v>
      </c>
      <c r="C102" s="55">
        <v>1</v>
      </c>
      <c r="D102" s="113">
        <v>42</v>
      </c>
      <c r="E102" s="98">
        <v>0.3</v>
      </c>
      <c r="F102" s="58">
        <f>D102*C102*E102</f>
        <v>12.6</v>
      </c>
    </row>
    <row r="103" spans="1:6" x14ac:dyDescent="0.45">
      <c r="A103" s="55" t="s">
        <v>114</v>
      </c>
      <c r="B103" s="60" t="s">
        <v>1452</v>
      </c>
      <c r="C103" s="55">
        <v>1</v>
      </c>
      <c r="D103" s="113">
        <v>54</v>
      </c>
      <c r="E103" s="98">
        <v>0.3</v>
      </c>
      <c r="F103" s="58">
        <f>D103*C103*E103</f>
        <v>16.2</v>
      </c>
    </row>
    <row r="104" spans="1:6" x14ac:dyDescent="0.45">
      <c r="A104" s="55"/>
      <c r="B104" s="206"/>
      <c r="C104" s="136"/>
      <c r="D104" s="207"/>
      <c r="E104" s="137"/>
      <c r="F104" s="96">
        <f>SUM(F102:F103)</f>
        <v>28.799999999999997</v>
      </c>
    </row>
    <row r="105" spans="1:6" x14ac:dyDescent="0.45">
      <c r="A105" s="55"/>
      <c r="B105" s="60"/>
      <c r="C105" s="55"/>
      <c r="D105" s="113"/>
      <c r="E105" s="98"/>
      <c r="F105" s="58"/>
    </row>
    <row r="106" spans="1:6" ht="13.5" x14ac:dyDescent="0.35">
      <c r="A106" s="7">
        <v>3</v>
      </c>
      <c r="B106" s="9" t="s">
        <v>1660</v>
      </c>
      <c r="C106" s="55"/>
      <c r="D106" s="113"/>
      <c r="E106" s="98"/>
      <c r="F106" s="58"/>
    </row>
    <row r="107" spans="1:6" ht="45.4" x14ac:dyDescent="0.35">
      <c r="A107" s="7"/>
      <c r="B107" s="9" t="s">
        <v>432</v>
      </c>
      <c r="C107" s="55"/>
      <c r="D107" s="113"/>
      <c r="E107" s="98"/>
      <c r="F107" s="58"/>
    </row>
    <row r="108" spans="1:6" ht="13.5" x14ac:dyDescent="0.35">
      <c r="A108" s="55"/>
      <c r="B108" s="53" t="s">
        <v>1661</v>
      </c>
      <c r="C108" s="241">
        <v>2</v>
      </c>
      <c r="D108" s="221">
        <v>1.29</v>
      </c>
      <c r="E108" s="222">
        <v>2.4</v>
      </c>
      <c r="F108" s="221">
        <f t="shared" ref="F108:F110" si="4">E108*D108*C108</f>
        <v>6.1920000000000002</v>
      </c>
    </row>
    <row r="109" spans="1:6" ht="13.5" x14ac:dyDescent="0.35">
      <c r="A109" s="55"/>
      <c r="B109" s="53" t="s">
        <v>1662</v>
      </c>
      <c r="C109" s="241">
        <v>2</v>
      </c>
      <c r="D109" s="221">
        <v>1.45</v>
      </c>
      <c r="E109" s="222">
        <v>2.4</v>
      </c>
      <c r="F109" s="221">
        <f t="shared" si="4"/>
        <v>6.96</v>
      </c>
    </row>
    <row r="110" spans="1:6" ht="13.5" x14ac:dyDescent="0.35">
      <c r="A110" s="55"/>
      <c r="B110" s="242" t="s">
        <v>1663</v>
      </c>
      <c r="C110" s="243">
        <v>-1</v>
      </c>
      <c r="D110" s="244">
        <v>0.75</v>
      </c>
      <c r="E110" s="245">
        <v>2</v>
      </c>
      <c r="F110" s="244">
        <f t="shared" si="4"/>
        <v>-1.5</v>
      </c>
    </row>
    <row r="111" spans="1:6" x14ac:dyDescent="0.45">
      <c r="A111" s="55"/>
      <c r="B111" s="206"/>
      <c r="C111" s="136"/>
      <c r="D111" s="207"/>
      <c r="E111" s="137"/>
      <c r="F111" s="96">
        <f>SUM(F108:F110)</f>
        <v>11.652000000000001</v>
      </c>
    </row>
    <row r="112" spans="1:6" x14ac:dyDescent="0.45">
      <c r="A112" s="55"/>
      <c r="B112" s="60"/>
      <c r="C112" s="55"/>
      <c r="D112" s="113"/>
      <c r="E112" s="98"/>
      <c r="F112" s="58"/>
    </row>
    <row r="113" spans="1:6" x14ac:dyDescent="0.45">
      <c r="A113" s="55"/>
      <c r="B113" s="60"/>
      <c r="C113" s="55"/>
      <c r="D113" s="113"/>
      <c r="E113" s="98"/>
      <c r="F113" s="58"/>
    </row>
    <row r="114" spans="1:6" x14ac:dyDescent="0.45">
      <c r="A114" s="55"/>
      <c r="B114" s="60"/>
      <c r="C114" s="55"/>
      <c r="D114" s="113"/>
      <c r="E114" s="98"/>
      <c r="F114" s="58"/>
    </row>
    <row r="115" spans="1:6" x14ac:dyDescent="0.45">
      <c r="A115" s="55"/>
      <c r="B115" s="60"/>
      <c r="C115" s="55"/>
      <c r="D115" s="113"/>
      <c r="E115" s="98"/>
      <c r="F115" s="58"/>
    </row>
    <row r="116" spans="1:6" x14ac:dyDescent="0.45">
      <c r="A116" s="55"/>
      <c r="B116" s="60"/>
      <c r="C116" s="55"/>
      <c r="D116" s="113"/>
      <c r="E116" s="98"/>
      <c r="F116" s="58"/>
    </row>
    <row r="117" spans="1:6" x14ac:dyDescent="0.45">
      <c r="A117" s="55"/>
      <c r="B117" s="60"/>
      <c r="C117" s="55"/>
      <c r="D117" s="113"/>
      <c r="E117" s="98"/>
      <c r="F117" s="58"/>
    </row>
    <row r="118" spans="1:6" x14ac:dyDescent="0.45">
      <c r="A118" s="55"/>
      <c r="B118" s="60"/>
      <c r="C118" s="55"/>
      <c r="D118" s="113"/>
      <c r="E118" s="98"/>
      <c r="F118" s="58"/>
    </row>
    <row r="119" spans="1:6" x14ac:dyDescent="0.45">
      <c r="A119" s="55"/>
      <c r="B119" s="60"/>
      <c r="C119" s="55"/>
      <c r="D119" s="113"/>
      <c r="E119" s="98"/>
      <c r="F119" s="58"/>
    </row>
    <row r="120" spans="1:6" x14ac:dyDescent="0.45">
      <c r="A120" s="55"/>
      <c r="B120" s="60"/>
      <c r="C120" s="55"/>
      <c r="D120" s="113"/>
      <c r="E120" s="98"/>
      <c r="F120" s="58"/>
    </row>
    <row r="121" spans="1:6" x14ac:dyDescent="0.45">
      <c r="A121" s="55"/>
      <c r="B121" s="60"/>
      <c r="C121" s="55"/>
      <c r="D121" s="113"/>
      <c r="E121" s="98"/>
      <c r="F121" s="58"/>
    </row>
    <row r="122" spans="1:6" x14ac:dyDescent="0.45">
      <c r="A122" s="349" t="s">
        <v>736</v>
      </c>
      <c r="B122" s="349"/>
      <c r="C122" s="349"/>
      <c r="D122" s="349"/>
      <c r="E122" s="349"/>
      <c r="F122" s="349"/>
    </row>
    <row r="123" spans="1:6" x14ac:dyDescent="0.45">
      <c r="A123" s="55" t="s">
        <v>17</v>
      </c>
      <c r="B123" s="60" t="s">
        <v>83</v>
      </c>
      <c r="C123" s="55"/>
      <c r="D123" s="113"/>
      <c r="E123" s="98"/>
      <c r="F123" s="58"/>
    </row>
    <row r="124" spans="1:6" x14ac:dyDescent="0.45">
      <c r="A124" s="55" t="s">
        <v>31</v>
      </c>
      <c r="B124" s="60" t="s">
        <v>85</v>
      </c>
      <c r="C124" s="55"/>
      <c r="D124" s="113"/>
      <c r="E124" s="98"/>
      <c r="F124" s="58"/>
    </row>
    <row r="125" spans="1:6" ht="123.75" x14ac:dyDescent="0.45">
      <c r="A125" s="55" t="s">
        <v>718</v>
      </c>
      <c r="B125" s="60" t="s">
        <v>86</v>
      </c>
      <c r="C125" s="55"/>
      <c r="D125" s="113"/>
      <c r="E125" s="98"/>
      <c r="F125" s="58"/>
    </row>
    <row r="126" spans="1:6" x14ac:dyDescent="0.45">
      <c r="A126" s="55"/>
      <c r="B126" s="71" t="s">
        <v>737</v>
      </c>
      <c r="C126" s="232"/>
      <c r="D126" s="72"/>
      <c r="E126" s="102"/>
      <c r="F126" s="72"/>
    </row>
    <row r="127" spans="1:6" x14ac:dyDescent="0.45">
      <c r="A127" s="55"/>
      <c r="B127" s="71"/>
      <c r="C127" s="232"/>
      <c r="D127" s="72"/>
      <c r="E127" s="102"/>
      <c r="F127" s="72"/>
    </row>
    <row r="128" spans="1:6" ht="123.75" x14ac:dyDescent="0.45">
      <c r="A128" s="55" t="s">
        <v>719</v>
      </c>
      <c r="B128" s="60" t="s">
        <v>88</v>
      </c>
      <c r="C128" s="55" t="s">
        <v>87</v>
      </c>
      <c r="D128" s="113"/>
      <c r="E128" s="98"/>
      <c r="F128" s="58"/>
    </row>
    <row r="129" spans="1:6" x14ac:dyDescent="0.45">
      <c r="A129" s="55" t="s">
        <v>113</v>
      </c>
      <c r="B129" s="73" t="s">
        <v>1453</v>
      </c>
      <c r="C129" s="232">
        <v>1</v>
      </c>
      <c r="D129" s="72">
        <v>1.9750000000000001</v>
      </c>
      <c r="E129" s="102">
        <v>3.8</v>
      </c>
      <c r="F129" s="58">
        <f>(C129*D129*E129)</f>
        <v>7.5049999999999999</v>
      </c>
    </row>
    <row r="130" spans="1:6" x14ac:dyDescent="0.45">
      <c r="A130" s="55" t="s">
        <v>114</v>
      </c>
      <c r="B130" s="75" t="s">
        <v>738</v>
      </c>
      <c r="C130" s="233">
        <v>-1</v>
      </c>
      <c r="D130" s="117">
        <v>0.77</v>
      </c>
      <c r="E130" s="103">
        <v>2.0750000000000002</v>
      </c>
      <c r="F130" s="64">
        <f t="shared" ref="F130:F135" si="5">(C130*D130*E130)</f>
        <v>-1.5977500000000002</v>
      </c>
    </row>
    <row r="131" spans="1:6" x14ac:dyDescent="0.45">
      <c r="A131" s="55" t="s">
        <v>115</v>
      </c>
      <c r="B131" s="71" t="s">
        <v>739</v>
      </c>
      <c r="C131" s="232">
        <v>1</v>
      </c>
      <c r="D131" s="72">
        <v>2.65</v>
      </c>
      <c r="E131" s="102">
        <v>3.2</v>
      </c>
      <c r="F131" s="58">
        <f t="shared" si="5"/>
        <v>8.48</v>
      </c>
    </row>
    <row r="132" spans="1:6" x14ac:dyDescent="0.45">
      <c r="A132" s="55" t="s">
        <v>116</v>
      </c>
      <c r="B132" s="75" t="s">
        <v>740</v>
      </c>
      <c r="C132" s="233">
        <v>-1</v>
      </c>
      <c r="D132" s="117">
        <v>0.9</v>
      </c>
      <c r="E132" s="103">
        <v>2.0499999999999998</v>
      </c>
      <c r="F132" s="64">
        <f t="shared" si="5"/>
        <v>-1.845</v>
      </c>
    </row>
    <row r="133" spans="1:6" x14ac:dyDescent="0.45">
      <c r="A133" s="55" t="s">
        <v>741</v>
      </c>
      <c r="B133" s="71" t="s">
        <v>742</v>
      </c>
      <c r="C133" s="232">
        <v>1</v>
      </c>
      <c r="D133" s="72">
        <v>2.15</v>
      </c>
      <c r="E133" s="102">
        <v>0.4</v>
      </c>
      <c r="F133" s="58">
        <f t="shared" si="5"/>
        <v>0.86</v>
      </c>
    </row>
    <row r="134" spans="1:6" x14ac:dyDescent="0.45">
      <c r="A134" s="55"/>
      <c r="B134" s="74" t="s">
        <v>1454</v>
      </c>
      <c r="C134" s="55"/>
      <c r="D134" s="113"/>
      <c r="E134" s="98"/>
      <c r="F134" s="58">
        <f t="shared" si="5"/>
        <v>0</v>
      </c>
    </row>
    <row r="135" spans="1:6" x14ac:dyDescent="0.45">
      <c r="A135" s="55" t="s">
        <v>743</v>
      </c>
      <c r="B135" s="73" t="s">
        <v>1455</v>
      </c>
      <c r="C135" s="33">
        <v>1</v>
      </c>
      <c r="D135" s="118">
        <v>10.75</v>
      </c>
      <c r="E135" s="104">
        <v>1.2</v>
      </c>
      <c r="F135" s="58">
        <f t="shared" si="5"/>
        <v>12.9</v>
      </c>
    </row>
    <row r="136" spans="1:6" x14ac:dyDescent="0.45">
      <c r="A136" s="55"/>
      <c r="B136" s="68"/>
      <c r="C136" s="69"/>
      <c r="D136" s="116"/>
      <c r="E136" s="101"/>
      <c r="F136" s="96">
        <f>SUM(F129:F135)</f>
        <v>26.302250000000001</v>
      </c>
    </row>
    <row r="137" spans="1:6" ht="157.5" x14ac:dyDescent="0.45">
      <c r="A137" s="55" t="s">
        <v>720</v>
      </c>
      <c r="B137" s="60" t="s">
        <v>89</v>
      </c>
      <c r="C137" s="55" t="s">
        <v>87</v>
      </c>
      <c r="D137" s="113"/>
      <c r="E137" s="98"/>
      <c r="F137" s="58"/>
    </row>
    <row r="138" spans="1:6" x14ac:dyDescent="0.45">
      <c r="A138" s="55" t="s">
        <v>113</v>
      </c>
      <c r="B138" s="73" t="s">
        <v>744</v>
      </c>
      <c r="C138" s="232">
        <v>2</v>
      </c>
      <c r="D138" s="72">
        <v>5.8</v>
      </c>
      <c r="E138" s="102">
        <v>4.2</v>
      </c>
      <c r="F138" s="58">
        <f>(C138*D138*E138)</f>
        <v>48.72</v>
      </c>
    </row>
    <row r="139" spans="1:6" x14ac:dyDescent="0.45">
      <c r="A139" s="55" t="s">
        <v>114</v>
      </c>
      <c r="B139" s="75" t="s">
        <v>740</v>
      </c>
      <c r="C139" s="233">
        <v>-2</v>
      </c>
      <c r="D139" s="117">
        <v>1.1000000000000001</v>
      </c>
      <c r="E139" s="103">
        <v>2.1</v>
      </c>
      <c r="F139" s="64">
        <f t="shared" ref="F139:F166" si="6">(C139*D139*E139)</f>
        <v>-4.620000000000001</v>
      </c>
    </row>
    <row r="140" spans="1:6" x14ac:dyDescent="0.45">
      <c r="A140" s="55" t="s">
        <v>115</v>
      </c>
      <c r="B140" s="73" t="s">
        <v>744</v>
      </c>
      <c r="C140" s="232">
        <v>2</v>
      </c>
      <c r="D140" s="72">
        <v>0.4</v>
      </c>
      <c r="E140" s="102">
        <v>4.2</v>
      </c>
      <c r="F140" s="58">
        <f t="shared" si="6"/>
        <v>3.3600000000000003</v>
      </c>
    </row>
    <row r="141" spans="1:6" x14ac:dyDescent="0.45">
      <c r="A141" s="55" t="s">
        <v>116</v>
      </c>
      <c r="B141" s="75" t="s">
        <v>740</v>
      </c>
      <c r="C141" s="233">
        <v>-2</v>
      </c>
      <c r="D141" s="117">
        <v>0.97</v>
      </c>
      <c r="E141" s="103">
        <v>2.27</v>
      </c>
      <c r="F141" s="58">
        <f t="shared" si="6"/>
        <v>-4.4037999999999995</v>
      </c>
    </row>
    <row r="142" spans="1:6" x14ac:dyDescent="0.45">
      <c r="A142" s="55" t="s">
        <v>741</v>
      </c>
      <c r="B142" s="71" t="s">
        <v>745</v>
      </c>
      <c r="C142" s="232">
        <v>2</v>
      </c>
      <c r="D142" s="72">
        <v>2</v>
      </c>
      <c r="E142" s="102">
        <v>3.2</v>
      </c>
      <c r="F142" s="58">
        <f t="shared" si="6"/>
        <v>12.8</v>
      </c>
    </row>
    <row r="143" spans="1:6" x14ac:dyDescent="0.45">
      <c r="A143" s="55" t="s">
        <v>743</v>
      </c>
      <c r="B143" s="73" t="s">
        <v>1453</v>
      </c>
      <c r="C143" s="232">
        <v>1</v>
      </c>
      <c r="D143" s="72">
        <v>1.9750000000000001</v>
      </c>
      <c r="E143" s="102">
        <v>3.8</v>
      </c>
      <c r="F143" s="58">
        <f t="shared" si="6"/>
        <v>7.5049999999999999</v>
      </c>
    </row>
    <row r="144" spans="1:6" x14ac:dyDescent="0.45">
      <c r="A144" s="55" t="s">
        <v>746</v>
      </c>
      <c r="B144" s="75" t="s">
        <v>738</v>
      </c>
      <c r="C144" s="233">
        <v>-1</v>
      </c>
      <c r="D144" s="117">
        <v>0.77</v>
      </c>
      <c r="E144" s="103">
        <v>2.0750000000000002</v>
      </c>
      <c r="F144" s="64">
        <f t="shared" si="6"/>
        <v>-1.5977500000000002</v>
      </c>
    </row>
    <row r="145" spans="1:6" x14ac:dyDescent="0.45">
      <c r="A145" s="55" t="s">
        <v>747</v>
      </c>
      <c r="B145" s="71" t="s">
        <v>739</v>
      </c>
      <c r="C145" s="232">
        <v>1</v>
      </c>
      <c r="D145" s="72">
        <v>2.65</v>
      </c>
      <c r="E145" s="102">
        <v>3.2</v>
      </c>
      <c r="F145" s="58">
        <f t="shared" si="6"/>
        <v>8.48</v>
      </c>
    </row>
    <row r="146" spans="1:6" x14ac:dyDescent="0.45">
      <c r="A146" s="55" t="s">
        <v>748</v>
      </c>
      <c r="B146" s="75" t="s">
        <v>749</v>
      </c>
      <c r="C146" s="233">
        <v>-1</v>
      </c>
      <c r="D146" s="117">
        <v>0.9</v>
      </c>
      <c r="E146" s="103">
        <v>2.0499999999999998</v>
      </c>
      <c r="F146" s="64">
        <f t="shared" si="6"/>
        <v>-1.845</v>
      </c>
    </row>
    <row r="147" spans="1:6" x14ac:dyDescent="0.45">
      <c r="A147" s="55" t="s">
        <v>750</v>
      </c>
      <c r="B147" s="71" t="s">
        <v>742</v>
      </c>
      <c r="C147" s="232">
        <v>1</v>
      </c>
      <c r="D147" s="72">
        <v>2.15</v>
      </c>
      <c r="E147" s="102">
        <v>0.4</v>
      </c>
      <c r="F147" s="58">
        <f t="shared" si="6"/>
        <v>0.86</v>
      </c>
    </row>
    <row r="148" spans="1:6" x14ac:dyDescent="0.45">
      <c r="A148" s="55" t="s">
        <v>751</v>
      </c>
      <c r="B148" s="73" t="s">
        <v>744</v>
      </c>
      <c r="C148" s="232">
        <v>2</v>
      </c>
      <c r="D148" s="72">
        <v>5.8</v>
      </c>
      <c r="E148" s="102">
        <v>4.2</v>
      </c>
      <c r="F148" s="58">
        <f t="shared" si="6"/>
        <v>48.72</v>
      </c>
    </row>
    <row r="149" spans="1:6" x14ac:dyDescent="0.45">
      <c r="A149" s="55" t="s">
        <v>752</v>
      </c>
      <c r="B149" s="75" t="s">
        <v>740</v>
      </c>
      <c r="C149" s="233">
        <v>-2</v>
      </c>
      <c r="D149" s="117">
        <v>1.1000000000000001</v>
      </c>
      <c r="E149" s="103">
        <v>2.1</v>
      </c>
      <c r="F149" s="58">
        <f t="shared" si="6"/>
        <v>-4.620000000000001</v>
      </c>
    </row>
    <row r="150" spans="1:6" x14ac:dyDescent="0.45">
      <c r="A150" s="55" t="s">
        <v>753</v>
      </c>
      <c r="B150" s="73" t="s">
        <v>744</v>
      </c>
      <c r="C150" s="232">
        <v>2</v>
      </c>
      <c r="D150" s="72">
        <v>0.4</v>
      </c>
      <c r="E150" s="102">
        <v>4.2</v>
      </c>
      <c r="F150" s="58">
        <f t="shared" si="6"/>
        <v>3.3600000000000003</v>
      </c>
    </row>
    <row r="151" spans="1:6" x14ac:dyDescent="0.45">
      <c r="A151" s="55" t="s">
        <v>754</v>
      </c>
      <c r="B151" s="75" t="s">
        <v>740</v>
      </c>
      <c r="C151" s="233">
        <v>-2</v>
      </c>
      <c r="D151" s="117">
        <v>0.97</v>
      </c>
      <c r="E151" s="103">
        <v>2.27</v>
      </c>
      <c r="F151" s="58">
        <f t="shared" si="6"/>
        <v>-4.4037999999999995</v>
      </c>
    </row>
    <row r="152" spans="1:6" x14ac:dyDescent="0.45">
      <c r="A152" s="55" t="s">
        <v>755</v>
      </c>
      <c r="B152" s="71" t="s">
        <v>745</v>
      </c>
      <c r="C152" s="232">
        <v>2</v>
      </c>
      <c r="D152" s="72">
        <v>2</v>
      </c>
      <c r="E152" s="102">
        <v>3.2</v>
      </c>
      <c r="F152" s="58">
        <f t="shared" si="6"/>
        <v>12.8</v>
      </c>
    </row>
    <row r="153" spans="1:6" x14ac:dyDescent="0.45">
      <c r="A153" s="55" t="s">
        <v>756</v>
      </c>
      <c r="B153" s="73" t="s">
        <v>1453</v>
      </c>
      <c r="C153" s="33">
        <v>2</v>
      </c>
      <c r="D153" s="72">
        <v>1.9750000000000001</v>
      </c>
      <c r="E153" s="102">
        <v>3.8</v>
      </c>
      <c r="F153" s="58">
        <f t="shared" si="6"/>
        <v>15.01</v>
      </c>
    </row>
    <row r="154" spans="1:6" x14ac:dyDescent="0.45">
      <c r="A154" s="55" t="s">
        <v>757</v>
      </c>
      <c r="B154" s="75" t="s">
        <v>738</v>
      </c>
      <c r="C154" s="233">
        <v>-2</v>
      </c>
      <c r="D154" s="117">
        <v>0.77</v>
      </c>
      <c r="E154" s="103">
        <v>2.0750000000000002</v>
      </c>
      <c r="F154" s="64">
        <f t="shared" si="6"/>
        <v>-3.1955000000000005</v>
      </c>
    </row>
    <row r="155" spans="1:6" x14ac:dyDescent="0.45">
      <c r="A155" s="55" t="s">
        <v>758</v>
      </c>
      <c r="B155" s="71" t="s">
        <v>739</v>
      </c>
      <c r="C155" s="232">
        <v>2</v>
      </c>
      <c r="D155" s="72">
        <v>2.65</v>
      </c>
      <c r="E155" s="102">
        <v>3.2</v>
      </c>
      <c r="F155" s="58">
        <f t="shared" si="6"/>
        <v>16.96</v>
      </c>
    </row>
    <row r="156" spans="1:6" x14ac:dyDescent="0.45">
      <c r="A156" s="55" t="s">
        <v>759</v>
      </c>
      <c r="B156" s="75" t="s">
        <v>749</v>
      </c>
      <c r="C156" s="233">
        <v>-2</v>
      </c>
      <c r="D156" s="117">
        <v>0.9</v>
      </c>
      <c r="E156" s="103">
        <v>2.0499999999999998</v>
      </c>
      <c r="F156" s="64">
        <f t="shared" si="6"/>
        <v>-3.69</v>
      </c>
    </row>
    <row r="157" spans="1:6" x14ac:dyDescent="0.45">
      <c r="A157" s="55" t="s">
        <v>760</v>
      </c>
      <c r="B157" s="71" t="s">
        <v>1456</v>
      </c>
      <c r="C157" s="232">
        <v>2</v>
      </c>
      <c r="D157" s="72">
        <v>2.15</v>
      </c>
      <c r="E157" s="102">
        <v>0.4</v>
      </c>
      <c r="F157" s="58">
        <f t="shared" si="6"/>
        <v>1.72</v>
      </c>
    </row>
    <row r="158" spans="1:6" x14ac:dyDescent="0.45">
      <c r="A158" s="55" t="s">
        <v>761</v>
      </c>
      <c r="B158" s="71" t="s">
        <v>762</v>
      </c>
      <c r="C158" s="33">
        <v>2</v>
      </c>
      <c r="D158" s="118">
        <v>1</v>
      </c>
      <c r="E158" s="104">
        <v>4.2</v>
      </c>
      <c r="F158" s="58">
        <f t="shared" si="6"/>
        <v>8.4</v>
      </c>
    </row>
    <row r="159" spans="1:6" x14ac:dyDescent="0.45">
      <c r="A159" s="55" t="s">
        <v>763</v>
      </c>
      <c r="B159" s="71" t="s">
        <v>764</v>
      </c>
      <c r="C159" s="232">
        <v>1</v>
      </c>
      <c r="D159" s="72">
        <v>4.8</v>
      </c>
      <c r="E159" s="102">
        <v>4.2</v>
      </c>
      <c r="F159" s="58">
        <f t="shared" si="6"/>
        <v>20.16</v>
      </c>
    </row>
    <row r="160" spans="1:6" x14ac:dyDescent="0.45">
      <c r="A160" s="55" t="s">
        <v>765</v>
      </c>
      <c r="B160" s="75" t="s">
        <v>766</v>
      </c>
      <c r="C160" s="233">
        <v>-1</v>
      </c>
      <c r="D160" s="117">
        <v>1.1000000000000001</v>
      </c>
      <c r="E160" s="103">
        <v>2.1</v>
      </c>
      <c r="F160" s="64">
        <f t="shared" si="6"/>
        <v>-2.3100000000000005</v>
      </c>
    </row>
    <row r="161" spans="1:6" x14ac:dyDescent="0.45">
      <c r="A161" s="55" t="s">
        <v>767</v>
      </c>
      <c r="B161" s="74" t="s">
        <v>1454</v>
      </c>
      <c r="C161" s="233"/>
      <c r="D161" s="117"/>
      <c r="E161" s="103"/>
      <c r="F161" s="58">
        <f t="shared" si="6"/>
        <v>0</v>
      </c>
    </row>
    <row r="162" spans="1:6" x14ac:dyDescent="0.45">
      <c r="A162" s="55" t="s">
        <v>768</v>
      </c>
      <c r="B162" s="73" t="s">
        <v>1457</v>
      </c>
      <c r="C162" s="33">
        <v>2</v>
      </c>
      <c r="D162" s="118">
        <v>10.75</v>
      </c>
      <c r="E162" s="104">
        <v>1.2</v>
      </c>
      <c r="F162" s="58">
        <f t="shared" si="6"/>
        <v>25.8</v>
      </c>
    </row>
    <row r="163" spans="1:6" x14ac:dyDescent="0.45">
      <c r="A163" s="55" t="s">
        <v>769</v>
      </c>
      <c r="B163" s="73" t="s">
        <v>770</v>
      </c>
      <c r="C163" s="33">
        <v>2</v>
      </c>
      <c r="D163" s="118">
        <f>3.12+0.79+3.15+0.79+0.2+0.2</f>
        <v>8.25</v>
      </c>
      <c r="E163" s="104">
        <v>4.8</v>
      </c>
      <c r="F163" s="58">
        <f t="shared" si="6"/>
        <v>79.2</v>
      </c>
    </row>
    <row r="164" spans="1:6" x14ac:dyDescent="0.45">
      <c r="A164" s="55" t="s">
        <v>771</v>
      </c>
      <c r="B164" s="73" t="s">
        <v>772</v>
      </c>
      <c r="C164" s="33">
        <v>2</v>
      </c>
      <c r="D164" s="118">
        <v>5.0199999999999996</v>
      </c>
      <c r="E164" s="104">
        <v>4.8</v>
      </c>
      <c r="F164" s="58">
        <f t="shared" si="6"/>
        <v>48.191999999999993</v>
      </c>
    </row>
    <row r="165" spans="1:6" x14ac:dyDescent="0.45">
      <c r="A165" s="55" t="s">
        <v>773</v>
      </c>
      <c r="B165" s="75" t="s">
        <v>749</v>
      </c>
      <c r="C165" s="233">
        <v>-2</v>
      </c>
      <c r="D165" s="117">
        <v>0.9</v>
      </c>
      <c r="E165" s="103">
        <v>2.4</v>
      </c>
      <c r="F165" s="64">
        <f t="shared" si="6"/>
        <v>-4.32</v>
      </c>
    </row>
    <row r="166" spans="1:6" x14ac:dyDescent="0.45">
      <c r="A166" s="55" t="s">
        <v>774</v>
      </c>
      <c r="B166" s="73" t="s">
        <v>775</v>
      </c>
      <c r="C166" s="33">
        <v>2</v>
      </c>
      <c r="D166" s="118">
        <v>1.75</v>
      </c>
      <c r="E166" s="104">
        <v>4</v>
      </c>
      <c r="F166" s="58">
        <f t="shared" si="6"/>
        <v>14</v>
      </c>
    </row>
    <row r="167" spans="1:6" x14ac:dyDescent="0.45">
      <c r="A167" s="69"/>
      <c r="B167" s="76"/>
      <c r="C167" s="234"/>
      <c r="D167" s="119"/>
      <c r="E167" s="105"/>
      <c r="F167" s="96">
        <f>SUM(F138:F166)</f>
        <v>341.04115000000002</v>
      </c>
    </row>
    <row r="168" spans="1:6" x14ac:dyDescent="0.45">
      <c r="A168" s="55"/>
      <c r="B168" s="75"/>
      <c r="C168" s="233"/>
      <c r="D168" s="117"/>
      <c r="E168" s="103"/>
      <c r="F168" s="58"/>
    </row>
    <row r="169" spans="1:6" x14ac:dyDescent="0.45">
      <c r="A169" s="55"/>
      <c r="B169" s="75"/>
      <c r="C169" s="233"/>
      <c r="D169" s="117"/>
      <c r="E169" s="103"/>
      <c r="F169" s="58"/>
    </row>
    <row r="170" spans="1:6" ht="157.5" x14ac:dyDescent="0.45">
      <c r="A170" s="55" t="s">
        <v>776</v>
      </c>
      <c r="B170" s="60" t="s">
        <v>89</v>
      </c>
      <c r="C170" s="55"/>
      <c r="D170" s="113"/>
      <c r="E170" s="98"/>
      <c r="F170" s="58"/>
    </row>
    <row r="171" spans="1:6" x14ac:dyDescent="0.45">
      <c r="A171" s="55" t="s">
        <v>113</v>
      </c>
      <c r="B171" s="71" t="s">
        <v>777</v>
      </c>
      <c r="C171" s="232">
        <v>1</v>
      </c>
      <c r="D171" s="72">
        <v>6.42</v>
      </c>
      <c r="E171" s="102">
        <v>3.05</v>
      </c>
      <c r="F171" s="58">
        <f>(C171*D171*E171)</f>
        <v>19.581</v>
      </c>
    </row>
    <row r="172" spans="1:6" x14ac:dyDescent="0.45">
      <c r="A172" s="55" t="s">
        <v>114</v>
      </c>
      <c r="B172" s="71" t="s">
        <v>778</v>
      </c>
      <c r="C172" s="232">
        <v>1</v>
      </c>
      <c r="D172" s="72">
        <v>1.6</v>
      </c>
      <c r="E172" s="102">
        <v>1.67</v>
      </c>
      <c r="F172" s="58">
        <f t="shared" ref="F172:F179" si="7">(C172*D172*E172)</f>
        <v>2.6720000000000002</v>
      </c>
    </row>
    <row r="173" spans="1:6" x14ac:dyDescent="0.45">
      <c r="A173" s="55" t="s">
        <v>115</v>
      </c>
      <c r="B173" s="71" t="s">
        <v>779</v>
      </c>
      <c r="C173" s="232">
        <v>1</v>
      </c>
      <c r="D173" s="72">
        <v>3.9</v>
      </c>
      <c r="E173" s="102">
        <v>3.3</v>
      </c>
      <c r="F173" s="58">
        <f t="shared" si="7"/>
        <v>12.87</v>
      </c>
    </row>
    <row r="174" spans="1:6" x14ac:dyDescent="0.45">
      <c r="A174" s="55" t="s">
        <v>116</v>
      </c>
      <c r="B174" s="71" t="s">
        <v>1203</v>
      </c>
      <c r="C174" s="232">
        <v>1</v>
      </c>
      <c r="D174" s="72">
        <v>1</v>
      </c>
      <c r="E174" s="102">
        <v>4.2</v>
      </c>
      <c r="F174" s="58">
        <f t="shared" si="7"/>
        <v>4.2</v>
      </c>
    </row>
    <row r="175" spans="1:6" x14ac:dyDescent="0.45">
      <c r="A175" s="55" t="s">
        <v>741</v>
      </c>
      <c r="B175" s="75" t="s">
        <v>780</v>
      </c>
      <c r="C175" s="233">
        <v>-1</v>
      </c>
      <c r="D175" s="117">
        <v>0.97</v>
      </c>
      <c r="E175" s="103">
        <v>2.27</v>
      </c>
      <c r="F175" s="58">
        <f t="shared" si="7"/>
        <v>-2.2018999999999997</v>
      </c>
    </row>
    <row r="176" spans="1:6" x14ac:dyDescent="0.45">
      <c r="A176" s="55" t="s">
        <v>743</v>
      </c>
      <c r="B176" s="71" t="s">
        <v>781</v>
      </c>
      <c r="C176" s="232">
        <v>1</v>
      </c>
      <c r="D176" s="72">
        <v>4.8</v>
      </c>
      <c r="E176" s="102">
        <v>4.2</v>
      </c>
      <c r="F176" s="58">
        <f t="shared" si="7"/>
        <v>20.16</v>
      </c>
    </row>
    <row r="177" spans="1:6" x14ac:dyDescent="0.45">
      <c r="A177" s="55" t="s">
        <v>746</v>
      </c>
      <c r="B177" s="75" t="s">
        <v>782</v>
      </c>
      <c r="C177" s="233">
        <v>-1</v>
      </c>
      <c r="D177" s="117">
        <v>1.1000000000000001</v>
      </c>
      <c r="E177" s="103">
        <v>2.1</v>
      </c>
      <c r="F177" s="58">
        <f t="shared" si="7"/>
        <v>-2.3100000000000005</v>
      </c>
    </row>
    <row r="178" spans="1:6" x14ac:dyDescent="0.45">
      <c r="A178" s="55" t="s">
        <v>747</v>
      </c>
      <c r="B178" s="74" t="s">
        <v>1454</v>
      </c>
      <c r="C178" s="55"/>
      <c r="D178" s="113"/>
      <c r="E178" s="98"/>
      <c r="F178" s="58">
        <f t="shared" si="7"/>
        <v>0</v>
      </c>
    </row>
    <row r="179" spans="1:6" x14ac:dyDescent="0.45">
      <c r="A179" s="55" t="s">
        <v>748</v>
      </c>
      <c r="B179" s="73" t="s">
        <v>783</v>
      </c>
      <c r="C179" s="33">
        <v>1</v>
      </c>
      <c r="D179" s="118">
        <v>9.3000000000000007</v>
      </c>
      <c r="E179" s="104">
        <v>3.2</v>
      </c>
      <c r="F179" s="58">
        <f t="shared" si="7"/>
        <v>29.760000000000005</v>
      </c>
    </row>
    <row r="180" spans="1:6" x14ac:dyDescent="0.45">
      <c r="A180" s="55"/>
      <c r="B180" s="68"/>
      <c r="C180" s="69"/>
      <c r="D180" s="116"/>
      <c r="E180" s="101"/>
      <c r="F180" s="96">
        <f>SUM(F171:F179)</f>
        <v>84.731099999999998</v>
      </c>
    </row>
    <row r="181" spans="1:6" ht="67.5" x14ac:dyDescent="0.45">
      <c r="A181" s="55" t="s">
        <v>784</v>
      </c>
      <c r="B181" s="60" t="s">
        <v>317</v>
      </c>
      <c r="C181" s="55"/>
      <c r="D181" s="113"/>
      <c r="E181" s="98"/>
      <c r="F181" s="58"/>
    </row>
    <row r="182" spans="1:6" x14ac:dyDescent="0.45">
      <c r="A182" s="55"/>
      <c r="B182" s="61" t="s">
        <v>785</v>
      </c>
      <c r="C182" s="77">
        <v>1</v>
      </c>
      <c r="D182" s="120">
        <v>3</v>
      </c>
      <c r="E182" s="106">
        <v>3.1</v>
      </c>
      <c r="F182" s="96">
        <f>(C182*D182*E182)</f>
        <v>9.3000000000000007</v>
      </c>
    </row>
    <row r="183" spans="1:6" x14ac:dyDescent="0.45">
      <c r="A183" s="55"/>
      <c r="B183" s="60"/>
      <c r="C183" s="55"/>
      <c r="D183" s="113"/>
      <c r="E183" s="98"/>
      <c r="F183" s="58"/>
    </row>
    <row r="184" spans="1:6" x14ac:dyDescent="0.45">
      <c r="A184" s="55" t="s">
        <v>40</v>
      </c>
      <c r="B184" s="60" t="s">
        <v>18</v>
      </c>
      <c r="C184" s="55"/>
      <c r="D184" s="113"/>
      <c r="E184" s="98"/>
      <c r="F184" s="58"/>
    </row>
    <row r="185" spans="1:6" x14ac:dyDescent="0.45">
      <c r="A185" s="55" t="s">
        <v>724</v>
      </c>
      <c r="B185" s="60" t="s">
        <v>91</v>
      </c>
      <c r="C185" s="55"/>
      <c r="D185" s="113"/>
      <c r="E185" s="98"/>
      <c r="F185" s="58"/>
    </row>
    <row r="186" spans="1:6" ht="78.75" x14ac:dyDescent="0.45">
      <c r="A186" s="55" t="s">
        <v>14</v>
      </c>
      <c r="B186" s="60" t="s">
        <v>92</v>
      </c>
      <c r="C186" s="55"/>
      <c r="D186" s="113"/>
      <c r="E186" s="98"/>
      <c r="F186" s="58"/>
    </row>
    <row r="187" spans="1:6" x14ac:dyDescent="0.45">
      <c r="A187" s="55"/>
      <c r="B187" s="60"/>
      <c r="C187" s="55"/>
      <c r="D187" s="113"/>
      <c r="E187" s="98"/>
      <c r="F187" s="58"/>
    </row>
    <row r="188" spans="1:6" x14ac:dyDescent="0.45">
      <c r="A188" s="55" t="s">
        <v>725</v>
      </c>
      <c r="B188" s="60" t="s">
        <v>93</v>
      </c>
      <c r="C188" s="55" t="s">
        <v>20</v>
      </c>
      <c r="D188" s="113"/>
      <c r="E188" s="98"/>
      <c r="F188" s="58"/>
    </row>
    <row r="189" spans="1:6" ht="90" x14ac:dyDescent="0.45">
      <c r="A189" s="55" t="s">
        <v>14</v>
      </c>
      <c r="B189" s="60" t="s">
        <v>94</v>
      </c>
      <c r="C189" s="55" t="s">
        <v>14</v>
      </c>
      <c r="D189" s="113"/>
      <c r="E189" s="98"/>
      <c r="F189" s="58"/>
    </row>
    <row r="190" spans="1:6" x14ac:dyDescent="0.45">
      <c r="A190" s="55" t="s">
        <v>113</v>
      </c>
      <c r="B190" s="60" t="s">
        <v>786</v>
      </c>
      <c r="C190" s="55">
        <v>1</v>
      </c>
      <c r="D190" s="113">
        <v>8.6300000000000008</v>
      </c>
      <c r="E190" s="98">
        <v>1.2</v>
      </c>
      <c r="F190" s="58">
        <f>(C190*D190*E190)</f>
        <v>10.356</v>
      </c>
    </row>
    <row r="191" spans="1:6" x14ac:dyDescent="0.45">
      <c r="A191" s="55" t="s">
        <v>114</v>
      </c>
      <c r="B191" s="60" t="s">
        <v>787</v>
      </c>
      <c r="C191" s="55">
        <v>1</v>
      </c>
      <c r="D191" s="113">
        <v>1.7</v>
      </c>
      <c r="E191" s="98">
        <v>0.55000000000000004</v>
      </c>
      <c r="F191" s="58">
        <f t="shared" ref="F191:F193" si="8">(C191*D191*E191)</f>
        <v>0.93500000000000005</v>
      </c>
    </row>
    <row r="192" spans="1:6" x14ac:dyDescent="0.45">
      <c r="A192" s="55" t="s">
        <v>115</v>
      </c>
      <c r="B192" s="62" t="s">
        <v>788</v>
      </c>
      <c r="C192" s="63">
        <v>-1</v>
      </c>
      <c r="D192" s="114">
        <v>0.25</v>
      </c>
      <c r="E192" s="99">
        <v>0.63</v>
      </c>
      <c r="F192" s="58">
        <f t="shared" si="8"/>
        <v>-0.1575</v>
      </c>
    </row>
    <row r="193" spans="1:6" x14ac:dyDescent="0.45">
      <c r="A193" s="55" t="s">
        <v>116</v>
      </c>
      <c r="B193" s="60" t="s">
        <v>789</v>
      </c>
      <c r="C193" s="55">
        <v>1</v>
      </c>
      <c r="D193" s="113">
        <v>1.05</v>
      </c>
      <c r="E193" s="98">
        <v>0.55000000000000004</v>
      </c>
      <c r="F193" s="58">
        <f t="shared" si="8"/>
        <v>0.57750000000000012</v>
      </c>
    </row>
    <row r="194" spans="1:6" x14ac:dyDescent="0.45">
      <c r="A194" s="55" t="s">
        <v>741</v>
      </c>
      <c r="B194" s="61" t="s">
        <v>1413</v>
      </c>
      <c r="C194" s="55">
        <v>1</v>
      </c>
      <c r="D194" s="113">
        <v>9.2729999999999997</v>
      </c>
      <c r="E194" s="98">
        <v>1.6950000000000001</v>
      </c>
      <c r="F194" s="58">
        <f>(C194*D194*E194)</f>
        <v>15.717734999999999</v>
      </c>
    </row>
    <row r="195" spans="1:6" x14ac:dyDescent="0.45">
      <c r="A195" s="55" t="s">
        <v>743</v>
      </c>
      <c r="B195" s="62" t="s">
        <v>712</v>
      </c>
      <c r="C195" s="63">
        <v>-1</v>
      </c>
      <c r="D195" s="114">
        <v>3.847</v>
      </c>
      <c r="E195" s="99">
        <v>0.63</v>
      </c>
      <c r="F195" s="64">
        <f>(C195*D195*E195)</f>
        <v>-2.42361</v>
      </c>
    </row>
    <row r="196" spans="1:6" x14ac:dyDescent="0.45">
      <c r="A196" s="55"/>
      <c r="B196" s="68"/>
      <c r="C196" s="69"/>
      <c r="D196" s="116"/>
      <c r="E196" s="101"/>
      <c r="F196" s="96">
        <f>SUM(F190:F195)</f>
        <v>25.005125</v>
      </c>
    </row>
    <row r="197" spans="1:6" x14ac:dyDescent="0.45">
      <c r="A197" s="55"/>
      <c r="B197" s="60"/>
      <c r="C197" s="55"/>
      <c r="D197" s="113"/>
      <c r="E197" s="98"/>
      <c r="F197" s="58"/>
    </row>
    <row r="198" spans="1:6" x14ac:dyDescent="0.45">
      <c r="A198" s="55" t="s">
        <v>726</v>
      </c>
      <c r="B198" s="60" t="s">
        <v>1437</v>
      </c>
      <c r="C198" s="55" t="s">
        <v>20</v>
      </c>
      <c r="D198" s="113"/>
      <c r="E198" s="98"/>
      <c r="F198" s="58"/>
    </row>
    <row r="199" spans="1:6" ht="56.25" x14ac:dyDescent="0.45">
      <c r="A199" s="55" t="s">
        <v>14</v>
      </c>
      <c r="B199" s="60" t="s">
        <v>95</v>
      </c>
      <c r="C199" s="55" t="s">
        <v>14</v>
      </c>
      <c r="D199" s="113"/>
      <c r="E199" s="98"/>
      <c r="F199" s="58"/>
    </row>
    <row r="200" spans="1:6" x14ac:dyDescent="0.45">
      <c r="A200" s="55" t="s">
        <v>113</v>
      </c>
      <c r="B200" s="60" t="s">
        <v>790</v>
      </c>
      <c r="C200" s="55">
        <v>1</v>
      </c>
      <c r="D200" s="113">
        <v>3.05</v>
      </c>
      <c r="E200" s="98">
        <v>3</v>
      </c>
      <c r="F200" s="58">
        <f>(C200*D200*E200)</f>
        <v>9.1499999999999986</v>
      </c>
    </row>
    <row r="201" spans="1:6" x14ac:dyDescent="0.45">
      <c r="A201" s="55" t="s">
        <v>114</v>
      </c>
      <c r="B201" s="62" t="s">
        <v>791</v>
      </c>
      <c r="C201" s="63">
        <v>-1</v>
      </c>
      <c r="D201" s="114">
        <v>2.25</v>
      </c>
      <c r="E201" s="99">
        <v>2.7149999999999999</v>
      </c>
      <c r="F201" s="64">
        <f>(C201*D201*E201)</f>
        <v>-6.1087499999999997</v>
      </c>
    </row>
    <row r="202" spans="1:6" x14ac:dyDescent="0.45">
      <c r="A202" s="55"/>
      <c r="B202" s="62"/>
      <c r="C202" s="63"/>
      <c r="D202" s="114"/>
      <c r="E202" s="99"/>
      <c r="F202" s="64"/>
    </row>
    <row r="203" spans="1:6" x14ac:dyDescent="0.45">
      <c r="A203" s="55"/>
      <c r="B203" s="68"/>
      <c r="C203" s="69"/>
      <c r="D203" s="116"/>
      <c r="E203" s="101"/>
      <c r="F203" s="96">
        <f>SUM(F200:F201)</f>
        <v>3.0412499999999989</v>
      </c>
    </row>
    <row r="204" spans="1:6" x14ac:dyDescent="0.45">
      <c r="A204" s="55"/>
      <c r="B204" s="60"/>
      <c r="C204" s="55"/>
      <c r="D204" s="113"/>
      <c r="E204" s="98"/>
      <c r="F204" s="58"/>
    </row>
    <row r="205" spans="1:6" x14ac:dyDescent="0.45">
      <c r="A205" s="55" t="s">
        <v>727</v>
      </c>
      <c r="B205" s="60" t="s">
        <v>96</v>
      </c>
      <c r="C205" s="55" t="s">
        <v>1205</v>
      </c>
      <c r="D205" s="113"/>
      <c r="E205" s="98"/>
      <c r="F205" s="58"/>
    </row>
    <row r="206" spans="1:6" ht="56.25" x14ac:dyDescent="0.45">
      <c r="A206" s="55" t="s">
        <v>14</v>
      </c>
      <c r="B206" s="60" t="s">
        <v>97</v>
      </c>
      <c r="C206" s="55"/>
      <c r="D206" s="113"/>
      <c r="E206" s="98"/>
      <c r="F206" s="58"/>
    </row>
    <row r="207" spans="1:6" x14ac:dyDescent="0.45">
      <c r="A207" s="55"/>
      <c r="B207" s="60" t="s">
        <v>792</v>
      </c>
      <c r="C207" s="55">
        <v>1</v>
      </c>
      <c r="D207" s="113">
        <v>1.9850000000000001</v>
      </c>
      <c r="E207" s="98">
        <v>3</v>
      </c>
      <c r="F207" s="78">
        <f>(C207*D207*E207)</f>
        <v>5.9550000000000001</v>
      </c>
    </row>
    <row r="208" spans="1:6" x14ac:dyDescent="0.45">
      <c r="A208" s="55"/>
      <c r="B208" s="60" t="s">
        <v>793</v>
      </c>
      <c r="C208" s="55">
        <v>1</v>
      </c>
      <c r="D208" s="113">
        <v>4.4000000000000004</v>
      </c>
      <c r="E208" s="98">
        <v>3</v>
      </c>
      <c r="F208" s="78">
        <f>(C208*D208*E208)</f>
        <v>13.200000000000001</v>
      </c>
    </row>
    <row r="209" spans="1:6" x14ac:dyDescent="0.45">
      <c r="A209" s="55"/>
      <c r="B209" s="68"/>
      <c r="C209" s="69"/>
      <c r="D209" s="116"/>
      <c r="E209" s="101"/>
      <c r="F209" s="96">
        <f>SUM(F207:F208)</f>
        <v>19.155000000000001</v>
      </c>
    </row>
    <row r="210" spans="1:6" x14ac:dyDescent="0.45">
      <c r="A210" s="55" t="s">
        <v>728</v>
      </c>
      <c r="B210" s="60" t="s">
        <v>98</v>
      </c>
      <c r="C210" s="55" t="s">
        <v>133</v>
      </c>
      <c r="D210" s="113"/>
      <c r="E210" s="98"/>
      <c r="F210" s="58"/>
    </row>
    <row r="211" spans="1:6" ht="112.5" x14ac:dyDescent="0.45">
      <c r="A211" s="55" t="s">
        <v>14</v>
      </c>
      <c r="B211" s="60" t="s">
        <v>100</v>
      </c>
      <c r="C211" s="55"/>
      <c r="D211" s="113"/>
      <c r="E211" s="98"/>
      <c r="F211" s="58"/>
    </row>
    <row r="212" spans="1:6" x14ac:dyDescent="0.45">
      <c r="A212" s="55"/>
      <c r="B212" s="60"/>
      <c r="C212" s="55">
        <v>2</v>
      </c>
      <c r="D212" s="113"/>
      <c r="E212" s="98"/>
      <c r="F212" s="96">
        <v>2</v>
      </c>
    </row>
    <row r="213" spans="1:6" x14ac:dyDescent="0.45">
      <c r="A213" s="55"/>
      <c r="B213" s="60"/>
      <c r="C213" s="55"/>
      <c r="D213" s="113"/>
      <c r="E213" s="98"/>
      <c r="F213" s="58"/>
    </row>
    <row r="214" spans="1:6" x14ac:dyDescent="0.45">
      <c r="A214" s="55" t="s">
        <v>794</v>
      </c>
      <c r="B214" s="60" t="s">
        <v>101</v>
      </c>
      <c r="C214" s="55" t="s">
        <v>52</v>
      </c>
      <c r="D214" s="113"/>
      <c r="E214" s="98"/>
      <c r="F214" s="58"/>
    </row>
    <row r="215" spans="1:6" ht="67.5" x14ac:dyDescent="0.45">
      <c r="A215" s="55" t="s">
        <v>14</v>
      </c>
      <c r="B215" s="60" t="s">
        <v>102</v>
      </c>
      <c r="C215" s="55"/>
      <c r="D215" s="113"/>
      <c r="E215" s="98"/>
      <c r="F215" s="58"/>
    </row>
    <row r="216" spans="1:6" x14ac:dyDescent="0.45">
      <c r="A216" s="55" t="s">
        <v>113</v>
      </c>
      <c r="B216" s="60" t="s">
        <v>795</v>
      </c>
      <c r="C216" s="55">
        <v>2</v>
      </c>
      <c r="D216" s="113">
        <v>8.6300000000000008</v>
      </c>
      <c r="E216" s="98"/>
      <c r="F216" s="58">
        <f>D216*C216</f>
        <v>17.260000000000002</v>
      </c>
    </row>
    <row r="217" spans="1:6" x14ac:dyDescent="0.45">
      <c r="A217" s="55" t="s">
        <v>114</v>
      </c>
      <c r="B217" s="60" t="s">
        <v>796</v>
      </c>
      <c r="C217" s="55">
        <v>1</v>
      </c>
      <c r="D217" s="113">
        <v>1.07</v>
      </c>
      <c r="E217" s="98"/>
      <c r="F217" s="58">
        <f>D217*C217</f>
        <v>1.07</v>
      </c>
    </row>
    <row r="218" spans="1:6" x14ac:dyDescent="0.45">
      <c r="A218" s="55"/>
      <c r="B218" s="68"/>
      <c r="C218" s="69"/>
      <c r="D218" s="116"/>
      <c r="E218" s="101"/>
      <c r="F218" s="96">
        <f>SUM(F216:F217)</f>
        <v>18.330000000000002</v>
      </c>
    </row>
    <row r="219" spans="1:6" x14ac:dyDescent="0.45">
      <c r="A219" s="55"/>
      <c r="B219" s="60"/>
      <c r="C219" s="55"/>
      <c r="D219" s="113"/>
      <c r="E219" s="98"/>
      <c r="F219" s="58"/>
    </row>
    <row r="220" spans="1:6" x14ac:dyDescent="0.45">
      <c r="A220" s="55" t="s">
        <v>59</v>
      </c>
      <c r="B220" s="60" t="s">
        <v>32</v>
      </c>
      <c r="C220" s="55"/>
      <c r="D220" s="113"/>
      <c r="E220" s="98"/>
      <c r="F220" s="58"/>
    </row>
    <row r="221" spans="1:6" x14ac:dyDescent="0.45">
      <c r="A221" s="55" t="s">
        <v>729</v>
      </c>
      <c r="B221" s="60" t="s">
        <v>33</v>
      </c>
      <c r="C221" s="55"/>
      <c r="D221" s="113"/>
      <c r="E221" s="98"/>
      <c r="F221" s="58"/>
    </row>
    <row r="222" spans="1:6" ht="78.75" x14ac:dyDescent="0.45">
      <c r="A222" s="55" t="s">
        <v>14</v>
      </c>
      <c r="B222" s="60" t="s">
        <v>1438</v>
      </c>
      <c r="C222" s="55"/>
      <c r="D222" s="113"/>
      <c r="E222" s="98"/>
      <c r="F222" s="58"/>
    </row>
    <row r="223" spans="1:6" x14ac:dyDescent="0.45">
      <c r="A223" s="55" t="s">
        <v>113</v>
      </c>
      <c r="B223" s="60" t="s">
        <v>1681</v>
      </c>
      <c r="C223" s="55">
        <v>1</v>
      </c>
      <c r="D223" s="113">
        <v>3</v>
      </c>
      <c r="E223" s="98">
        <v>3.1</v>
      </c>
      <c r="F223" s="58">
        <f>(C223*D223*E223)</f>
        <v>9.3000000000000007</v>
      </c>
    </row>
    <row r="224" spans="1:6" x14ac:dyDescent="0.45">
      <c r="A224" s="55" t="s">
        <v>114</v>
      </c>
      <c r="B224" s="60" t="s">
        <v>797</v>
      </c>
      <c r="C224" s="55">
        <v>1</v>
      </c>
      <c r="D224" s="113"/>
      <c r="E224" s="98"/>
      <c r="F224" s="58">
        <f>39.422239</f>
        <v>39.422238999999998</v>
      </c>
    </row>
    <row r="225" spans="1:6" ht="13.5" x14ac:dyDescent="0.35">
      <c r="A225" s="55" t="s">
        <v>115</v>
      </c>
      <c r="B225" s="53" t="s">
        <v>1682</v>
      </c>
      <c r="C225" s="241">
        <v>1</v>
      </c>
      <c r="D225" s="221">
        <v>6.65</v>
      </c>
      <c r="E225" s="222">
        <v>2.4</v>
      </c>
      <c r="F225" s="221">
        <f t="shared" ref="F225:F226" si="9">E225*D225*C225</f>
        <v>15.96</v>
      </c>
    </row>
    <row r="226" spans="1:6" ht="13.5" x14ac:dyDescent="0.35">
      <c r="A226" s="55" t="s">
        <v>116</v>
      </c>
      <c r="B226" s="53" t="s">
        <v>1680</v>
      </c>
      <c r="C226" s="241">
        <v>1</v>
      </c>
      <c r="D226" s="221">
        <v>2</v>
      </c>
      <c r="E226" s="222">
        <v>0.5</v>
      </c>
      <c r="F226" s="221">
        <f t="shared" si="9"/>
        <v>1</v>
      </c>
    </row>
    <row r="227" spans="1:6" x14ac:dyDescent="0.45">
      <c r="A227" s="55"/>
      <c r="B227" s="60"/>
      <c r="C227" s="55"/>
      <c r="D227" s="113"/>
      <c r="E227" s="98"/>
      <c r="F227" s="58"/>
    </row>
    <row r="228" spans="1:6" x14ac:dyDescent="0.45">
      <c r="A228" s="55"/>
      <c r="B228" s="60"/>
      <c r="C228" s="55"/>
      <c r="D228" s="113"/>
      <c r="E228" s="98"/>
      <c r="F228" s="58"/>
    </row>
    <row r="229" spans="1:6" x14ac:dyDescent="0.45">
      <c r="A229" s="55"/>
      <c r="B229" s="68"/>
      <c r="C229" s="69"/>
      <c r="D229" s="116"/>
      <c r="E229" s="101"/>
      <c r="F229" s="96">
        <f>SUM(F223:F228)</f>
        <v>65.68223900000001</v>
      </c>
    </row>
    <row r="230" spans="1:6" x14ac:dyDescent="0.45">
      <c r="A230" s="55"/>
      <c r="B230" s="60"/>
      <c r="C230" s="55"/>
      <c r="D230" s="113"/>
      <c r="E230" s="98"/>
      <c r="F230" s="58"/>
    </row>
    <row r="231" spans="1:6" x14ac:dyDescent="0.45">
      <c r="A231" s="55" t="s">
        <v>730</v>
      </c>
      <c r="B231" s="60" t="s">
        <v>1458</v>
      </c>
      <c r="C231" s="55"/>
      <c r="D231" s="113"/>
      <c r="E231" s="98"/>
      <c r="F231" s="58"/>
    </row>
    <row r="232" spans="1:6" ht="67.5" x14ac:dyDescent="0.45">
      <c r="A232" s="55" t="s">
        <v>14</v>
      </c>
      <c r="B232" s="60" t="s">
        <v>1459</v>
      </c>
      <c r="C232" s="55"/>
      <c r="D232" s="113"/>
      <c r="E232" s="98"/>
      <c r="F232" s="58"/>
    </row>
    <row r="233" spans="1:6" x14ac:dyDescent="0.45">
      <c r="A233" s="55" t="s">
        <v>113</v>
      </c>
      <c r="B233" s="60" t="s">
        <v>798</v>
      </c>
      <c r="C233" s="55">
        <v>1</v>
      </c>
      <c r="D233" s="113">
        <v>2.6</v>
      </c>
      <c r="E233" s="98">
        <v>1.7</v>
      </c>
      <c r="F233" s="96">
        <f>(C233*D233*E233)</f>
        <v>4.42</v>
      </c>
    </row>
    <row r="234" spans="1:6" x14ac:dyDescent="0.45">
      <c r="A234" s="55"/>
      <c r="B234" s="60"/>
      <c r="C234" s="55"/>
      <c r="D234" s="113"/>
      <c r="E234" s="98"/>
      <c r="F234" s="58"/>
    </row>
    <row r="235" spans="1:6" x14ac:dyDescent="0.45">
      <c r="A235" s="55"/>
      <c r="B235" s="60"/>
      <c r="C235" s="55"/>
      <c r="D235" s="113"/>
      <c r="E235" s="98"/>
      <c r="F235" s="58"/>
    </row>
    <row r="236" spans="1:6" x14ac:dyDescent="0.45">
      <c r="A236" s="55" t="s">
        <v>731</v>
      </c>
      <c r="B236" s="60" t="s">
        <v>105</v>
      </c>
      <c r="C236" s="55"/>
      <c r="D236" s="113"/>
      <c r="E236" s="98"/>
      <c r="F236" s="58"/>
    </row>
    <row r="237" spans="1:6" ht="67.5" x14ac:dyDescent="0.45">
      <c r="A237" s="55" t="s">
        <v>14</v>
      </c>
      <c r="B237" s="60" t="s">
        <v>1460</v>
      </c>
      <c r="C237" s="55"/>
      <c r="D237" s="113"/>
      <c r="E237" s="98"/>
      <c r="F237" s="58"/>
    </row>
    <row r="238" spans="1:6" x14ac:dyDescent="0.45">
      <c r="A238" s="55" t="s">
        <v>14</v>
      </c>
      <c r="B238" s="60" t="s">
        <v>107</v>
      </c>
      <c r="C238" s="55"/>
      <c r="D238" s="113"/>
      <c r="E238" s="98"/>
      <c r="F238" s="58"/>
    </row>
    <row r="239" spans="1:6" x14ac:dyDescent="0.45">
      <c r="A239" s="55" t="s">
        <v>113</v>
      </c>
      <c r="B239" s="60" t="s">
        <v>799</v>
      </c>
      <c r="C239" s="55">
        <v>4</v>
      </c>
      <c r="D239" s="113">
        <v>2.2000000000000002</v>
      </c>
      <c r="E239" s="98"/>
      <c r="F239" s="58">
        <f>(D239*C239)</f>
        <v>8.8000000000000007</v>
      </c>
    </row>
    <row r="240" spans="1:6" x14ac:dyDescent="0.45">
      <c r="A240" s="55" t="s">
        <v>114</v>
      </c>
      <c r="B240" s="60" t="s">
        <v>800</v>
      </c>
      <c r="C240" s="55">
        <v>1</v>
      </c>
      <c r="D240" s="113">
        <v>9.0790000000000006</v>
      </c>
      <c r="E240" s="98"/>
      <c r="F240" s="58">
        <f t="shared" ref="F240:F241" si="10">(D240*C240)</f>
        <v>9.0790000000000006</v>
      </c>
    </row>
    <row r="241" spans="1:6" x14ac:dyDescent="0.45">
      <c r="A241" s="55" t="s">
        <v>115</v>
      </c>
      <c r="B241" s="60" t="s">
        <v>801</v>
      </c>
      <c r="C241" s="55">
        <v>1</v>
      </c>
      <c r="D241" s="113">
        <v>1.4359999999999999</v>
      </c>
      <c r="E241" s="98"/>
      <c r="F241" s="58">
        <f t="shared" si="10"/>
        <v>1.4359999999999999</v>
      </c>
    </row>
    <row r="242" spans="1:6" x14ac:dyDescent="0.45">
      <c r="A242" s="55"/>
      <c r="B242" s="68"/>
      <c r="C242" s="69"/>
      <c r="D242" s="116"/>
      <c r="E242" s="101"/>
      <c r="F242" s="96">
        <f>SUM(F239:F241)</f>
        <v>19.315000000000001</v>
      </c>
    </row>
    <row r="243" spans="1:6" x14ac:dyDescent="0.45">
      <c r="A243" s="55" t="s">
        <v>14</v>
      </c>
      <c r="B243" s="60" t="s">
        <v>108</v>
      </c>
      <c r="C243" s="55"/>
      <c r="D243" s="113"/>
      <c r="E243" s="98"/>
      <c r="F243" s="58" t="s">
        <v>14</v>
      </c>
    </row>
    <row r="244" spans="1:6" x14ac:dyDescent="0.45">
      <c r="A244" s="55" t="s">
        <v>113</v>
      </c>
      <c r="B244" s="60"/>
      <c r="C244" s="55">
        <v>1</v>
      </c>
      <c r="D244" s="113">
        <f>4.935+1.241+2.393+1.563</f>
        <v>10.132</v>
      </c>
      <c r="F244" s="96">
        <f>(D244*C244)</f>
        <v>10.132</v>
      </c>
    </row>
    <row r="245" spans="1:6" x14ac:dyDescent="0.45">
      <c r="A245" s="55"/>
      <c r="B245" s="60"/>
      <c r="C245" s="55"/>
      <c r="D245" s="113"/>
      <c r="E245" s="98"/>
      <c r="F245" s="58"/>
    </row>
    <row r="246" spans="1:6" x14ac:dyDescent="0.45">
      <c r="A246" s="55"/>
      <c r="B246" s="60"/>
      <c r="C246" s="55"/>
      <c r="D246" s="113"/>
      <c r="E246" s="98"/>
      <c r="F246" s="58"/>
    </row>
    <row r="247" spans="1:6" x14ac:dyDescent="0.45">
      <c r="A247" s="55" t="s">
        <v>802</v>
      </c>
      <c r="B247" s="60" t="s">
        <v>38</v>
      </c>
      <c r="C247" s="55"/>
      <c r="D247" s="113"/>
      <c r="E247" s="98"/>
      <c r="F247" s="58"/>
    </row>
    <row r="248" spans="1:6" ht="45" x14ac:dyDescent="0.45">
      <c r="A248" s="55" t="s">
        <v>14</v>
      </c>
      <c r="B248" s="60" t="s">
        <v>109</v>
      </c>
      <c r="C248" s="55"/>
      <c r="D248" s="113"/>
      <c r="E248" s="98"/>
      <c r="F248" s="58"/>
    </row>
    <row r="249" spans="1:6" x14ac:dyDescent="0.45">
      <c r="A249" s="55" t="s">
        <v>113</v>
      </c>
      <c r="B249" s="60" t="s">
        <v>803</v>
      </c>
      <c r="C249" s="55">
        <v>1</v>
      </c>
      <c r="D249" s="113">
        <v>2.8</v>
      </c>
      <c r="E249" s="98">
        <v>3.45</v>
      </c>
      <c r="F249" s="58">
        <f>(D249*C249*E249)</f>
        <v>9.66</v>
      </c>
    </row>
    <row r="250" spans="1:6" x14ac:dyDescent="0.45">
      <c r="A250" s="55" t="s">
        <v>114</v>
      </c>
      <c r="B250" s="60" t="s">
        <v>804</v>
      </c>
      <c r="C250" s="55">
        <v>1</v>
      </c>
      <c r="D250" s="113">
        <v>11.48</v>
      </c>
      <c r="E250" s="98">
        <v>3.65</v>
      </c>
      <c r="F250" s="58">
        <f t="shared" ref="F250:F267" si="11">(D250*C250*E250)</f>
        <v>41.902000000000001</v>
      </c>
    </row>
    <row r="251" spans="1:6" x14ac:dyDescent="0.45">
      <c r="A251" s="55" t="s">
        <v>115</v>
      </c>
      <c r="B251" s="60" t="s">
        <v>805</v>
      </c>
      <c r="C251" s="55">
        <v>1</v>
      </c>
      <c r="D251" s="113">
        <v>4.8</v>
      </c>
      <c r="E251" s="98">
        <v>4.2</v>
      </c>
      <c r="F251" s="58">
        <f t="shared" si="11"/>
        <v>20.16</v>
      </c>
    </row>
    <row r="252" spans="1:6" x14ac:dyDescent="0.45">
      <c r="A252" s="55" t="s">
        <v>116</v>
      </c>
      <c r="B252" s="62" t="s">
        <v>806</v>
      </c>
      <c r="C252" s="63">
        <v>-1</v>
      </c>
      <c r="D252" s="114">
        <v>1.1000000000000001</v>
      </c>
      <c r="E252" s="99">
        <v>2.1</v>
      </c>
      <c r="F252" s="58">
        <f t="shared" si="11"/>
        <v>-2.3100000000000005</v>
      </c>
    </row>
    <row r="253" spans="1:6" x14ac:dyDescent="0.45">
      <c r="A253" s="55" t="s">
        <v>741</v>
      </c>
      <c r="B253" s="60" t="s">
        <v>1461</v>
      </c>
      <c r="C253" s="55">
        <v>2</v>
      </c>
      <c r="D253" s="113">
        <v>1</v>
      </c>
      <c r="E253" s="98">
        <v>3.5</v>
      </c>
      <c r="F253" s="58">
        <f t="shared" si="11"/>
        <v>7</v>
      </c>
    </row>
    <row r="254" spans="1:6" x14ac:dyDescent="0.45">
      <c r="A254" s="55" t="s">
        <v>743</v>
      </c>
      <c r="B254" s="62" t="s">
        <v>807</v>
      </c>
      <c r="C254" s="63">
        <v>-1</v>
      </c>
      <c r="D254" s="114">
        <v>0.97</v>
      </c>
      <c r="E254" s="99">
        <v>2.27</v>
      </c>
      <c r="F254" s="58">
        <f t="shared" si="11"/>
        <v>-2.2018999999999997</v>
      </c>
    </row>
    <row r="255" spans="1:6" x14ac:dyDescent="0.45">
      <c r="A255" s="55" t="s">
        <v>746</v>
      </c>
      <c r="B255" s="66" t="s">
        <v>808</v>
      </c>
      <c r="C255" s="55"/>
      <c r="D255" s="113"/>
      <c r="E255" s="98"/>
      <c r="F255" s="58">
        <f t="shared" si="11"/>
        <v>0</v>
      </c>
    </row>
    <row r="256" spans="1:6" x14ac:dyDescent="0.45">
      <c r="A256" s="55" t="s">
        <v>747</v>
      </c>
      <c r="B256" s="60" t="s">
        <v>1462</v>
      </c>
      <c r="C256" s="55">
        <v>1</v>
      </c>
      <c r="D256" s="113">
        <v>8.56</v>
      </c>
      <c r="E256" s="98">
        <v>2.6</v>
      </c>
      <c r="F256" s="58">
        <f t="shared" si="11"/>
        <v>22.256000000000004</v>
      </c>
    </row>
    <row r="257" spans="1:6" x14ac:dyDescent="0.45">
      <c r="A257" s="55" t="s">
        <v>748</v>
      </c>
      <c r="B257" s="60" t="s">
        <v>1463</v>
      </c>
      <c r="C257" s="55">
        <v>1</v>
      </c>
      <c r="D257" s="113">
        <v>1.05</v>
      </c>
      <c r="E257" s="98">
        <v>2</v>
      </c>
      <c r="F257" s="58">
        <f t="shared" si="11"/>
        <v>2.1</v>
      </c>
    </row>
    <row r="258" spans="1:6" x14ac:dyDescent="0.45">
      <c r="A258" s="55" t="s">
        <v>750</v>
      </c>
      <c r="B258" s="60" t="s">
        <v>809</v>
      </c>
      <c r="C258" s="55">
        <v>1</v>
      </c>
      <c r="D258" s="113">
        <v>1.2</v>
      </c>
      <c r="E258" s="98">
        <v>2.6</v>
      </c>
      <c r="F258" s="58">
        <f t="shared" si="11"/>
        <v>3.12</v>
      </c>
    </row>
    <row r="259" spans="1:6" x14ac:dyDescent="0.45">
      <c r="A259" s="55" t="s">
        <v>751</v>
      </c>
      <c r="B259" s="62" t="s">
        <v>780</v>
      </c>
      <c r="C259" s="63">
        <v>-1</v>
      </c>
      <c r="D259" s="114">
        <v>1</v>
      </c>
      <c r="E259" s="99">
        <v>2</v>
      </c>
      <c r="F259" s="58">
        <f t="shared" si="11"/>
        <v>-2</v>
      </c>
    </row>
    <row r="260" spans="1:6" x14ac:dyDescent="0.45">
      <c r="A260" s="55" t="s">
        <v>752</v>
      </c>
      <c r="B260" s="60" t="s">
        <v>810</v>
      </c>
      <c r="C260" s="55">
        <v>1</v>
      </c>
      <c r="D260" s="113">
        <v>1.8</v>
      </c>
      <c r="E260" s="98">
        <v>2.6</v>
      </c>
      <c r="F260" s="58">
        <f t="shared" si="11"/>
        <v>4.6800000000000006</v>
      </c>
    </row>
    <row r="261" spans="1:6" x14ac:dyDescent="0.45">
      <c r="A261" s="55" t="s">
        <v>753</v>
      </c>
      <c r="B261" s="62" t="s">
        <v>780</v>
      </c>
      <c r="C261" s="63">
        <v>-1</v>
      </c>
      <c r="D261" s="114">
        <v>0.57999999999999996</v>
      </c>
      <c r="E261" s="99">
        <v>2</v>
      </c>
      <c r="F261" s="58">
        <f t="shared" si="11"/>
        <v>-1.1599999999999999</v>
      </c>
    </row>
    <row r="262" spans="1:6" x14ac:dyDescent="0.45">
      <c r="A262" s="55" t="s">
        <v>754</v>
      </c>
      <c r="B262" s="60" t="s">
        <v>811</v>
      </c>
      <c r="C262" s="55">
        <v>1</v>
      </c>
      <c r="D262" s="113">
        <v>5</v>
      </c>
      <c r="E262" s="98">
        <v>2.6</v>
      </c>
      <c r="F262" s="58">
        <f t="shared" si="11"/>
        <v>13</v>
      </c>
    </row>
    <row r="263" spans="1:6" x14ac:dyDescent="0.45">
      <c r="A263" s="55" t="s">
        <v>755</v>
      </c>
      <c r="B263" s="60" t="s">
        <v>1464</v>
      </c>
      <c r="C263" s="55">
        <v>1</v>
      </c>
      <c r="D263" s="113">
        <v>1.98</v>
      </c>
      <c r="E263" s="98">
        <v>2.6</v>
      </c>
      <c r="F263" s="58">
        <f t="shared" si="11"/>
        <v>5.1479999999999997</v>
      </c>
    </row>
    <row r="264" spans="1:6" x14ac:dyDescent="0.45">
      <c r="A264" s="55" t="s">
        <v>756</v>
      </c>
      <c r="B264" s="60" t="s">
        <v>812</v>
      </c>
      <c r="C264" s="55">
        <v>1</v>
      </c>
      <c r="D264" s="113">
        <v>3.15</v>
      </c>
      <c r="E264" s="98">
        <v>2.6</v>
      </c>
      <c r="F264" s="58">
        <f t="shared" si="11"/>
        <v>8.19</v>
      </c>
    </row>
    <row r="265" spans="1:6" x14ac:dyDescent="0.45">
      <c r="A265" s="55" t="s">
        <v>757</v>
      </c>
      <c r="B265" s="60" t="s">
        <v>813</v>
      </c>
      <c r="C265" s="55">
        <v>1</v>
      </c>
      <c r="D265" s="113">
        <v>3.15</v>
      </c>
      <c r="E265" s="98">
        <v>2.6</v>
      </c>
      <c r="F265" s="58">
        <f t="shared" si="11"/>
        <v>8.19</v>
      </c>
    </row>
    <row r="266" spans="1:6" x14ac:dyDescent="0.45">
      <c r="A266" s="55" t="s">
        <v>758</v>
      </c>
      <c r="B266" s="60" t="s">
        <v>814</v>
      </c>
      <c r="C266" s="55">
        <v>1</v>
      </c>
      <c r="D266" s="113">
        <v>1.68</v>
      </c>
      <c r="E266" s="98">
        <v>0.6</v>
      </c>
      <c r="F266" s="58">
        <f t="shared" si="11"/>
        <v>1.008</v>
      </c>
    </row>
    <row r="267" spans="1:6" x14ac:dyDescent="0.45">
      <c r="A267" s="55" t="s">
        <v>759</v>
      </c>
      <c r="B267" s="60" t="s">
        <v>815</v>
      </c>
      <c r="C267" s="55">
        <v>1</v>
      </c>
      <c r="D267" s="113">
        <v>0.9</v>
      </c>
      <c r="E267" s="98">
        <v>0.6</v>
      </c>
      <c r="F267" s="58">
        <f t="shared" si="11"/>
        <v>0.54</v>
      </c>
    </row>
    <row r="268" spans="1:6" x14ac:dyDescent="0.45">
      <c r="A268" s="55"/>
      <c r="B268" s="68"/>
      <c r="C268" s="69"/>
      <c r="D268" s="116"/>
      <c r="E268" s="101"/>
      <c r="F268" s="96">
        <f>SUM(F249:F267)</f>
        <v>139.28210000000001</v>
      </c>
    </row>
    <row r="269" spans="1:6" x14ac:dyDescent="0.45">
      <c r="A269" s="55" t="s">
        <v>72</v>
      </c>
      <c r="B269" s="60" t="s">
        <v>41</v>
      </c>
      <c r="C269" s="55" t="s">
        <v>14</v>
      </c>
      <c r="D269" s="113"/>
      <c r="E269" s="98"/>
      <c r="F269" s="58" t="s">
        <v>14</v>
      </c>
    </row>
    <row r="270" spans="1:6" x14ac:dyDescent="0.45">
      <c r="A270" s="55" t="s">
        <v>732</v>
      </c>
      <c r="B270" s="60" t="s">
        <v>1465</v>
      </c>
      <c r="C270" s="55"/>
      <c r="D270" s="113"/>
      <c r="E270" s="98"/>
      <c r="F270" s="58"/>
    </row>
    <row r="271" spans="1:6" ht="56.25" x14ac:dyDescent="0.45">
      <c r="A271" s="55" t="s">
        <v>14</v>
      </c>
      <c r="B271" s="60" t="s">
        <v>351</v>
      </c>
      <c r="C271" s="55"/>
      <c r="D271" s="113"/>
      <c r="E271" s="98"/>
      <c r="F271" s="58"/>
    </row>
    <row r="272" spans="1:6" x14ac:dyDescent="0.45">
      <c r="A272" s="55" t="s">
        <v>733</v>
      </c>
      <c r="B272" s="60" t="s">
        <v>1466</v>
      </c>
      <c r="C272" s="55" t="s">
        <v>20</v>
      </c>
      <c r="D272" s="113"/>
      <c r="E272" s="98"/>
      <c r="F272" s="58"/>
    </row>
    <row r="273" spans="1:6" ht="56.25" x14ac:dyDescent="0.45">
      <c r="A273" s="55" t="s">
        <v>14</v>
      </c>
      <c r="B273" s="60" t="s">
        <v>351</v>
      </c>
      <c r="C273" s="55"/>
      <c r="D273" s="113"/>
      <c r="E273" s="98"/>
      <c r="F273" s="58"/>
    </row>
    <row r="274" spans="1:6" x14ac:dyDescent="0.45">
      <c r="A274" s="55" t="s">
        <v>113</v>
      </c>
      <c r="B274" s="60" t="s">
        <v>816</v>
      </c>
      <c r="C274" s="55">
        <v>4</v>
      </c>
      <c r="D274" s="113">
        <v>0.7</v>
      </c>
      <c r="E274" s="98">
        <v>2.4500000000000002</v>
      </c>
      <c r="F274" s="58">
        <f>(C274*D274*E274)</f>
        <v>6.86</v>
      </c>
    </row>
    <row r="275" spans="1:6" x14ac:dyDescent="0.45">
      <c r="A275" s="55" t="s">
        <v>114</v>
      </c>
      <c r="B275" s="60" t="s">
        <v>817</v>
      </c>
      <c r="C275" s="55">
        <v>2</v>
      </c>
      <c r="D275" s="113">
        <v>0.7</v>
      </c>
      <c r="E275" s="98">
        <v>3.1</v>
      </c>
      <c r="F275" s="58">
        <f t="shared" ref="F275:F277" si="12">(C275*D275*E275)</f>
        <v>4.34</v>
      </c>
    </row>
    <row r="276" spans="1:6" x14ac:dyDescent="0.45">
      <c r="A276" s="55" t="s">
        <v>115</v>
      </c>
      <c r="B276" s="60" t="s">
        <v>818</v>
      </c>
      <c r="C276" s="55">
        <v>2</v>
      </c>
      <c r="D276" s="113">
        <v>2</v>
      </c>
      <c r="E276" s="98">
        <v>3.2</v>
      </c>
      <c r="F276" s="58">
        <f t="shared" si="12"/>
        <v>12.8</v>
      </c>
    </row>
    <row r="277" spans="1:6" x14ac:dyDescent="0.45">
      <c r="A277" s="55" t="s">
        <v>116</v>
      </c>
      <c r="B277" s="60" t="s">
        <v>819</v>
      </c>
      <c r="C277" s="55">
        <v>1</v>
      </c>
      <c r="D277" s="113">
        <v>3.1</v>
      </c>
      <c r="E277" s="98">
        <v>1.2</v>
      </c>
      <c r="F277" s="58">
        <f t="shared" si="12"/>
        <v>3.7199999999999998</v>
      </c>
    </row>
    <row r="278" spans="1:6" x14ac:dyDescent="0.45">
      <c r="A278" s="55"/>
      <c r="B278" s="68"/>
      <c r="C278" s="69"/>
      <c r="D278" s="116"/>
      <c r="E278" s="101"/>
      <c r="F278" s="96">
        <f>SUM(F274:F277)</f>
        <v>27.72</v>
      </c>
    </row>
    <row r="279" spans="1:6" x14ac:dyDescent="0.45">
      <c r="A279" s="55"/>
      <c r="B279" s="60"/>
      <c r="C279" s="55"/>
      <c r="D279" s="113"/>
      <c r="E279" s="98"/>
      <c r="F279" s="58"/>
    </row>
    <row r="280" spans="1:6" x14ac:dyDescent="0.45">
      <c r="A280" s="55" t="s">
        <v>734</v>
      </c>
      <c r="B280" s="60" t="s">
        <v>1443</v>
      </c>
      <c r="C280" s="55"/>
      <c r="D280" s="113"/>
      <c r="E280" s="98"/>
      <c r="F280" s="58"/>
    </row>
    <row r="281" spans="1:6" ht="45" x14ac:dyDescent="0.45">
      <c r="A281" s="55" t="s">
        <v>14</v>
      </c>
      <c r="B281" s="60" t="s">
        <v>1444</v>
      </c>
      <c r="C281" s="55"/>
      <c r="D281" s="113"/>
      <c r="E281" s="98"/>
      <c r="F281" s="58"/>
    </row>
    <row r="282" spans="1:6" x14ac:dyDescent="0.45">
      <c r="A282" s="55" t="s">
        <v>614</v>
      </c>
      <c r="B282" s="60" t="s">
        <v>44</v>
      </c>
      <c r="C282" s="55" t="s">
        <v>20</v>
      </c>
      <c r="D282" s="113"/>
      <c r="E282" s="98"/>
      <c r="F282" s="58" t="s">
        <v>14</v>
      </c>
    </row>
    <row r="283" spans="1:6" x14ac:dyDescent="0.45">
      <c r="A283" s="55" t="s">
        <v>113</v>
      </c>
      <c r="B283" s="60" t="s">
        <v>820</v>
      </c>
      <c r="C283" s="55">
        <v>1</v>
      </c>
      <c r="D283" s="113">
        <v>3.0569999999999999</v>
      </c>
      <c r="E283" s="98">
        <v>3.2</v>
      </c>
      <c r="F283" s="58">
        <f>(C283*D283*E283)</f>
        <v>9.7824000000000009</v>
      </c>
    </row>
    <row r="284" spans="1:6" x14ac:dyDescent="0.45">
      <c r="A284" s="55" t="s">
        <v>114</v>
      </c>
      <c r="B284" s="60" t="s">
        <v>821</v>
      </c>
      <c r="C284" s="55">
        <v>1</v>
      </c>
      <c r="D284" s="113">
        <f>4.73+4.4</f>
        <v>9.1300000000000008</v>
      </c>
      <c r="E284" s="98">
        <v>3.66</v>
      </c>
      <c r="F284" s="58">
        <f t="shared" ref="F284:F299" si="13">(C284*D284*E284)</f>
        <v>33.415800000000004</v>
      </c>
    </row>
    <row r="285" spans="1:6" x14ac:dyDescent="0.45">
      <c r="A285" s="55" t="s">
        <v>115</v>
      </c>
      <c r="B285" s="60" t="s">
        <v>822</v>
      </c>
      <c r="C285" s="55">
        <v>1</v>
      </c>
      <c r="D285" s="113">
        <v>1.345</v>
      </c>
      <c r="E285" s="98">
        <v>3.66</v>
      </c>
      <c r="F285" s="58">
        <f t="shared" si="13"/>
        <v>4.9226999999999999</v>
      </c>
    </row>
    <row r="286" spans="1:6" x14ac:dyDescent="0.45">
      <c r="A286" s="55" t="s">
        <v>116</v>
      </c>
      <c r="B286" s="60" t="s">
        <v>823</v>
      </c>
      <c r="C286" s="55">
        <v>1</v>
      </c>
      <c r="D286" s="113">
        <v>2.44</v>
      </c>
      <c r="E286" s="98">
        <v>3.66</v>
      </c>
      <c r="F286" s="58">
        <f t="shared" si="13"/>
        <v>8.9304000000000006</v>
      </c>
    </row>
    <row r="287" spans="1:6" x14ac:dyDescent="0.45">
      <c r="A287" s="55" t="s">
        <v>741</v>
      </c>
      <c r="B287" s="60" t="s">
        <v>824</v>
      </c>
      <c r="C287" s="55">
        <v>1</v>
      </c>
      <c r="D287" s="113">
        <v>2.5299999999999998</v>
      </c>
      <c r="E287" s="98">
        <v>3.66</v>
      </c>
      <c r="F287" s="58">
        <f t="shared" si="13"/>
        <v>9.2598000000000003</v>
      </c>
    </row>
    <row r="288" spans="1:6" x14ac:dyDescent="0.45">
      <c r="A288" s="55" t="s">
        <v>743</v>
      </c>
      <c r="B288" s="60" t="s">
        <v>825</v>
      </c>
      <c r="C288" s="55">
        <v>1</v>
      </c>
      <c r="D288" s="113">
        <v>0.74</v>
      </c>
      <c r="E288" s="98">
        <v>2.4239999999999999</v>
      </c>
      <c r="F288" s="58">
        <f t="shared" si="13"/>
        <v>1.79376</v>
      </c>
    </row>
    <row r="289" spans="1:6" x14ac:dyDescent="0.45">
      <c r="A289" s="55" t="s">
        <v>746</v>
      </c>
      <c r="B289" s="60" t="s">
        <v>826</v>
      </c>
      <c r="C289" s="55">
        <v>1</v>
      </c>
      <c r="D289" s="113">
        <v>2.77</v>
      </c>
      <c r="E289" s="98">
        <v>1.98</v>
      </c>
      <c r="F289" s="58">
        <f t="shared" si="13"/>
        <v>5.4846000000000004</v>
      </c>
    </row>
    <row r="290" spans="1:6" x14ac:dyDescent="0.45">
      <c r="A290" s="55" t="s">
        <v>747</v>
      </c>
      <c r="B290" s="60" t="s">
        <v>827</v>
      </c>
      <c r="C290" s="55">
        <v>1</v>
      </c>
      <c r="D290" s="113">
        <f>0.74+2.77</f>
        <v>3.51</v>
      </c>
      <c r="E290" s="98">
        <f>2.424+1.98</f>
        <v>4.4039999999999999</v>
      </c>
      <c r="F290" s="58">
        <f t="shared" si="13"/>
        <v>15.458039999999999</v>
      </c>
    </row>
    <row r="291" spans="1:6" x14ac:dyDescent="0.45">
      <c r="A291" s="55" t="s">
        <v>748</v>
      </c>
      <c r="B291" s="60" t="s">
        <v>828</v>
      </c>
      <c r="C291" s="55">
        <v>1</v>
      </c>
      <c r="D291" s="113">
        <v>1.98</v>
      </c>
      <c r="E291" s="98">
        <v>2.3530000000000002</v>
      </c>
      <c r="F291" s="58">
        <f t="shared" si="13"/>
        <v>4.6589400000000003</v>
      </c>
    </row>
    <row r="292" spans="1:6" x14ac:dyDescent="0.45">
      <c r="A292" s="55" t="s">
        <v>750</v>
      </c>
      <c r="B292" s="60" t="s">
        <v>829</v>
      </c>
      <c r="C292" s="55">
        <v>1</v>
      </c>
      <c r="D292" s="113">
        <v>5.3209999999999997</v>
      </c>
      <c r="E292" s="98">
        <v>3.66</v>
      </c>
      <c r="F292" s="58">
        <f t="shared" si="13"/>
        <v>19.47486</v>
      </c>
    </row>
    <row r="293" spans="1:6" x14ac:dyDescent="0.45">
      <c r="A293" s="55" t="s">
        <v>751</v>
      </c>
      <c r="B293" s="60" t="s">
        <v>830</v>
      </c>
      <c r="C293" s="55">
        <v>1</v>
      </c>
      <c r="D293" s="113">
        <v>0.11</v>
      </c>
      <c r="E293" s="98">
        <v>3.9340000000000002</v>
      </c>
      <c r="F293" s="58">
        <f t="shared" si="13"/>
        <v>0.43274000000000001</v>
      </c>
    </row>
    <row r="294" spans="1:6" x14ac:dyDescent="0.45">
      <c r="A294" s="55" t="s">
        <v>752</v>
      </c>
      <c r="B294" s="60" t="s">
        <v>831</v>
      </c>
      <c r="C294" s="55">
        <v>1</v>
      </c>
      <c r="D294" s="113">
        <v>0.82</v>
      </c>
      <c r="E294" s="98">
        <v>30.9</v>
      </c>
      <c r="F294" s="58">
        <f t="shared" si="13"/>
        <v>25.337999999999997</v>
      </c>
    </row>
    <row r="295" spans="1:6" x14ac:dyDescent="0.45">
      <c r="A295" s="55" t="s">
        <v>753</v>
      </c>
      <c r="B295" s="60" t="s">
        <v>832</v>
      </c>
      <c r="C295" s="55">
        <v>-1</v>
      </c>
      <c r="D295" s="113">
        <v>1.0169999999999999</v>
      </c>
      <c r="E295" s="98">
        <v>2.2749999999999999</v>
      </c>
      <c r="F295" s="58">
        <f t="shared" si="13"/>
        <v>-2.3136749999999995</v>
      </c>
    </row>
    <row r="296" spans="1:6" x14ac:dyDescent="0.45">
      <c r="A296" s="55" t="s">
        <v>754</v>
      </c>
      <c r="B296" s="60" t="s">
        <v>833</v>
      </c>
      <c r="C296" s="55">
        <v>2</v>
      </c>
      <c r="D296" s="113">
        <v>0.55000000000000004</v>
      </c>
      <c r="E296" s="98">
        <v>2</v>
      </c>
      <c r="F296" s="58">
        <f t="shared" si="13"/>
        <v>2.2000000000000002</v>
      </c>
    </row>
    <row r="297" spans="1:6" x14ac:dyDescent="0.45">
      <c r="A297" s="55" t="s">
        <v>755</v>
      </c>
      <c r="B297" s="60" t="s">
        <v>834</v>
      </c>
      <c r="C297" s="55">
        <v>1</v>
      </c>
      <c r="D297" s="113">
        <v>1.0740000000000001</v>
      </c>
      <c r="E297" s="98">
        <v>0.44400000000000001</v>
      </c>
      <c r="F297" s="58">
        <f t="shared" si="13"/>
        <v>0.47685600000000006</v>
      </c>
    </row>
    <row r="298" spans="1:6" x14ac:dyDescent="0.45">
      <c r="A298" s="55" t="s">
        <v>756</v>
      </c>
      <c r="B298" s="60" t="s">
        <v>835</v>
      </c>
      <c r="C298" s="55">
        <v>1</v>
      </c>
      <c r="D298" s="113">
        <v>0.99099999999999999</v>
      </c>
      <c r="E298" s="98">
        <v>2.286</v>
      </c>
      <c r="F298" s="58">
        <f t="shared" si="13"/>
        <v>2.2654260000000002</v>
      </c>
    </row>
    <row r="299" spans="1:6" x14ac:dyDescent="0.45">
      <c r="A299" s="55" t="s">
        <v>757</v>
      </c>
      <c r="B299" s="60" t="s">
        <v>1467</v>
      </c>
      <c r="C299" s="55">
        <v>1</v>
      </c>
      <c r="D299" s="113">
        <v>3</v>
      </c>
      <c r="E299" s="98">
        <v>3.1</v>
      </c>
      <c r="F299" s="58">
        <f t="shared" si="13"/>
        <v>9.3000000000000007</v>
      </c>
    </row>
    <row r="300" spans="1:6" x14ac:dyDescent="0.45">
      <c r="A300" s="55"/>
      <c r="B300" s="68"/>
      <c r="C300" s="69"/>
      <c r="D300" s="116"/>
      <c r="E300" s="101"/>
      <c r="F300" s="96">
        <f>SUM(F283:F299)</f>
        <v>150.88064700000001</v>
      </c>
    </row>
    <row r="301" spans="1:6" x14ac:dyDescent="0.45">
      <c r="A301" s="55"/>
      <c r="B301" s="60"/>
      <c r="C301" s="55"/>
      <c r="D301" s="113"/>
      <c r="E301" s="98"/>
      <c r="F301" s="58"/>
    </row>
    <row r="302" spans="1:6" x14ac:dyDescent="0.45">
      <c r="A302" s="55" t="s">
        <v>632</v>
      </c>
      <c r="B302" s="60" t="s">
        <v>45</v>
      </c>
      <c r="C302" s="55" t="s">
        <v>20</v>
      </c>
      <c r="D302" s="113"/>
      <c r="E302" s="98"/>
      <c r="F302" s="58"/>
    </row>
    <row r="303" spans="1:6" x14ac:dyDescent="0.45">
      <c r="A303" s="55" t="s">
        <v>639</v>
      </c>
      <c r="B303" s="60" t="s">
        <v>46</v>
      </c>
      <c r="C303" s="55" t="s">
        <v>20</v>
      </c>
      <c r="D303" s="113"/>
      <c r="E303" s="98"/>
      <c r="F303" s="58"/>
    </row>
    <row r="304" spans="1:6" x14ac:dyDescent="0.45">
      <c r="A304" s="55" t="s">
        <v>658</v>
      </c>
      <c r="B304" s="60" t="s">
        <v>47</v>
      </c>
      <c r="C304" s="55" t="s">
        <v>20</v>
      </c>
      <c r="D304" s="113"/>
      <c r="E304" s="98"/>
      <c r="F304" s="58"/>
    </row>
    <row r="305" spans="1:6" x14ac:dyDescent="0.45">
      <c r="A305" s="55" t="s">
        <v>735</v>
      </c>
      <c r="B305" s="60" t="s">
        <v>1468</v>
      </c>
      <c r="C305" s="55" t="s">
        <v>14</v>
      </c>
      <c r="D305" s="113"/>
      <c r="E305" s="98"/>
      <c r="F305" s="58"/>
    </row>
    <row r="306" spans="1:6" ht="33.75" x14ac:dyDescent="0.45">
      <c r="A306" s="55" t="s">
        <v>14</v>
      </c>
      <c r="B306" s="60" t="s">
        <v>1469</v>
      </c>
      <c r="C306" s="55"/>
      <c r="D306" s="113"/>
      <c r="E306" s="98"/>
      <c r="F306" s="58"/>
    </row>
    <row r="307" spans="1:6" x14ac:dyDescent="0.45">
      <c r="A307" s="55"/>
      <c r="B307" s="60" t="s">
        <v>119</v>
      </c>
      <c r="C307" s="55" t="s">
        <v>20</v>
      </c>
      <c r="D307" s="113"/>
      <c r="E307" s="98"/>
      <c r="F307" s="58" t="s">
        <v>14</v>
      </c>
    </row>
    <row r="308" spans="1:6" x14ac:dyDescent="0.45">
      <c r="A308" s="55"/>
      <c r="B308" s="60"/>
      <c r="C308" s="55"/>
      <c r="D308" s="113"/>
      <c r="E308" s="98"/>
      <c r="F308" s="58"/>
    </row>
    <row r="309" spans="1:6" x14ac:dyDescent="0.45">
      <c r="A309" s="55" t="s">
        <v>14</v>
      </c>
      <c r="B309" s="60" t="s">
        <v>120</v>
      </c>
      <c r="C309" s="55" t="s">
        <v>20</v>
      </c>
      <c r="D309" s="113"/>
      <c r="E309" s="98"/>
      <c r="F309" s="58"/>
    </row>
    <row r="310" spans="1:6" x14ac:dyDescent="0.45">
      <c r="A310" s="55" t="s">
        <v>836</v>
      </c>
      <c r="B310" s="60" t="s">
        <v>1470</v>
      </c>
      <c r="C310" s="55" t="s">
        <v>75</v>
      </c>
      <c r="D310" s="113"/>
      <c r="E310" s="98"/>
      <c r="F310" s="58"/>
    </row>
    <row r="311" spans="1:6" ht="56.25" x14ac:dyDescent="0.45">
      <c r="A311" s="55" t="s">
        <v>14</v>
      </c>
      <c r="B311" s="60" t="s">
        <v>1471</v>
      </c>
      <c r="C311" s="55" t="s">
        <v>14</v>
      </c>
      <c r="D311" s="113"/>
      <c r="E311" s="98"/>
      <c r="F311" s="58" t="s">
        <v>14</v>
      </c>
    </row>
    <row r="312" spans="1:6" x14ac:dyDescent="0.45">
      <c r="A312" s="55" t="s">
        <v>113</v>
      </c>
      <c r="B312" s="60" t="s">
        <v>822</v>
      </c>
      <c r="C312" s="55">
        <v>1</v>
      </c>
      <c r="D312" s="113">
        <v>1.345</v>
      </c>
      <c r="E312" s="98">
        <v>3.66</v>
      </c>
      <c r="F312" s="58">
        <f>(C312*D312*E312)</f>
        <v>4.9226999999999999</v>
      </c>
    </row>
    <row r="313" spans="1:6" x14ac:dyDescent="0.45">
      <c r="A313" s="55" t="s">
        <v>114</v>
      </c>
      <c r="B313" s="60" t="s">
        <v>823</v>
      </c>
      <c r="C313" s="55">
        <v>1</v>
      </c>
      <c r="D313" s="113">
        <v>2.44</v>
      </c>
      <c r="E313" s="98">
        <v>3.66</v>
      </c>
      <c r="F313" s="58">
        <f t="shared" ref="F313:F325" si="14">(C313*D313*E313)</f>
        <v>8.9304000000000006</v>
      </c>
    </row>
    <row r="314" spans="1:6" x14ac:dyDescent="0.45">
      <c r="A314" s="55" t="s">
        <v>115</v>
      </c>
      <c r="B314" s="60" t="s">
        <v>824</v>
      </c>
      <c r="C314" s="55">
        <v>1</v>
      </c>
      <c r="D314" s="113">
        <v>2.5299999999999998</v>
      </c>
      <c r="E314" s="98">
        <v>3.66</v>
      </c>
      <c r="F314" s="58">
        <f t="shared" si="14"/>
        <v>9.2598000000000003</v>
      </c>
    </row>
    <row r="315" spans="1:6" x14ac:dyDescent="0.45">
      <c r="A315" s="55" t="s">
        <v>116</v>
      </c>
      <c r="B315" s="60" t="s">
        <v>825</v>
      </c>
      <c r="C315" s="55">
        <v>1</v>
      </c>
      <c r="D315" s="113">
        <v>0.74</v>
      </c>
      <c r="E315" s="98">
        <v>2.4239999999999999</v>
      </c>
      <c r="F315" s="58">
        <f t="shared" si="14"/>
        <v>1.79376</v>
      </c>
    </row>
    <row r="316" spans="1:6" x14ac:dyDescent="0.45">
      <c r="A316" s="55" t="s">
        <v>741</v>
      </c>
      <c r="B316" s="60" t="s">
        <v>826</v>
      </c>
      <c r="C316" s="55">
        <v>1</v>
      </c>
      <c r="D316" s="113">
        <v>2.77</v>
      </c>
      <c r="E316" s="98">
        <v>1.98</v>
      </c>
      <c r="F316" s="58">
        <f t="shared" si="14"/>
        <v>5.4846000000000004</v>
      </c>
    </row>
    <row r="317" spans="1:6" x14ac:dyDescent="0.45">
      <c r="A317" s="55" t="s">
        <v>743</v>
      </c>
      <c r="B317" s="60" t="s">
        <v>827</v>
      </c>
      <c r="C317" s="55">
        <v>1</v>
      </c>
      <c r="D317" s="113">
        <f>0.74+2.77</f>
        <v>3.51</v>
      </c>
      <c r="E317" s="98">
        <f>2.424+1.98</f>
        <v>4.4039999999999999</v>
      </c>
      <c r="F317" s="58">
        <f t="shared" si="14"/>
        <v>15.458039999999999</v>
      </c>
    </row>
    <row r="318" spans="1:6" x14ac:dyDescent="0.45">
      <c r="A318" s="55" t="s">
        <v>746</v>
      </c>
      <c r="B318" s="60" t="s">
        <v>828</v>
      </c>
      <c r="C318" s="55">
        <v>1</v>
      </c>
      <c r="D318" s="113">
        <v>1.98</v>
      </c>
      <c r="E318" s="98">
        <v>2.3530000000000002</v>
      </c>
      <c r="F318" s="58">
        <f t="shared" si="14"/>
        <v>4.6589400000000003</v>
      </c>
    </row>
    <row r="319" spans="1:6" x14ac:dyDescent="0.45">
      <c r="A319" s="55" t="s">
        <v>747</v>
      </c>
      <c r="B319" s="60" t="s">
        <v>829</v>
      </c>
      <c r="C319" s="55">
        <v>1</v>
      </c>
      <c r="D319" s="113">
        <v>5.3209999999999997</v>
      </c>
      <c r="E319" s="98">
        <v>3.66</v>
      </c>
      <c r="F319" s="58">
        <f t="shared" si="14"/>
        <v>19.47486</v>
      </c>
    </row>
    <row r="320" spans="1:6" x14ac:dyDescent="0.45">
      <c r="A320" s="55" t="s">
        <v>748</v>
      </c>
      <c r="B320" s="60" t="s">
        <v>830</v>
      </c>
      <c r="C320" s="55">
        <v>1</v>
      </c>
      <c r="D320" s="113">
        <v>0.11</v>
      </c>
      <c r="E320" s="98">
        <v>3.9340000000000002</v>
      </c>
      <c r="F320" s="58">
        <f t="shared" si="14"/>
        <v>0.43274000000000001</v>
      </c>
    </row>
    <row r="321" spans="1:6" x14ac:dyDescent="0.45">
      <c r="A321" s="55" t="s">
        <v>750</v>
      </c>
      <c r="B321" s="60" t="s">
        <v>831</v>
      </c>
      <c r="C321" s="55">
        <v>1</v>
      </c>
      <c r="D321" s="113">
        <v>0.82</v>
      </c>
      <c r="E321" s="98">
        <v>30.9</v>
      </c>
      <c r="F321" s="58">
        <f t="shared" si="14"/>
        <v>25.337999999999997</v>
      </c>
    </row>
    <row r="322" spans="1:6" x14ac:dyDescent="0.45">
      <c r="A322" s="55" t="s">
        <v>751</v>
      </c>
      <c r="B322" s="62" t="s">
        <v>837</v>
      </c>
      <c r="C322" s="63">
        <v>-1</v>
      </c>
      <c r="D322" s="114">
        <v>1.0169999999999999</v>
      </c>
      <c r="E322" s="99">
        <v>2.2749999999999999</v>
      </c>
      <c r="F322" s="64">
        <f t="shared" si="14"/>
        <v>-2.3136749999999995</v>
      </c>
    </row>
    <row r="323" spans="1:6" x14ac:dyDescent="0.45">
      <c r="A323" s="55" t="s">
        <v>752</v>
      </c>
      <c r="B323" s="60" t="s">
        <v>833</v>
      </c>
      <c r="C323" s="55">
        <v>2</v>
      </c>
      <c r="D323" s="113">
        <v>0.55000000000000004</v>
      </c>
      <c r="E323" s="98">
        <v>2</v>
      </c>
      <c r="F323" s="58">
        <f t="shared" si="14"/>
        <v>2.2000000000000002</v>
      </c>
    </row>
    <row r="324" spans="1:6" x14ac:dyDescent="0.45">
      <c r="A324" s="55" t="s">
        <v>753</v>
      </c>
      <c r="B324" s="60" t="s">
        <v>834</v>
      </c>
      <c r="C324" s="55">
        <v>1</v>
      </c>
      <c r="D324" s="113">
        <v>1.0740000000000001</v>
      </c>
      <c r="E324" s="98">
        <v>0.44400000000000001</v>
      </c>
      <c r="F324" s="58">
        <f t="shared" si="14"/>
        <v>0.47685600000000006</v>
      </c>
    </row>
    <row r="325" spans="1:6" x14ac:dyDescent="0.45">
      <c r="A325" s="55" t="s">
        <v>754</v>
      </c>
      <c r="B325" s="60" t="s">
        <v>835</v>
      </c>
      <c r="C325" s="55">
        <v>1</v>
      </c>
      <c r="D325" s="113">
        <v>0.99099999999999999</v>
      </c>
      <c r="E325" s="98">
        <v>2.286</v>
      </c>
      <c r="F325" s="58">
        <f t="shared" si="14"/>
        <v>2.2654260000000002</v>
      </c>
    </row>
    <row r="326" spans="1:6" x14ac:dyDescent="0.45">
      <c r="A326" s="55"/>
      <c r="B326" s="60"/>
      <c r="C326" s="55"/>
      <c r="D326" s="113"/>
      <c r="E326" s="98"/>
      <c r="F326" s="58"/>
    </row>
    <row r="327" spans="1:6" x14ac:dyDescent="0.45">
      <c r="A327" s="55"/>
      <c r="B327" s="68"/>
      <c r="C327" s="69"/>
      <c r="D327" s="116"/>
      <c r="E327" s="101"/>
      <c r="F327" s="96">
        <f>SUM(F312:F326)</f>
        <v>98.382446999999999</v>
      </c>
    </row>
    <row r="328" spans="1:6" x14ac:dyDescent="0.45">
      <c r="A328" s="55"/>
      <c r="B328" s="60"/>
      <c r="C328" s="55"/>
      <c r="D328" s="113"/>
      <c r="E328" s="98"/>
      <c r="F328" s="58"/>
    </row>
    <row r="329" spans="1:6" x14ac:dyDescent="0.45">
      <c r="A329" s="55" t="s">
        <v>838</v>
      </c>
      <c r="B329" s="60" t="s">
        <v>1472</v>
      </c>
      <c r="C329" s="55" t="s">
        <v>75</v>
      </c>
      <c r="D329" s="113"/>
      <c r="E329" s="98"/>
      <c r="F329" s="58"/>
    </row>
    <row r="330" spans="1:6" ht="78.75" x14ac:dyDescent="0.45">
      <c r="A330" s="55" t="s">
        <v>14</v>
      </c>
      <c r="B330" s="60" t="s">
        <v>1473</v>
      </c>
      <c r="C330" s="55" t="s">
        <v>14</v>
      </c>
      <c r="D330" s="113"/>
      <c r="E330" s="98"/>
      <c r="F330" s="58"/>
    </row>
    <row r="331" spans="1:6" x14ac:dyDescent="0.45">
      <c r="A331" s="55" t="s">
        <v>113</v>
      </c>
      <c r="B331" s="60" t="s">
        <v>1649</v>
      </c>
      <c r="C331" s="55">
        <v>1</v>
      </c>
      <c r="D331" s="113">
        <v>3.76</v>
      </c>
      <c r="E331" s="98">
        <v>3.66</v>
      </c>
      <c r="F331" s="96">
        <f>(C331*D331*E331)</f>
        <v>13.7616</v>
      </c>
    </row>
    <row r="332" spans="1:6" x14ac:dyDescent="0.45">
      <c r="A332" s="55"/>
      <c r="B332" s="60"/>
      <c r="C332" s="55"/>
      <c r="D332" s="113"/>
      <c r="E332" s="98"/>
      <c r="F332" s="58"/>
    </row>
    <row r="333" spans="1:6" x14ac:dyDescent="0.45">
      <c r="A333" s="55" t="s">
        <v>839</v>
      </c>
      <c r="B333" s="60" t="s">
        <v>125</v>
      </c>
      <c r="C333" s="55" t="s">
        <v>126</v>
      </c>
      <c r="D333" s="113"/>
      <c r="E333" s="98"/>
      <c r="F333" s="58"/>
    </row>
    <row r="334" spans="1:6" ht="67.5" x14ac:dyDescent="0.45">
      <c r="A334" s="55" t="s">
        <v>14</v>
      </c>
      <c r="B334" s="60" t="s">
        <v>1474</v>
      </c>
      <c r="C334" s="55" t="s">
        <v>14</v>
      </c>
      <c r="D334" s="113"/>
      <c r="E334" s="98"/>
      <c r="F334" s="58"/>
    </row>
    <row r="335" spans="1:6" x14ac:dyDescent="0.45">
      <c r="A335" s="55" t="s">
        <v>113</v>
      </c>
      <c r="B335" s="60" t="s">
        <v>1650</v>
      </c>
      <c r="C335" s="55">
        <v>4</v>
      </c>
      <c r="D335" s="113">
        <v>0.9</v>
      </c>
      <c r="E335" s="98">
        <v>3.66</v>
      </c>
      <c r="F335" s="96">
        <f>(C335*D335*E335)</f>
        <v>13.176</v>
      </c>
    </row>
    <row r="336" spans="1:6" x14ac:dyDescent="0.45">
      <c r="A336" s="55"/>
      <c r="B336" s="60"/>
      <c r="C336" s="55"/>
      <c r="D336" s="113"/>
      <c r="E336" s="98"/>
      <c r="F336" s="58"/>
    </row>
    <row r="337" spans="1:6" x14ac:dyDescent="0.45">
      <c r="A337" s="55" t="s">
        <v>840</v>
      </c>
      <c r="B337" s="60" t="s">
        <v>54</v>
      </c>
      <c r="C337" s="55" t="s">
        <v>52</v>
      </c>
      <c r="D337" s="113"/>
      <c r="E337" s="98"/>
      <c r="F337" s="58"/>
    </row>
    <row r="338" spans="1:6" x14ac:dyDescent="0.45">
      <c r="A338" s="55" t="s">
        <v>14</v>
      </c>
      <c r="B338" s="60" t="s">
        <v>55</v>
      </c>
      <c r="C338" s="55" t="s">
        <v>14</v>
      </c>
      <c r="D338" s="113"/>
      <c r="E338" s="98"/>
      <c r="F338" s="58"/>
    </row>
    <row r="339" spans="1:6" x14ac:dyDescent="0.45">
      <c r="A339" s="55" t="s">
        <v>841</v>
      </c>
      <c r="B339" s="60" t="s">
        <v>128</v>
      </c>
      <c r="C339" s="55" t="s">
        <v>20</v>
      </c>
      <c r="D339" s="113"/>
      <c r="E339" s="98"/>
      <c r="F339" s="58"/>
    </row>
    <row r="340" spans="1:6" ht="22.5" x14ac:dyDescent="0.45">
      <c r="A340" s="55" t="s">
        <v>14</v>
      </c>
      <c r="B340" s="60" t="s">
        <v>1475</v>
      </c>
      <c r="C340" s="55" t="s">
        <v>14</v>
      </c>
      <c r="D340" s="113"/>
      <c r="E340" s="98"/>
      <c r="F340" s="58"/>
    </row>
    <row r="341" spans="1:6" x14ac:dyDescent="0.45">
      <c r="A341" s="55" t="s">
        <v>842</v>
      </c>
      <c r="B341" s="60" t="s">
        <v>130</v>
      </c>
      <c r="C341" s="55" t="s">
        <v>20</v>
      </c>
      <c r="D341" s="113"/>
      <c r="E341" s="98"/>
      <c r="F341" s="58"/>
    </row>
    <row r="342" spans="1:6" x14ac:dyDescent="0.45">
      <c r="A342" s="55" t="s">
        <v>14</v>
      </c>
      <c r="B342" s="60" t="s">
        <v>1476</v>
      </c>
      <c r="C342" s="55" t="s">
        <v>14</v>
      </c>
      <c r="D342" s="113"/>
      <c r="E342" s="98"/>
      <c r="F342" s="58"/>
    </row>
    <row r="343" spans="1:6" x14ac:dyDescent="0.45">
      <c r="A343" s="55"/>
      <c r="B343" s="60" t="s">
        <v>843</v>
      </c>
      <c r="C343" s="55">
        <v>1</v>
      </c>
      <c r="D343" s="113">
        <v>3.06</v>
      </c>
      <c r="E343" s="98">
        <v>3</v>
      </c>
      <c r="F343" s="58">
        <f>(C343*D343*E343)</f>
        <v>9.18</v>
      </c>
    </row>
    <row r="344" spans="1:6" x14ac:dyDescent="0.45">
      <c r="A344" s="55"/>
      <c r="B344" s="60" t="s">
        <v>844</v>
      </c>
      <c r="C344" s="55">
        <v>1</v>
      </c>
      <c r="D344" s="113">
        <v>4.75</v>
      </c>
      <c r="E344" s="98">
        <v>3</v>
      </c>
      <c r="F344" s="58">
        <f t="shared" ref="F344:F346" si="15">(C344*D344*E344)</f>
        <v>14.25</v>
      </c>
    </row>
    <row r="345" spans="1:6" x14ac:dyDescent="0.45">
      <c r="A345" s="55"/>
      <c r="B345" s="60" t="s">
        <v>845</v>
      </c>
      <c r="C345" s="55">
        <v>1</v>
      </c>
      <c r="D345" s="113">
        <v>3.6</v>
      </c>
      <c r="E345" s="98">
        <v>3</v>
      </c>
      <c r="F345" s="58">
        <f t="shared" si="15"/>
        <v>10.8</v>
      </c>
    </row>
    <row r="346" spans="1:6" x14ac:dyDescent="0.45">
      <c r="A346" s="55"/>
      <c r="B346" s="60" t="s">
        <v>846</v>
      </c>
      <c r="C346" s="55">
        <v>1</v>
      </c>
      <c r="D346" s="113">
        <v>2.0249999999999999</v>
      </c>
      <c r="E346" s="98">
        <v>3</v>
      </c>
      <c r="F346" s="58">
        <f t="shared" si="15"/>
        <v>6.0749999999999993</v>
      </c>
    </row>
    <row r="347" spans="1:6" x14ac:dyDescent="0.45">
      <c r="A347" s="55"/>
      <c r="B347" s="68"/>
      <c r="C347" s="69"/>
      <c r="D347" s="116"/>
      <c r="E347" s="101"/>
      <c r="F347" s="96">
        <f>SUM(F343:F346)</f>
        <v>40.305000000000007</v>
      </c>
    </row>
    <row r="348" spans="1:6" x14ac:dyDescent="0.45">
      <c r="A348" s="55"/>
      <c r="B348" s="60"/>
      <c r="C348" s="55"/>
      <c r="D348" s="113"/>
      <c r="E348" s="98"/>
      <c r="F348" s="58"/>
    </row>
    <row r="349" spans="1:6" x14ac:dyDescent="0.45">
      <c r="A349" s="55" t="s">
        <v>847</v>
      </c>
      <c r="B349" s="60" t="s">
        <v>1477</v>
      </c>
      <c r="C349" s="55" t="s">
        <v>133</v>
      </c>
      <c r="D349" s="113"/>
      <c r="E349" s="98"/>
      <c r="F349" s="58"/>
    </row>
    <row r="350" spans="1:6" ht="22.5" x14ac:dyDescent="0.45">
      <c r="A350" s="55" t="s">
        <v>14</v>
      </c>
      <c r="B350" s="60" t="s">
        <v>134</v>
      </c>
      <c r="C350" s="55" t="s">
        <v>14</v>
      </c>
      <c r="D350" s="113"/>
      <c r="E350" s="98"/>
      <c r="F350" s="58"/>
    </row>
    <row r="351" spans="1:6" x14ac:dyDescent="0.45">
      <c r="A351" s="69" t="s">
        <v>113</v>
      </c>
      <c r="B351" s="68"/>
      <c r="C351" s="69">
        <v>1</v>
      </c>
      <c r="D351" s="116"/>
      <c r="E351" s="101"/>
      <c r="F351" s="96">
        <v>1</v>
      </c>
    </row>
    <row r="352" spans="1:6" x14ac:dyDescent="0.45">
      <c r="A352" s="55"/>
      <c r="B352" s="60"/>
      <c r="C352" s="55"/>
      <c r="D352" s="113"/>
      <c r="E352" s="98"/>
      <c r="F352" s="58"/>
    </row>
    <row r="353" spans="1:6" x14ac:dyDescent="0.45">
      <c r="A353" s="55" t="s">
        <v>848</v>
      </c>
      <c r="B353" s="60" t="s">
        <v>135</v>
      </c>
      <c r="C353" s="55" t="s">
        <v>133</v>
      </c>
      <c r="D353" s="113"/>
      <c r="E353" s="98"/>
      <c r="F353" s="58"/>
    </row>
    <row r="354" spans="1:6" ht="22.5" x14ac:dyDescent="0.45">
      <c r="A354" s="55" t="s">
        <v>14</v>
      </c>
      <c r="B354" s="60" t="s">
        <v>136</v>
      </c>
      <c r="C354" s="55" t="s">
        <v>14</v>
      </c>
      <c r="D354" s="113"/>
      <c r="E354" s="98"/>
      <c r="F354" s="58"/>
    </row>
    <row r="355" spans="1:6" x14ac:dyDescent="0.45">
      <c r="A355" s="69" t="s">
        <v>113</v>
      </c>
      <c r="B355" s="68"/>
      <c r="C355" s="69">
        <v>1</v>
      </c>
      <c r="D355" s="116"/>
      <c r="E355" s="101"/>
      <c r="F355" s="96">
        <v>1</v>
      </c>
    </row>
    <row r="356" spans="1:6" x14ac:dyDescent="0.45">
      <c r="A356" s="55" t="s">
        <v>849</v>
      </c>
      <c r="B356" s="60" t="s">
        <v>1478</v>
      </c>
      <c r="C356" s="55" t="s">
        <v>138</v>
      </c>
      <c r="D356" s="113"/>
      <c r="E356" s="98"/>
      <c r="F356" s="58"/>
    </row>
    <row r="357" spans="1:6" x14ac:dyDescent="0.45">
      <c r="A357" s="55" t="s">
        <v>14</v>
      </c>
      <c r="B357" s="60" t="s">
        <v>139</v>
      </c>
      <c r="C357" s="55" t="s">
        <v>14</v>
      </c>
      <c r="D357" s="113"/>
      <c r="E357" s="98"/>
      <c r="F357" s="58"/>
    </row>
    <row r="358" spans="1:6" x14ac:dyDescent="0.45">
      <c r="A358" s="55" t="s">
        <v>14</v>
      </c>
      <c r="B358" s="60" t="s">
        <v>140</v>
      </c>
      <c r="C358" s="55" t="s">
        <v>14</v>
      </c>
      <c r="D358" s="113"/>
      <c r="E358" s="98"/>
      <c r="F358" s="58"/>
    </row>
    <row r="359" spans="1:6" ht="56.25" x14ac:dyDescent="0.45">
      <c r="A359" s="55" t="s">
        <v>14</v>
      </c>
      <c r="B359" s="60" t="s">
        <v>1479</v>
      </c>
      <c r="C359" s="55" t="s">
        <v>14</v>
      </c>
      <c r="D359" s="113"/>
      <c r="E359" s="98"/>
      <c r="F359" s="58"/>
    </row>
    <row r="360" spans="1:6" x14ac:dyDescent="0.45">
      <c r="A360" s="55" t="s">
        <v>14</v>
      </c>
      <c r="B360" s="60" t="s">
        <v>142</v>
      </c>
      <c r="C360" s="55" t="s">
        <v>14</v>
      </c>
      <c r="D360" s="113"/>
      <c r="E360" s="98"/>
      <c r="F360" s="58"/>
    </row>
    <row r="361" spans="1:6" ht="56.25" x14ac:dyDescent="0.45">
      <c r="A361" s="55" t="s">
        <v>14</v>
      </c>
      <c r="B361" s="60" t="s">
        <v>1480</v>
      </c>
      <c r="C361" s="55" t="s">
        <v>14</v>
      </c>
      <c r="D361" s="113"/>
      <c r="E361" s="98"/>
      <c r="F361" s="58"/>
    </row>
    <row r="362" spans="1:6" x14ac:dyDescent="0.45">
      <c r="A362" s="55" t="s">
        <v>14</v>
      </c>
      <c r="B362" s="60" t="s">
        <v>144</v>
      </c>
      <c r="C362" s="55" t="s">
        <v>14</v>
      </c>
      <c r="D362" s="113"/>
      <c r="E362" s="98"/>
      <c r="F362" s="58"/>
    </row>
    <row r="363" spans="1:6" ht="33.75" x14ac:dyDescent="0.45">
      <c r="A363" s="55" t="s">
        <v>14</v>
      </c>
      <c r="B363" s="60" t="s">
        <v>145</v>
      </c>
      <c r="C363" s="55" t="s">
        <v>14</v>
      </c>
      <c r="D363" s="113"/>
      <c r="E363" s="98"/>
      <c r="F363" s="58"/>
    </row>
    <row r="364" spans="1:6" x14ac:dyDescent="0.45">
      <c r="A364" s="69" t="s">
        <v>113</v>
      </c>
      <c r="B364" s="68"/>
      <c r="C364" s="69">
        <v>2</v>
      </c>
      <c r="D364" s="116"/>
      <c r="E364" s="101"/>
      <c r="F364" s="96">
        <v>2</v>
      </c>
    </row>
    <row r="365" spans="1:6" x14ac:dyDescent="0.45">
      <c r="A365" s="55" t="s">
        <v>850</v>
      </c>
      <c r="B365" s="60" t="s">
        <v>146</v>
      </c>
      <c r="C365" s="55" t="s">
        <v>99</v>
      </c>
      <c r="D365" s="113"/>
      <c r="E365" s="98"/>
      <c r="F365" s="58"/>
    </row>
    <row r="366" spans="1:6" x14ac:dyDescent="0.45">
      <c r="A366" s="55" t="s">
        <v>14</v>
      </c>
      <c r="B366" s="60" t="s">
        <v>147</v>
      </c>
      <c r="C366" s="55" t="s">
        <v>14</v>
      </c>
      <c r="D366" s="113"/>
      <c r="E366" s="98"/>
      <c r="F366" s="58"/>
    </row>
    <row r="367" spans="1:6" ht="22.5" x14ac:dyDescent="0.45">
      <c r="A367" s="55" t="s">
        <v>14</v>
      </c>
      <c r="B367" s="60" t="s">
        <v>1481</v>
      </c>
      <c r="C367" s="55" t="s">
        <v>14</v>
      </c>
      <c r="D367" s="113"/>
      <c r="E367" s="98"/>
      <c r="F367" s="58"/>
    </row>
    <row r="368" spans="1:6" x14ac:dyDescent="0.45">
      <c r="A368" s="55" t="s">
        <v>14</v>
      </c>
      <c r="B368" s="60" t="s">
        <v>144</v>
      </c>
      <c r="C368" s="55" t="s">
        <v>14</v>
      </c>
      <c r="D368" s="113"/>
      <c r="E368" s="98"/>
      <c r="F368" s="58"/>
    </row>
    <row r="369" spans="1:6" ht="33.75" x14ac:dyDescent="0.45">
      <c r="A369" s="55" t="s">
        <v>14</v>
      </c>
      <c r="B369" s="60" t="s">
        <v>149</v>
      </c>
      <c r="C369" s="55" t="s">
        <v>14</v>
      </c>
      <c r="D369" s="113"/>
      <c r="E369" s="98"/>
      <c r="F369" s="58"/>
    </row>
    <row r="370" spans="1:6" x14ac:dyDescent="0.45">
      <c r="A370" s="69" t="s">
        <v>113</v>
      </c>
      <c r="B370" s="68"/>
      <c r="C370" s="69"/>
      <c r="D370" s="116"/>
      <c r="E370" s="101"/>
      <c r="F370" s="80"/>
    </row>
    <row r="371" spans="1:6" x14ac:dyDescent="0.45">
      <c r="A371" s="55" t="s">
        <v>851</v>
      </c>
      <c r="B371" s="60" t="s">
        <v>150</v>
      </c>
      <c r="C371" s="55" t="s">
        <v>138</v>
      </c>
      <c r="D371" s="113"/>
      <c r="E371" s="98"/>
      <c r="F371" s="58"/>
    </row>
    <row r="372" spans="1:6" x14ac:dyDescent="0.45">
      <c r="A372" s="55" t="s">
        <v>14</v>
      </c>
      <c r="B372" s="60" t="s">
        <v>151</v>
      </c>
      <c r="C372" s="55" t="s">
        <v>14</v>
      </c>
      <c r="D372" s="113"/>
      <c r="E372" s="98"/>
      <c r="F372" s="58"/>
    </row>
    <row r="373" spans="1:6" x14ac:dyDescent="0.45">
      <c r="A373" s="55" t="s">
        <v>14</v>
      </c>
      <c r="B373" s="60" t="s">
        <v>140</v>
      </c>
      <c r="C373" s="55" t="s">
        <v>14</v>
      </c>
      <c r="D373" s="113"/>
      <c r="E373" s="98"/>
      <c r="F373" s="58"/>
    </row>
    <row r="374" spans="1:6" ht="56.25" x14ac:dyDescent="0.45">
      <c r="A374" s="55" t="s">
        <v>14</v>
      </c>
      <c r="B374" s="60" t="s">
        <v>1482</v>
      </c>
      <c r="C374" s="55" t="s">
        <v>14</v>
      </c>
      <c r="D374" s="113"/>
      <c r="E374" s="98"/>
      <c r="F374" s="58"/>
    </row>
    <row r="375" spans="1:6" x14ac:dyDescent="0.45">
      <c r="A375" s="55" t="s">
        <v>14</v>
      </c>
      <c r="B375" s="60" t="s">
        <v>142</v>
      </c>
      <c r="C375" s="55" t="s">
        <v>14</v>
      </c>
      <c r="D375" s="113"/>
      <c r="E375" s="98"/>
      <c r="F375" s="58"/>
    </row>
    <row r="376" spans="1:6" ht="56.25" x14ac:dyDescent="0.45">
      <c r="A376" s="55" t="s">
        <v>14</v>
      </c>
      <c r="B376" s="60" t="s">
        <v>153</v>
      </c>
      <c r="C376" s="55" t="s">
        <v>14</v>
      </c>
      <c r="D376" s="113"/>
      <c r="E376" s="98"/>
      <c r="F376" s="58"/>
    </row>
    <row r="377" spans="1:6" x14ac:dyDescent="0.45">
      <c r="A377" s="55" t="s">
        <v>14</v>
      </c>
      <c r="B377" s="60" t="s">
        <v>144</v>
      </c>
      <c r="C377" s="55" t="s">
        <v>14</v>
      </c>
      <c r="D377" s="113"/>
      <c r="E377" s="98"/>
      <c r="F377" s="58"/>
    </row>
    <row r="378" spans="1:6" ht="22.5" x14ac:dyDescent="0.45">
      <c r="A378" s="55" t="s">
        <v>14</v>
      </c>
      <c r="B378" s="60" t="s">
        <v>154</v>
      </c>
      <c r="C378" s="55" t="s">
        <v>14</v>
      </c>
      <c r="D378" s="113"/>
      <c r="E378" s="98"/>
      <c r="F378" s="58"/>
    </row>
    <row r="379" spans="1:6" x14ac:dyDescent="0.45">
      <c r="A379" s="69" t="s">
        <v>113</v>
      </c>
      <c r="B379" s="68" t="s">
        <v>852</v>
      </c>
      <c r="C379" s="69">
        <v>1</v>
      </c>
      <c r="D379" s="116"/>
      <c r="E379" s="101"/>
      <c r="F379" s="96">
        <v>1</v>
      </c>
    </row>
    <row r="380" spans="1:6" x14ac:dyDescent="0.45">
      <c r="A380" s="55" t="s">
        <v>14</v>
      </c>
      <c r="B380" s="60" t="s">
        <v>73</v>
      </c>
      <c r="C380" s="55" t="s">
        <v>14</v>
      </c>
      <c r="D380" s="113"/>
      <c r="E380" s="98"/>
      <c r="F380" s="58"/>
    </row>
    <row r="381" spans="1:6" x14ac:dyDescent="0.45">
      <c r="A381" s="55" t="s">
        <v>853</v>
      </c>
      <c r="B381" s="60" t="s">
        <v>77</v>
      </c>
      <c r="C381" s="55" t="s">
        <v>75</v>
      </c>
      <c r="D381" s="113"/>
      <c r="E381" s="98"/>
      <c r="F381" s="58"/>
    </row>
    <row r="382" spans="1:6" ht="22.5" x14ac:dyDescent="0.45">
      <c r="A382" s="55" t="s">
        <v>14</v>
      </c>
      <c r="B382" s="60" t="s">
        <v>155</v>
      </c>
      <c r="C382" s="55" t="s">
        <v>14</v>
      </c>
      <c r="D382" s="113"/>
      <c r="E382" s="98"/>
      <c r="F382" s="58"/>
    </row>
    <row r="383" spans="1:6" x14ac:dyDescent="0.45">
      <c r="A383" s="55" t="s">
        <v>854</v>
      </c>
      <c r="B383" s="60" t="s">
        <v>156</v>
      </c>
      <c r="C383" s="55" t="s">
        <v>75</v>
      </c>
      <c r="D383" s="113"/>
      <c r="E383" s="98"/>
      <c r="F383" s="58"/>
    </row>
    <row r="384" spans="1:6" x14ac:dyDescent="0.45">
      <c r="A384" s="55" t="s">
        <v>14</v>
      </c>
      <c r="B384" s="60" t="s">
        <v>1448</v>
      </c>
      <c r="C384" s="55" t="s">
        <v>14</v>
      </c>
      <c r="D384" s="113"/>
      <c r="E384" s="98"/>
      <c r="F384" s="58"/>
    </row>
    <row r="385" spans="1:6" x14ac:dyDescent="0.45">
      <c r="A385" s="55" t="s">
        <v>855</v>
      </c>
      <c r="B385" s="60" t="s">
        <v>157</v>
      </c>
      <c r="C385" s="55" t="s">
        <v>75</v>
      </c>
      <c r="D385" s="113"/>
      <c r="E385" s="98"/>
      <c r="F385" s="58"/>
    </row>
    <row r="386" spans="1:6" ht="45" x14ac:dyDescent="0.45">
      <c r="A386" s="55" t="s">
        <v>14</v>
      </c>
      <c r="B386" s="60" t="s">
        <v>158</v>
      </c>
      <c r="C386" s="55" t="s">
        <v>14</v>
      </c>
      <c r="D386" s="113"/>
      <c r="E386" s="98"/>
      <c r="F386" s="58"/>
    </row>
    <row r="387" spans="1:6" x14ac:dyDescent="0.45">
      <c r="A387" s="55" t="s">
        <v>856</v>
      </c>
      <c r="B387" s="60" t="s">
        <v>159</v>
      </c>
      <c r="C387" s="55" t="s">
        <v>75</v>
      </c>
      <c r="D387" s="113"/>
      <c r="E387" s="98"/>
      <c r="F387" s="58"/>
    </row>
    <row r="388" spans="1:6" ht="33.75" x14ac:dyDescent="0.45">
      <c r="A388" s="55" t="s">
        <v>14</v>
      </c>
      <c r="B388" s="60" t="s">
        <v>76</v>
      </c>
      <c r="C388" s="55" t="s">
        <v>14</v>
      </c>
      <c r="D388" s="113"/>
      <c r="E388" s="98"/>
      <c r="F388" s="58"/>
    </row>
    <row r="389" spans="1:6" x14ac:dyDescent="0.45">
      <c r="A389" s="55" t="s">
        <v>857</v>
      </c>
      <c r="B389" s="60" t="s">
        <v>79</v>
      </c>
      <c r="C389" s="55" t="s">
        <v>75</v>
      </c>
      <c r="D389" s="113"/>
      <c r="E389" s="98"/>
      <c r="F389" s="58"/>
    </row>
    <row r="390" spans="1:6" ht="22.5" x14ac:dyDescent="0.45">
      <c r="A390" s="55" t="s">
        <v>14</v>
      </c>
      <c r="B390" s="60" t="s">
        <v>80</v>
      </c>
      <c r="C390" s="55" t="s">
        <v>14</v>
      </c>
      <c r="D390" s="113"/>
      <c r="E390" s="98"/>
      <c r="F390" s="58"/>
    </row>
    <row r="391" spans="1:6" x14ac:dyDescent="0.45">
      <c r="A391" s="55" t="s">
        <v>858</v>
      </c>
      <c r="B391" s="60" t="s">
        <v>160</v>
      </c>
      <c r="C391" s="55" t="s">
        <v>75</v>
      </c>
      <c r="D391" s="113"/>
      <c r="E391" s="98"/>
      <c r="F391" s="58"/>
    </row>
    <row r="392" spans="1:6" ht="22.5" x14ac:dyDescent="0.45">
      <c r="A392" s="55" t="s">
        <v>14</v>
      </c>
      <c r="B392" s="60" t="s">
        <v>161</v>
      </c>
      <c r="C392" s="55" t="s">
        <v>14</v>
      </c>
      <c r="D392" s="113"/>
      <c r="E392" s="98"/>
      <c r="F392" s="58"/>
    </row>
    <row r="393" spans="1:6" x14ac:dyDescent="0.45">
      <c r="A393" s="346" t="s">
        <v>859</v>
      </c>
      <c r="B393" s="347"/>
      <c r="C393" s="347"/>
      <c r="D393" s="347"/>
      <c r="E393" s="347"/>
      <c r="F393" s="348"/>
    </row>
    <row r="394" spans="1:6" x14ac:dyDescent="0.45">
      <c r="A394" s="55" t="s">
        <v>17</v>
      </c>
      <c r="B394" s="60" t="s">
        <v>162</v>
      </c>
      <c r="C394" s="55" t="s">
        <v>14</v>
      </c>
      <c r="D394" s="113"/>
      <c r="E394" s="98"/>
      <c r="F394" s="58"/>
    </row>
    <row r="395" spans="1:6" x14ac:dyDescent="0.45">
      <c r="A395" s="55" t="s">
        <v>163</v>
      </c>
      <c r="B395" s="60" t="s">
        <v>164</v>
      </c>
      <c r="C395" s="55" t="s">
        <v>20</v>
      </c>
      <c r="D395" s="113"/>
      <c r="E395" s="98"/>
      <c r="F395" s="58"/>
    </row>
    <row r="396" spans="1:6" ht="78.75" x14ac:dyDescent="0.45">
      <c r="A396" s="55" t="s">
        <v>14</v>
      </c>
      <c r="B396" s="60" t="s">
        <v>165</v>
      </c>
      <c r="C396" s="55" t="s">
        <v>14</v>
      </c>
      <c r="D396" s="113"/>
      <c r="E396" s="98"/>
      <c r="F396" s="58"/>
    </row>
    <row r="397" spans="1:6" x14ac:dyDescent="0.45">
      <c r="A397" s="55" t="s">
        <v>113</v>
      </c>
      <c r="B397" s="60" t="s">
        <v>1440</v>
      </c>
      <c r="C397" s="55">
        <v>1</v>
      </c>
      <c r="D397" s="113"/>
      <c r="E397" s="98"/>
      <c r="F397" s="58">
        <f>104.04456</f>
        <v>104.04456</v>
      </c>
    </row>
    <row r="398" spans="1:6" x14ac:dyDescent="0.45">
      <c r="A398" s="55"/>
      <c r="B398" s="81"/>
      <c r="C398" s="82"/>
      <c r="D398" s="121"/>
      <c r="E398" s="108"/>
      <c r="F398" s="96">
        <f>SUM(F397:F397)</f>
        <v>104.04456</v>
      </c>
    </row>
    <row r="399" spans="1:6" x14ac:dyDescent="0.45">
      <c r="A399" s="55"/>
      <c r="B399" s="60"/>
      <c r="C399" s="55"/>
      <c r="D399" s="113"/>
      <c r="E399" s="98"/>
      <c r="F399" s="58"/>
    </row>
    <row r="400" spans="1:6" x14ac:dyDescent="0.45">
      <c r="A400" s="55" t="s">
        <v>166</v>
      </c>
      <c r="B400" s="60" t="s">
        <v>167</v>
      </c>
      <c r="C400" s="55" t="s">
        <v>75</v>
      </c>
      <c r="D400" s="113"/>
      <c r="E400" s="98"/>
      <c r="F400" s="58"/>
    </row>
    <row r="401" spans="1:6" ht="90" x14ac:dyDescent="0.45">
      <c r="A401" s="55" t="s">
        <v>14</v>
      </c>
      <c r="B401" s="60" t="s">
        <v>168</v>
      </c>
      <c r="C401" s="55" t="s">
        <v>14</v>
      </c>
      <c r="D401" s="113"/>
      <c r="E401" s="98"/>
      <c r="F401" s="58"/>
    </row>
    <row r="402" spans="1:6" x14ac:dyDescent="0.45">
      <c r="A402" s="55" t="s">
        <v>113</v>
      </c>
      <c r="B402" s="60" t="s">
        <v>860</v>
      </c>
      <c r="C402" s="55">
        <v>1</v>
      </c>
      <c r="D402" s="113">
        <v>4.4000000000000004</v>
      </c>
      <c r="E402" s="98">
        <v>2.67</v>
      </c>
      <c r="F402" s="58">
        <f>(C402*D402*E402)</f>
        <v>11.748000000000001</v>
      </c>
    </row>
    <row r="403" spans="1:6" x14ac:dyDescent="0.45">
      <c r="A403" s="55" t="s">
        <v>114</v>
      </c>
      <c r="B403" s="60" t="s">
        <v>861</v>
      </c>
      <c r="C403" s="55">
        <v>1</v>
      </c>
      <c r="D403" s="113">
        <v>1.3</v>
      </c>
      <c r="E403" s="98">
        <v>2.85</v>
      </c>
      <c r="F403" s="58">
        <f>(C403*D403*E403)</f>
        <v>3.7050000000000001</v>
      </c>
    </row>
    <row r="404" spans="1:6" x14ac:dyDescent="0.45">
      <c r="A404" s="55" t="s">
        <v>115</v>
      </c>
      <c r="B404" s="60" t="s">
        <v>862</v>
      </c>
      <c r="C404" s="55">
        <v>1</v>
      </c>
      <c r="D404" s="113">
        <v>1.45</v>
      </c>
      <c r="E404" s="98">
        <v>1.2</v>
      </c>
      <c r="F404" s="58">
        <f>(C404*D404*E404)</f>
        <v>1.74</v>
      </c>
    </row>
    <row r="405" spans="1:6" x14ac:dyDescent="0.45">
      <c r="A405" s="55"/>
      <c r="B405" s="68"/>
      <c r="C405" s="69"/>
      <c r="D405" s="116"/>
      <c r="E405" s="101"/>
      <c r="F405" s="96">
        <f>SUM(F402:F404)</f>
        <v>17.193000000000001</v>
      </c>
    </row>
    <row r="406" spans="1:6" x14ac:dyDescent="0.45">
      <c r="A406" s="55"/>
      <c r="B406" s="60"/>
      <c r="C406" s="55"/>
      <c r="D406" s="113"/>
      <c r="E406" s="98"/>
      <c r="F406" s="58"/>
    </row>
    <row r="407" spans="1:6" x14ac:dyDescent="0.45">
      <c r="A407" s="55" t="s">
        <v>169</v>
      </c>
      <c r="B407" s="60" t="s">
        <v>170</v>
      </c>
      <c r="C407" s="55" t="s">
        <v>20</v>
      </c>
      <c r="D407" s="113"/>
      <c r="E407" s="98"/>
      <c r="F407" s="58"/>
    </row>
    <row r="408" spans="1:6" ht="78.75" x14ac:dyDescent="0.45">
      <c r="A408" s="55" t="s">
        <v>14</v>
      </c>
      <c r="B408" s="60" t="s">
        <v>1483</v>
      </c>
      <c r="C408" s="55" t="s">
        <v>14</v>
      </c>
      <c r="D408" s="113"/>
      <c r="E408" s="98"/>
      <c r="F408" s="58"/>
    </row>
    <row r="409" spans="1:6" x14ac:dyDescent="0.45">
      <c r="A409" s="55"/>
      <c r="B409" s="60" t="s">
        <v>1484</v>
      </c>
      <c r="C409" s="55">
        <v>1</v>
      </c>
      <c r="D409" s="113"/>
      <c r="E409" s="98"/>
      <c r="F409" s="96">
        <f>(0.5*0.5*78*2)</f>
        <v>39</v>
      </c>
    </row>
    <row r="410" spans="1:6" x14ac:dyDescent="0.45">
      <c r="A410" s="55"/>
      <c r="B410" s="60"/>
      <c r="C410" s="55"/>
      <c r="D410" s="113"/>
      <c r="E410" s="98"/>
      <c r="F410" s="58"/>
    </row>
    <row r="411" spans="1:6" x14ac:dyDescent="0.45">
      <c r="A411" s="55" t="s">
        <v>714</v>
      </c>
      <c r="B411" s="60" t="s">
        <v>172</v>
      </c>
      <c r="C411" s="55" t="s">
        <v>75</v>
      </c>
      <c r="D411" s="113"/>
      <c r="E411" s="98"/>
      <c r="F411" s="58"/>
    </row>
    <row r="412" spans="1:6" ht="45" x14ac:dyDescent="0.45">
      <c r="A412" s="55" t="s">
        <v>14</v>
      </c>
      <c r="B412" s="60" t="s">
        <v>173</v>
      </c>
      <c r="C412" s="55" t="s">
        <v>14</v>
      </c>
      <c r="D412" s="113"/>
      <c r="E412" s="98"/>
      <c r="F412" s="58"/>
    </row>
    <row r="413" spans="1:6" x14ac:dyDescent="0.45">
      <c r="A413" s="55" t="s">
        <v>715</v>
      </c>
      <c r="B413" s="60" t="s">
        <v>174</v>
      </c>
      <c r="C413" s="55" t="s">
        <v>75</v>
      </c>
      <c r="D413" s="113"/>
      <c r="E413" s="98"/>
      <c r="F413" s="58"/>
    </row>
    <row r="414" spans="1:6" ht="56.25" x14ac:dyDescent="0.45">
      <c r="A414" s="55" t="s">
        <v>14</v>
      </c>
      <c r="B414" s="60" t="s">
        <v>175</v>
      </c>
      <c r="C414" s="55" t="s">
        <v>14</v>
      </c>
      <c r="D414" s="113"/>
      <c r="E414" s="98"/>
      <c r="F414" s="58"/>
    </row>
    <row r="415" spans="1:6" x14ac:dyDescent="0.45">
      <c r="A415" s="55" t="s">
        <v>113</v>
      </c>
      <c r="B415" s="60" t="s">
        <v>863</v>
      </c>
      <c r="C415" s="55">
        <v>1</v>
      </c>
      <c r="D415" s="113">
        <v>4.4000000000000004</v>
      </c>
      <c r="E415" s="98">
        <v>2.7</v>
      </c>
      <c r="F415" s="58">
        <f>(C415*D415*E415)</f>
        <v>11.880000000000003</v>
      </c>
    </row>
    <row r="416" spans="1:6" x14ac:dyDescent="0.45">
      <c r="A416" s="55" t="s">
        <v>114</v>
      </c>
      <c r="B416" s="60" t="s">
        <v>864</v>
      </c>
      <c r="C416" s="55">
        <v>1</v>
      </c>
      <c r="D416" s="113">
        <v>2.67</v>
      </c>
      <c r="E416" s="98">
        <v>2.7</v>
      </c>
      <c r="F416" s="58">
        <f t="shared" ref="F416:F419" si="16">(C416*D416*E416)</f>
        <v>7.2090000000000005</v>
      </c>
    </row>
    <row r="417" spans="1:6" x14ac:dyDescent="0.45">
      <c r="A417" s="55" t="s">
        <v>115</v>
      </c>
      <c r="B417" s="60" t="s">
        <v>865</v>
      </c>
      <c r="C417" s="55">
        <v>1</v>
      </c>
      <c r="D417" s="113">
        <v>4.4000000000000004</v>
      </c>
      <c r="E417" s="98">
        <v>2.7</v>
      </c>
      <c r="F417" s="58">
        <f t="shared" si="16"/>
        <v>11.880000000000003</v>
      </c>
    </row>
    <row r="418" spans="1:6" x14ac:dyDescent="0.45">
      <c r="A418" s="55" t="s">
        <v>116</v>
      </c>
      <c r="B418" s="60" t="s">
        <v>866</v>
      </c>
      <c r="C418" s="55">
        <v>1</v>
      </c>
      <c r="D418" s="113">
        <v>2.67</v>
      </c>
      <c r="E418" s="98">
        <v>2.7</v>
      </c>
      <c r="F418" s="58">
        <f t="shared" si="16"/>
        <v>7.2090000000000005</v>
      </c>
    </row>
    <row r="419" spans="1:6" x14ac:dyDescent="0.45">
      <c r="A419" s="55" t="s">
        <v>741</v>
      </c>
      <c r="B419" s="62" t="s">
        <v>740</v>
      </c>
      <c r="C419" s="63">
        <v>-1</v>
      </c>
      <c r="D419" s="114">
        <v>0.9</v>
      </c>
      <c r="E419" s="99">
        <v>2.21</v>
      </c>
      <c r="F419" s="64">
        <f t="shared" si="16"/>
        <v>-1.9890000000000001</v>
      </c>
    </row>
    <row r="420" spans="1:6" x14ac:dyDescent="0.45">
      <c r="A420" s="55"/>
      <c r="B420" s="68"/>
      <c r="C420" s="69"/>
      <c r="D420" s="116"/>
      <c r="E420" s="101"/>
      <c r="F420" s="96">
        <f>SUM(F415:F419)</f>
        <v>36.189000000000007</v>
      </c>
    </row>
    <row r="421" spans="1:6" x14ac:dyDescent="0.45">
      <c r="A421" s="55"/>
      <c r="B421" s="60"/>
      <c r="C421" s="55"/>
      <c r="D421" s="113"/>
      <c r="E421" s="98"/>
      <c r="F421" s="58"/>
    </row>
    <row r="422" spans="1:6" x14ac:dyDescent="0.45">
      <c r="A422" s="55"/>
      <c r="B422" s="60"/>
      <c r="C422" s="55"/>
      <c r="D422" s="113"/>
      <c r="E422" s="98"/>
      <c r="F422" s="58"/>
    </row>
    <row r="423" spans="1:6" x14ac:dyDescent="0.45">
      <c r="A423" s="55" t="s">
        <v>716</v>
      </c>
      <c r="B423" s="60" t="s">
        <v>176</v>
      </c>
      <c r="C423" s="55" t="s">
        <v>75</v>
      </c>
      <c r="D423" s="113"/>
      <c r="E423" s="98"/>
      <c r="F423" s="58"/>
    </row>
    <row r="424" spans="1:6" ht="78.75" x14ac:dyDescent="0.45">
      <c r="A424" s="55" t="s">
        <v>14</v>
      </c>
      <c r="B424" s="60" t="s">
        <v>177</v>
      </c>
      <c r="C424" s="55" t="s">
        <v>14</v>
      </c>
      <c r="D424" s="113"/>
      <c r="E424" s="98"/>
      <c r="F424" s="58"/>
    </row>
    <row r="425" spans="1:6" x14ac:dyDescent="0.45">
      <c r="A425" s="55" t="s">
        <v>113</v>
      </c>
      <c r="B425" s="60" t="s">
        <v>867</v>
      </c>
      <c r="C425" s="55">
        <v>1</v>
      </c>
      <c r="D425" s="113">
        <v>3.1360000000000001</v>
      </c>
      <c r="E425" s="98">
        <v>3.4</v>
      </c>
      <c r="F425" s="58">
        <f>(C425*D425*E425)</f>
        <v>10.6624</v>
      </c>
    </row>
    <row r="426" spans="1:6" x14ac:dyDescent="0.45">
      <c r="A426" s="55" t="s">
        <v>114</v>
      </c>
      <c r="B426" s="62" t="s">
        <v>868</v>
      </c>
      <c r="C426" s="63">
        <v>-1</v>
      </c>
      <c r="D426" s="114">
        <v>2.02</v>
      </c>
      <c r="E426" s="99">
        <v>3.4</v>
      </c>
      <c r="F426" s="64">
        <f t="shared" ref="F426:F430" si="17">(C426*D426*E426)</f>
        <v>-6.8679999999999994</v>
      </c>
    </row>
    <row r="427" spans="1:6" x14ac:dyDescent="0.45">
      <c r="A427" s="55" t="s">
        <v>115</v>
      </c>
      <c r="B427" s="60" t="s">
        <v>869</v>
      </c>
      <c r="C427" s="55">
        <v>1</v>
      </c>
      <c r="D427" s="113">
        <v>2.9</v>
      </c>
      <c r="E427" s="98">
        <v>3.4</v>
      </c>
      <c r="F427" s="58">
        <f t="shared" si="17"/>
        <v>9.86</v>
      </c>
    </row>
    <row r="428" spans="1:6" x14ac:dyDescent="0.45">
      <c r="A428" s="55" t="s">
        <v>116</v>
      </c>
      <c r="B428" s="60" t="s">
        <v>870</v>
      </c>
      <c r="C428" s="55">
        <v>1</v>
      </c>
      <c r="D428" s="113">
        <v>2.0259999999999998</v>
      </c>
      <c r="E428" s="98">
        <v>3.4</v>
      </c>
      <c r="F428" s="58">
        <f t="shared" si="17"/>
        <v>6.888399999999999</v>
      </c>
    </row>
    <row r="429" spans="1:6" x14ac:dyDescent="0.45">
      <c r="A429" s="55" t="s">
        <v>741</v>
      </c>
      <c r="B429" s="62" t="s">
        <v>871</v>
      </c>
      <c r="C429" s="63">
        <v>-1</v>
      </c>
      <c r="D429" s="114">
        <v>1.3</v>
      </c>
      <c r="E429" s="99">
        <v>2.246</v>
      </c>
      <c r="F429" s="64">
        <f t="shared" si="17"/>
        <v>-2.9198</v>
      </c>
    </row>
    <row r="430" spans="1:6" x14ac:dyDescent="0.45">
      <c r="A430" s="55" t="s">
        <v>743</v>
      </c>
      <c r="B430" s="60" t="s">
        <v>872</v>
      </c>
      <c r="C430" s="55">
        <v>1</v>
      </c>
      <c r="D430" s="113">
        <f>1.65+0.53</f>
        <v>2.1799999999999997</v>
      </c>
      <c r="E430" s="98">
        <v>3.4</v>
      </c>
      <c r="F430" s="58">
        <f t="shared" si="17"/>
        <v>7.411999999999999</v>
      </c>
    </row>
    <row r="431" spans="1:6" x14ac:dyDescent="0.45">
      <c r="A431" s="55"/>
      <c r="B431" s="68"/>
      <c r="C431" s="69"/>
      <c r="D431" s="116"/>
      <c r="E431" s="101"/>
      <c r="F431" s="96">
        <f>SUM(F425:F430)</f>
        <v>25.035</v>
      </c>
    </row>
    <row r="432" spans="1:6" x14ac:dyDescent="0.45">
      <c r="A432" s="55"/>
      <c r="B432" s="60"/>
      <c r="C432" s="55"/>
      <c r="D432" s="113"/>
      <c r="E432" s="98"/>
      <c r="F432" s="58"/>
    </row>
    <row r="433" spans="1:6" x14ac:dyDescent="0.45">
      <c r="A433" s="55" t="s">
        <v>717</v>
      </c>
      <c r="B433" s="60" t="s">
        <v>178</v>
      </c>
      <c r="C433" s="55" t="s">
        <v>27</v>
      </c>
      <c r="D433" s="113"/>
      <c r="E433" s="98"/>
      <c r="F433" s="58"/>
    </row>
    <row r="434" spans="1:6" ht="78.75" x14ac:dyDescent="0.45">
      <c r="A434" s="55" t="s">
        <v>14</v>
      </c>
      <c r="B434" s="60" t="s">
        <v>179</v>
      </c>
      <c r="C434" s="55" t="s">
        <v>14</v>
      </c>
      <c r="D434" s="113"/>
      <c r="E434" s="98"/>
      <c r="F434" s="58"/>
    </row>
    <row r="435" spans="1:6" x14ac:dyDescent="0.45">
      <c r="A435" s="55" t="s">
        <v>113</v>
      </c>
      <c r="B435" s="60" t="s">
        <v>873</v>
      </c>
      <c r="C435" s="55">
        <v>1</v>
      </c>
      <c r="D435" s="113">
        <v>10.6</v>
      </c>
      <c r="E435" s="98"/>
      <c r="F435" s="58">
        <f>D435*C435</f>
        <v>10.6</v>
      </c>
    </row>
    <row r="436" spans="1:6" x14ac:dyDescent="0.45">
      <c r="A436" s="55" t="s">
        <v>114</v>
      </c>
      <c r="B436" s="60" t="s">
        <v>874</v>
      </c>
      <c r="C436" s="55">
        <v>1</v>
      </c>
      <c r="D436" s="113">
        <v>4.3</v>
      </c>
      <c r="E436" s="98"/>
      <c r="F436" s="58">
        <f>D436*C436</f>
        <v>4.3</v>
      </c>
    </row>
    <row r="437" spans="1:6" x14ac:dyDescent="0.45">
      <c r="A437" s="55"/>
      <c r="B437" s="68"/>
      <c r="C437" s="69"/>
      <c r="D437" s="116"/>
      <c r="E437" s="101"/>
      <c r="F437" s="96">
        <f>SUM(F435:F436)</f>
        <v>14.899999999999999</v>
      </c>
    </row>
    <row r="438" spans="1:6" x14ac:dyDescent="0.45">
      <c r="A438" s="55"/>
      <c r="B438" s="60"/>
      <c r="C438" s="55"/>
      <c r="D438" s="113"/>
      <c r="E438" s="98"/>
      <c r="F438" s="58"/>
    </row>
    <row r="439" spans="1:6" x14ac:dyDescent="0.45">
      <c r="A439" s="55" t="s">
        <v>875</v>
      </c>
      <c r="B439" s="60" t="s">
        <v>180</v>
      </c>
      <c r="C439" s="55" t="s">
        <v>27</v>
      </c>
      <c r="D439" s="113"/>
      <c r="E439" s="98"/>
      <c r="F439" s="58"/>
    </row>
    <row r="440" spans="1:6" ht="78.75" x14ac:dyDescent="0.45">
      <c r="A440" s="55" t="s">
        <v>14</v>
      </c>
      <c r="B440" s="60" t="s">
        <v>181</v>
      </c>
      <c r="C440" s="55" t="s">
        <v>14</v>
      </c>
      <c r="D440" s="113"/>
      <c r="E440" s="98"/>
      <c r="F440" s="58"/>
    </row>
    <row r="441" spans="1:6" x14ac:dyDescent="0.45">
      <c r="A441" s="55" t="s">
        <v>113</v>
      </c>
      <c r="B441" s="60" t="s">
        <v>1485</v>
      </c>
      <c r="C441" s="55">
        <v>1</v>
      </c>
      <c r="D441" s="113">
        <v>3.1360000000000001</v>
      </c>
      <c r="E441" s="98"/>
      <c r="F441" s="58">
        <f>D441*C441</f>
        <v>3.1360000000000001</v>
      </c>
    </row>
    <row r="442" spans="1:6" x14ac:dyDescent="0.45">
      <c r="A442" s="55" t="s">
        <v>114</v>
      </c>
      <c r="B442" s="60" t="s">
        <v>876</v>
      </c>
      <c r="C442" s="55">
        <v>1</v>
      </c>
      <c r="D442" s="113">
        <v>2.246</v>
      </c>
      <c r="E442" s="98"/>
      <c r="F442" s="58">
        <f>D442*C442</f>
        <v>2.246</v>
      </c>
    </row>
    <row r="443" spans="1:6" x14ac:dyDescent="0.45">
      <c r="A443" s="55"/>
      <c r="B443" s="68"/>
      <c r="C443" s="69"/>
      <c r="D443" s="116"/>
      <c r="E443" s="101"/>
      <c r="F443" s="96">
        <f>SUM(F441:F442)</f>
        <v>5.3819999999999997</v>
      </c>
    </row>
    <row r="444" spans="1:6" x14ac:dyDescent="0.45">
      <c r="A444" s="55"/>
      <c r="B444" s="60"/>
      <c r="C444" s="55"/>
      <c r="D444" s="113"/>
      <c r="E444" s="98"/>
      <c r="F444" s="58"/>
    </row>
    <row r="445" spans="1:6" x14ac:dyDescent="0.45">
      <c r="A445" s="55" t="s">
        <v>877</v>
      </c>
      <c r="B445" s="60" t="s">
        <v>182</v>
      </c>
      <c r="C445" s="55" t="s">
        <v>27</v>
      </c>
      <c r="D445" s="113"/>
      <c r="E445" s="98"/>
      <c r="F445" s="58"/>
    </row>
    <row r="446" spans="1:6" ht="45" x14ac:dyDescent="0.45">
      <c r="A446" s="55" t="s">
        <v>14</v>
      </c>
      <c r="B446" s="60" t="s">
        <v>183</v>
      </c>
      <c r="C446" s="55" t="s">
        <v>14</v>
      </c>
      <c r="D446" s="113"/>
      <c r="E446" s="98"/>
      <c r="F446" s="58"/>
    </row>
    <row r="447" spans="1:6" x14ac:dyDescent="0.45">
      <c r="A447" s="55" t="s">
        <v>113</v>
      </c>
      <c r="B447" s="60" t="s">
        <v>878</v>
      </c>
      <c r="C447" s="55">
        <v>1</v>
      </c>
      <c r="D447" s="113">
        <f>1.7+2.1+5</f>
        <v>8.8000000000000007</v>
      </c>
      <c r="E447" s="98"/>
      <c r="F447" s="58">
        <f>D447*C447</f>
        <v>8.8000000000000007</v>
      </c>
    </row>
    <row r="448" spans="1:6" x14ac:dyDescent="0.45">
      <c r="A448" s="55" t="s">
        <v>114</v>
      </c>
      <c r="B448" s="60" t="s">
        <v>879</v>
      </c>
      <c r="C448" s="55">
        <v>1</v>
      </c>
      <c r="D448" s="113">
        <v>1.7</v>
      </c>
      <c r="E448" s="98"/>
      <c r="F448" s="58">
        <f t="shared" ref="F448:F449" si="18">D448*C448</f>
        <v>1.7</v>
      </c>
    </row>
    <row r="449" spans="1:6" x14ac:dyDescent="0.45">
      <c r="A449" s="55" t="s">
        <v>115</v>
      </c>
      <c r="B449" s="60" t="s">
        <v>880</v>
      </c>
      <c r="C449" s="55">
        <v>1</v>
      </c>
      <c r="D449" s="113">
        <v>4.3</v>
      </c>
      <c r="E449" s="98"/>
      <c r="F449" s="58">
        <f t="shared" si="18"/>
        <v>4.3</v>
      </c>
    </row>
    <row r="450" spans="1:6" x14ac:dyDescent="0.45">
      <c r="A450" s="55"/>
      <c r="B450" s="68"/>
      <c r="C450" s="69"/>
      <c r="D450" s="116"/>
      <c r="E450" s="101"/>
      <c r="F450" s="96">
        <f>SUM(F447:F449)</f>
        <v>14.8</v>
      </c>
    </row>
    <row r="451" spans="1:6" x14ac:dyDescent="0.45">
      <c r="A451" s="55"/>
      <c r="B451" s="60"/>
      <c r="C451" s="55"/>
      <c r="D451" s="113"/>
      <c r="E451" s="98"/>
      <c r="F451" s="58"/>
    </row>
    <row r="452" spans="1:6" x14ac:dyDescent="0.45">
      <c r="A452" s="55" t="s">
        <v>31</v>
      </c>
      <c r="B452" s="60" t="s">
        <v>32</v>
      </c>
      <c r="C452" s="55" t="s">
        <v>14</v>
      </c>
      <c r="D452" s="113"/>
      <c r="E452" s="98"/>
      <c r="F452" s="58"/>
    </row>
    <row r="453" spans="1:6" x14ac:dyDescent="0.45">
      <c r="A453" s="55" t="s">
        <v>718</v>
      </c>
      <c r="B453" s="60" t="s">
        <v>33</v>
      </c>
      <c r="C453" s="55" t="s">
        <v>20</v>
      </c>
      <c r="D453" s="113"/>
      <c r="E453" s="98"/>
      <c r="F453" s="58"/>
    </row>
    <row r="454" spans="1:6" ht="78.75" x14ac:dyDescent="0.45">
      <c r="A454" s="55" t="s">
        <v>14</v>
      </c>
      <c r="B454" s="60" t="s">
        <v>1486</v>
      </c>
      <c r="C454" s="55" t="s">
        <v>14</v>
      </c>
      <c r="D454" s="113"/>
      <c r="E454" s="98"/>
      <c r="F454" s="58"/>
    </row>
    <row r="455" spans="1:6" x14ac:dyDescent="0.45">
      <c r="A455" s="55" t="s">
        <v>776</v>
      </c>
      <c r="B455" s="60" t="s">
        <v>38</v>
      </c>
      <c r="C455" s="55" t="s">
        <v>20</v>
      </c>
      <c r="D455" s="113"/>
      <c r="E455" s="98"/>
      <c r="F455" s="58"/>
    </row>
    <row r="456" spans="1:6" ht="45" x14ac:dyDescent="0.45">
      <c r="A456" s="55" t="s">
        <v>14</v>
      </c>
      <c r="B456" s="60" t="s">
        <v>109</v>
      </c>
      <c r="C456" s="55" t="s">
        <v>14</v>
      </c>
      <c r="D456" s="113"/>
      <c r="E456" s="98"/>
      <c r="F456" s="58"/>
    </row>
    <row r="457" spans="1:6" x14ac:dyDescent="0.45">
      <c r="A457" s="55"/>
      <c r="B457" s="66" t="s">
        <v>881</v>
      </c>
      <c r="C457" s="55"/>
      <c r="D457" s="113"/>
      <c r="E457" s="98"/>
      <c r="F457" s="58"/>
    </row>
    <row r="458" spans="1:6" x14ac:dyDescent="0.45">
      <c r="A458" s="55" t="s">
        <v>113</v>
      </c>
      <c r="B458" s="60" t="s">
        <v>882</v>
      </c>
      <c r="C458" s="55">
        <v>2</v>
      </c>
      <c r="D458" s="113">
        <v>1.4</v>
      </c>
      <c r="E458" s="98">
        <v>2.6</v>
      </c>
      <c r="F458" s="58">
        <f>(C458*D458*E458)</f>
        <v>7.2799999999999994</v>
      </c>
    </row>
    <row r="459" spans="1:6" x14ac:dyDescent="0.45">
      <c r="A459" s="55" t="s">
        <v>114</v>
      </c>
      <c r="B459" s="60" t="s">
        <v>883</v>
      </c>
      <c r="C459" s="55">
        <v>1</v>
      </c>
      <c r="D459" s="113">
        <v>2.85</v>
      </c>
      <c r="E459" s="98">
        <v>2.6</v>
      </c>
      <c r="F459" s="58">
        <f t="shared" ref="F459:F465" si="19">(C459*D459*E459)</f>
        <v>7.41</v>
      </c>
    </row>
    <row r="460" spans="1:6" x14ac:dyDescent="0.45">
      <c r="A460" s="55" t="s">
        <v>115</v>
      </c>
      <c r="B460" s="60" t="s">
        <v>1487</v>
      </c>
      <c r="C460" s="55">
        <v>1</v>
      </c>
      <c r="D460" s="113">
        <v>1.4</v>
      </c>
      <c r="E460" s="98">
        <v>2.6</v>
      </c>
      <c r="F460" s="58">
        <f t="shared" si="19"/>
        <v>3.6399999999999997</v>
      </c>
    </row>
    <row r="461" spans="1:6" x14ac:dyDescent="0.45">
      <c r="A461" s="55" t="s">
        <v>116</v>
      </c>
      <c r="B461" s="60" t="s">
        <v>884</v>
      </c>
      <c r="C461" s="55">
        <v>1</v>
      </c>
      <c r="D461" s="113">
        <v>1.4</v>
      </c>
      <c r="E461" s="98">
        <v>2.6</v>
      </c>
      <c r="F461" s="58">
        <f t="shared" si="19"/>
        <v>3.6399999999999997</v>
      </c>
    </row>
    <row r="462" spans="1:6" x14ac:dyDescent="0.45">
      <c r="A462" s="55" t="s">
        <v>741</v>
      </c>
      <c r="B462" s="62" t="s">
        <v>780</v>
      </c>
      <c r="C462" s="63">
        <v>-1</v>
      </c>
      <c r="D462" s="114">
        <v>1.45</v>
      </c>
      <c r="E462" s="99">
        <v>2.0499999999999998</v>
      </c>
      <c r="F462" s="64">
        <f t="shared" si="19"/>
        <v>-2.9724999999999997</v>
      </c>
    </row>
    <row r="463" spans="1:6" ht="10.5" customHeight="1" x14ac:dyDescent="0.45">
      <c r="A463" s="55" t="s">
        <v>743</v>
      </c>
      <c r="B463" s="60" t="s">
        <v>1488</v>
      </c>
      <c r="C463" s="55">
        <v>1</v>
      </c>
      <c r="D463" s="113">
        <v>1.9</v>
      </c>
      <c r="E463" s="98">
        <v>2.1190000000000002</v>
      </c>
      <c r="F463" s="58">
        <f t="shared" si="19"/>
        <v>4.0261000000000005</v>
      </c>
    </row>
    <row r="464" spans="1:6" ht="10.5" customHeight="1" x14ac:dyDescent="0.45">
      <c r="A464" s="55"/>
      <c r="B464" s="60" t="s">
        <v>1693</v>
      </c>
      <c r="C464" s="55">
        <v>1</v>
      </c>
      <c r="D464" s="113">
        <v>3.8</v>
      </c>
      <c r="E464" s="98">
        <v>3.8</v>
      </c>
      <c r="F464" s="58">
        <f t="shared" si="19"/>
        <v>14.44</v>
      </c>
    </row>
    <row r="465" spans="1:6" ht="10.5" customHeight="1" x14ac:dyDescent="0.45">
      <c r="A465" s="55"/>
      <c r="B465" s="60"/>
      <c r="C465" s="55">
        <v>1</v>
      </c>
      <c r="D465" s="113">
        <v>2.4</v>
      </c>
      <c r="E465" s="98">
        <v>3.8</v>
      </c>
      <c r="F465" s="58">
        <f t="shared" si="19"/>
        <v>9.1199999999999992</v>
      </c>
    </row>
    <row r="466" spans="1:6" x14ac:dyDescent="0.45">
      <c r="A466" s="55"/>
      <c r="B466" s="68"/>
      <c r="C466" s="69"/>
      <c r="D466" s="116"/>
      <c r="E466" s="101"/>
      <c r="F466" s="96">
        <f>SUM(F458:F465)</f>
        <v>46.583599999999997</v>
      </c>
    </row>
    <row r="467" spans="1:6" x14ac:dyDescent="0.45">
      <c r="A467" s="55"/>
      <c r="B467" s="60"/>
      <c r="C467" s="55"/>
      <c r="D467" s="113"/>
      <c r="E467" s="98"/>
      <c r="F467" s="58"/>
    </row>
    <row r="468" spans="1:6" x14ac:dyDescent="0.45">
      <c r="A468" s="55" t="s">
        <v>40</v>
      </c>
      <c r="B468" s="60" t="s">
        <v>41</v>
      </c>
      <c r="C468" s="55" t="s">
        <v>14</v>
      </c>
      <c r="D468" s="113"/>
      <c r="E468" s="98"/>
      <c r="F468" s="58"/>
    </row>
    <row r="469" spans="1:6" x14ac:dyDescent="0.45">
      <c r="A469" s="55" t="s">
        <v>724</v>
      </c>
      <c r="B469" s="60" t="s">
        <v>185</v>
      </c>
      <c r="C469" s="55" t="s">
        <v>20</v>
      </c>
      <c r="D469" s="113"/>
      <c r="E469" s="98"/>
      <c r="F469" s="58"/>
    </row>
    <row r="470" spans="1:6" ht="45" x14ac:dyDescent="0.45">
      <c r="A470" s="55" t="s">
        <v>14</v>
      </c>
      <c r="B470" s="60" t="s">
        <v>186</v>
      </c>
      <c r="C470" s="55" t="s">
        <v>14</v>
      </c>
      <c r="D470" s="113"/>
      <c r="E470" s="98"/>
      <c r="F470" s="58"/>
    </row>
    <row r="471" spans="1:6" x14ac:dyDescent="0.45">
      <c r="A471" s="55" t="s">
        <v>725</v>
      </c>
      <c r="B471" s="60" t="s">
        <v>187</v>
      </c>
      <c r="C471" s="55" t="s">
        <v>20</v>
      </c>
      <c r="D471" s="113"/>
      <c r="E471" s="98"/>
      <c r="F471" s="58"/>
    </row>
    <row r="472" spans="1:6" ht="56.25" x14ac:dyDescent="0.45">
      <c r="A472" s="55" t="s">
        <v>14</v>
      </c>
      <c r="B472" s="60" t="s">
        <v>1489</v>
      </c>
      <c r="C472" s="55" t="s">
        <v>14</v>
      </c>
      <c r="D472" s="113"/>
      <c r="E472" s="98"/>
      <c r="F472" s="58"/>
    </row>
    <row r="473" spans="1:6" x14ac:dyDescent="0.45">
      <c r="A473" s="55" t="s">
        <v>113</v>
      </c>
      <c r="B473" s="60" t="s">
        <v>878</v>
      </c>
      <c r="C473" s="55">
        <v>1</v>
      </c>
      <c r="D473" s="113">
        <v>3.83</v>
      </c>
      <c r="E473" s="98">
        <v>2.1</v>
      </c>
      <c r="F473" s="58">
        <f>(C473*D473*E473)</f>
        <v>8.043000000000001</v>
      </c>
    </row>
    <row r="474" spans="1:6" x14ac:dyDescent="0.45">
      <c r="A474" s="55" t="s">
        <v>114</v>
      </c>
      <c r="B474" s="60" t="s">
        <v>879</v>
      </c>
      <c r="C474" s="55">
        <v>1</v>
      </c>
      <c r="D474" s="113">
        <v>3.1</v>
      </c>
      <c r="E474" s="98">
        <v>2.1</v>
      </c>
      <c r="F474" s="58">
        <f t="shared" ref="F474:F475" si="20">(C474*D474*E474)</f>
        <v>6.5100000000000007</v>
      </c>
    </row>
    <row r="475" spans="1:6" x14ac:dyDescent="0.45">
      <c r="A475" s="55" t="s">
        <v>115</v>
      </c>
      <c r="B475" s="60" t="s">
        <v>885</v>
      </c>
      <c r="C475" s="55">
        <v>4</v>
      </c>
      <c r="D475" s="113">
        <v>1.45</v>
      </c>
      <c r="E475" s="98">
        <v>3.3220000000000001</v>
      </c>
      <c r="F475" s="58">
        <f t="shared" si="20"/>
        <v>19.267599999999998</v>
      </c>
    </row>
    <row r="476" spans="1:6" x14ac:dyDescent="0.45">
      <c r="A476" s="55"/>
      <c r="B476" s="68"/>
      <c r="C476" s="69"/>
      <c r="D476" s="116"/>
      <c r="E476" s="101"/>
      <c r="F476" s="96">
        <f>SUM(F473:F475)</f>
        <v>33.820599999999999</v>
      </c>
    </row>
    <row r="477" spans="1:6" x14ac:dyDescent="0.45">
      <c r="A477" s="55"/>
      <c r="B477" s="60"/>
      <c r="C477" s="55"/>
      <c r="D477" s="113"/>
      <c r="E477" s="98"/>
      <c r="F477" s="58"/>
    </row>
    <row r="478" spans="1:6" x14ac:dyDescent="0.45">
      <c r="A478" s="55" t="s">
        <v>726</v>
      </c>
      <c r="B478" s="60" t="s">
        <v>189</v>
      </c>
      <c r="C478" s="55" t="s">
        <v>20</v>
      </c>
      <c r="D478" s="113"/>
      <c r="E478" s="98"/>
      <c r="F478" s="58"/>
    </row>
    <row r="479" spans="1:6" ht="112.5" x14ac:dyDescent="0.45">
      <c r="A479" s="55" t="s">
        <v>14</v>
      </c>
      <c r="B479" s="60" t="s">
        <v>190</v>
      </c>
      <c r="C479" s="55" t="s">
        <v>14</v>
      </c>
      <c r="D479" s="113"/>
      <c r="E479" s="98"/>
      <c r="F479" s="58"/>
    </row>
    <row r="480" spans="1:6" x14ac:dyDescent="0.45">
      <c r="A480" s="55" t="s">
        <v>113</v>
      </c>
      <c r="B480" s="59" t="s">
        <v>1490</v>
      </c>
      <c r="C480" s="235">
        <v>2</v>
      </c>
      <c r="D480" s="94">
        <v>1.06</v>
      </c>
      <c r="E480" s="98">
        <v>1.35</v>
      </c>
      <c r="F480" s="78">
        <f>D480*E480*C480</f>
        <v>2.8620000000000005</v>
      </c>
    </row>
    <row r="481" spans="1:6" x14ac:dyDescent="0.45">
      <c r="A481" s="55" t="s">
        <v>114</v>
      </c>
      <c r="B481" s="60" t="s">
        <v>886</v>
      </c>
      <c r="C481" s="55">
        <v>2</v>
      </c>
      <c r="D481" s="113">
        <v>1.19</v>
      </c>
      <c r="E481" s="98">
        <v>1.35</v>
      </c>
      <c r="F481" s="78">
        <f t="shared" ref="F481:F482" si="21">D481*E481*C481</f>
        <v>3.2130000000000001</v>
      </c>
    </row>
    <row r="482" spans="1:6" x14ac:dyDescent="0.45">
      <c r="A482" s="55" t="s">
        <v>115</v>
      </c>
      <c r="B482" s="60" t="s">
        <v>887</v>
      </c>
      <c r="C482" s="55">
        <v>4</v>
      </c>
      <c r="D482" s="113">
        <v>1.19</v>
      </c>
      <c r="E482" s="98">
        <v>1.35</v>
      </c>
      <c r="F482" s="78">
        <f t="shared" si="21"/>
        <v>6.4260000000000002</v>
      </c>
    </row>
    <row r="483" spans="1:6" x14ac:dyDescent="0.45">
      <c r="A483" s="55"/>
      <c r="B483" s="68"/>
      <c r="C483" s="69"/>
      <c r="D483" s="116"/>
      <c r="E483" s="101"/>
      <c r="F483" s="96">
        <f>SUM(F480:F482)</f>
        <v>12.501000000000001</v>
      </c>
    </row>
    <row r="484" spans="1:6" x14ac:dyDescent="0.45">
      <c r="A484" s="55" t="s">
        <v>727</v>
      </c>
      <c r="B484" s="60" t="s">
        <v>191</v>
      </c>
      <c r="C484" s="55" t="s">
        <v>20</v>
      </c>
      <c r="D484" s="113"/>
      <c r="E484" s="98"/>
      <c r="F484" s="58"/>
    </row>
    <row r="485" spans="1:6" ht="112.5" x14ac:dyDescent="0.45">
      <c r="A485" s="55" t="s">
        <v>14</v>
      </c>
      <c r="B485" s="60" t="s">
        <v>192</v>
      </c>
      <c r="C485" s="55" t="s">
        <v>14</v>
      </c>
      <c r="D485" s="113"/>
      <c r="E485" s="98"/>
      <c r="F485" s="58"/>
    </row>
    <row r="486" spans="1:6" x14ac:dyDescent="0.45">
      <c r="A486" s="55" t="s">
        <v>113</v>
      </c>
      <c r="B486" s="60" t="s">
        <v>888</v>
      </c>
      <c r="C486" s="55">
        <v>1</v>
      </c>
      <c r="D486" s="113">
        <v>1.8</v>
      </c>
      <c r="E486" s="98"/>
      <c r="F486" s="58">
        <f>D486*C486</f>
        <v>1.8</v>
      </c>
    </row>
    <row r="487" spans="1:6" x14ac:dyDescent="0.45">
      <c r="A487" s="55" t="s">
        <v>114</v>
      </c>
      <c r="B487" s="60" t="s">
        <v>1491</v>
      </c>
      <c r="C487" s="55">
        <v>1</v>
      </c>
      <c r="D487" s="113">
        <v>6.1</v>
      </c>
      <c r="E487" s="98"/>
      <c r="F487" s="58">
        <f t="shared" ref="F487:F489" si="22">D487*C487</f>
        <v>6.1</v>
      </c>
    </row>
    <row r="488" spans="1:6" x14ac:dyDescent="0.45">
      <c r="A488" s="55" t="s">
        <v>115</v>
      </c>
      <c r="B488" s="60" t="s">
        <v>889</v>
      </c>
      <c r="C488" s="55">
        <v>1</v>
      </c>
      <c r="D488" s="113">
        <v>7.75</v>
      </c>
      <c r="E488" s="98"/>
      <c r="F488" s="58">
        <f t="shared" si="22"/>
        <v>7.75</v>
      </c>
    </row>
    <row r="489" spans="1:6" x14ac:dyDescent="0.45">
      <c r="A489" s="55" t="s">
        <v>116</v>
      </c>
      <c r="B489" s="60" t="s">
        <v>890</v>
      </c>
      <c r="C489" s="55">
        <v>1</v>
      </c>
      <c r="D489" s="113">
        <v>5.65</v>
      </c>
      <c r="E489" s="98"/>
      <c r="F489" s="58">
        <f t="shared" si="22"/>
        <v>5.65</v>
      </c>
    </row>
    <row r="490" spans="1:6" x14ac:dyDescent="0.45">
      <c r="A490" s="55"/>
      <c r="B490" s="68"/>
      <c r="C490" s="69"/>
      <c r="D490" s="116"/>
      <c r="E490" s="101"/>
      <c r="F490" s="96">
        <f>SUM(F486:F489)</f>
        <v>21.299999999999997</v>
      </c>
    </row>
    <row r="491" spans="1:6" x14ac:dyDescent="0.45">
      <c r="A491" s="55"/>
      <c r="B491" s="60"/>
      <c r="C491" s="55"/>
      <c r="D491" s="113"/>
      <c r="E491" s="98"/>
      <c r="F491" s="58"/>
    </row>
    <row r="492" spans="1:6" x14ac:dyDescent="0.45">
      <c r="A492" s="55"/>
      <c r="B492" s="60"/>
      <c r="C492" s="55"/>
      <c r="D492" s="113"/>
      <c r="E492" s="98"/>
      <c r="F492" s="58"/>
    </row>
    <row r="493" spans="1:6" x14ac:dyDescent="0.45">
      <c r="A493" s="55" t="s">
        <v>728</v>
      </c>
      <c r="B493" s="60" t="s">
        <v>193</v>
      </c>
      <c r="C493" s="55" t="s">
        <v>52</v>
      </c>
      <c r="D493" s="113"/>
      <c r="E493" s="98"/>
      <c r="F493" s="58"/>
    </row>
    <row r="494" spans="1:6" ht="22.5" x14ac:dyDescent="0.45">
      <c r="A494" s="55" t="s">
        <v>14</v>
      </c>
      <c r="B494" s="60" t="s">
        <v>194</v>
      </c>
      <c r="C494" s="55" t="s">
        <v>14</v>
      </c>
      <c r="D494" s="113"/>
      <c r="E494" s="98"/>
      <c r="F494" s="58"/>
    </row>
    <row r="495" spans="1:6" x14ac:dyDescent="0.45">
      <c r="A495" s="55" t="s">
        <v>113</v>
      </c>
      <c r="B495" s="60" t="s">
        <v>891</v>
      </c>
      <c r="C495" s="55">
        <v>1</v>
      </c>
      <c r="D495" s="113">
        <v>5.4</v>
      </c>
      <c r="E495" s="98"/>
      <c r="F495" s="96">
        <f>D495*C495</f>
        <v>5.4</v>
      </c>
    </row>
    <row r="496" spans="1:6" x14ac:dyDescent="0.45">
      <c r="A496" s="55"/>
      <c r="B496" s="60"/>
      <c r="C496" s="55"/>
      <c r="D496" s="113"/>
      <c r="E496" s="98"/>
      <c r="F496" s="58"/>
    </row>
    <row r="497" spans="1:6" x14ac:dyDescent="0.45">
      <c r="A497" s="55" t="s">
        <v>794</v>
      </c>
      <c r="B497" s="60" t="s">
        <v>195</v>
      </c>
      <c r="C497" s="55" t="s">
        <v>133</v>
      </c>
      <c r="D497" s="113"/>
      <c r="E497" s="98"/>
      <c r="F497" s="58"/>
    </row>
    <row r="498" spans="1:6" x14ac:dyDescent="0.45">
      <c r="A498" s="55" t="s">
        <v>14</v>
      </c>
      <c r="B498" s="60" t="s">
        <v>196</v>
      </c>
      <c r="C498" s="55" t="s">
        <v>14</v>
      </c>
      <c r="D498" s="113"/>
      <c r="E498" s="98"/>
      <c r="F498" s="58"/>
    </row>
    <row r="499" spans="1:6" ht="123.75" x14ac:dyDescent="0.45">
      <c r="A499" s="55" t="s">
        <v>14</v>
      </c>
      <c r="B499" s="60" t="s">
        <v>197</v>
      </c>
      <c r="C499" s="55" t="s">
        <v>14</v>
      </c>
      <c r="D499" s="113"/>
      <c r="E499" s="98"/>
      <c r="F499" s="58"/>
    </row>
    <row r="500" spans="1:6" x14ac:dyDescent="0.45">
      <c r="A500" s="55" t="s">
        <v>113</v>
      </c>
      <c r="B500" s="60"/>
      <c r="C500" s="55">
        <v>1</v>
      </c>
      <c r="D500" s="113"/>
      <c r="E500" s="98"/>
      <c r="F500" s="96">
        <v>1</v>
      </c>
    </row>
    <row r="501" spans="1:6" x14ac:dyDescent="0.45">
      <c r="A501" s="55"/>
      <c r="B501" s="60"/>
      <c r="C501" s="55"/>
      <c r="D501" s="113"/>
      <c r="E501" s="98"/>
      <c r="F501" s="58"/>
    </row>
    <row r="502" spans="1:6" x14ac:dyDescent="0.45">
      <c r="A502" s="55" t="s">
        <v>892</v>
      </c>
      <c r="B502" s="60" t="s">
        <v>198</v>
      </c>
      <c r="C502" s="55" t="s">
        <v>14</v>
      </c>
      <c r="D502" s="113"/>
      <c r="E502" s="98"/>
      <c r="F502" s="58"/>
    </row>
    <row r="503" spans="1:6" x14ac:dyDescent="0.45">
      <c r="A503" s="55" t="s">
        <v>14</v>
      </c>
      <c r="B503" s="60" t="s">
        <v>199</v>
      </c>
      <c r="C503" s="55" t="s">
        <v>99</v>
      </c>
      <c r="D503" s="113"/>
      <c r="E503" s="98"/>
      <c r="F503" s="58"/>
    </row>
    <row r="504" spans="1:6" ht="112.5" x14ac:dyDescent="0.45">
      <c r="A504" s="55" t="s">
        <v>14</v>
      </c>
      <c r="B504" s="60" t="s">
        <v>200</v>
      </c>
      <c r="C504" s="55" t="s">
        <v>14</v>
      </c>
      <c r="D504" s="113"/>
      <c r="E504" s="98"/>
      <c r="F504" s="58"/>
    </row>
    <row r="505" spans="1:6" x14ac:dyDescent="0.45">
      <c r="A505" s="55" t="s">
        <v>113</v>
      </c>
      <c r="B505" s="60" t="s">
        <v>893</v>
      </c>
      <c r="C505" s="55">
        <v>1</v>
      </c>
      <c r="D505" s="113"/>
      <c r="E505" s="98"/>
      <c r="F505" s="96">
        <v>1</v>
      </c>
    </row>
    <row r="506" spans="1:6" x14ac:dyDescent="0.45">
      <c r="A506" s="55"/>
      <c r="B506" s="60"/>
      <c r="C506" s="55"/>
      <c r="D506" s="113"/>
      <c r="E506" s="98"/>
      <c r="F506" s="58"/>
    </row>
    <row r="507" spans="1:6" x14ac:dyDescent="0.45">
      <c r="A507" s="55" t="s">
        <v>894</v>
      </c>
      <c r="B507" s="60" t="s">
        <v>201</v>
      </c>
      <c r="C507" s="55" t="s">
        <v>75</v>
      </c>
      <c r="D507" s="113"/>
      <c r="E507" s="98"/>
      <c r="F507" s="58"/>
    </row>
    <row r="508" spans="1:6" ht="33.75" x14ac:dyDescent="0.45">
      <c r="A508" s="55" t="s">
        <v>14</v>
      </c>
      <c r="B508" s="60" t="s">
        <v>202</v>
      </c>
      <c r="C508" s="55" t="s">
        <v>14</v>
      </c>
      <c r="D508" s="113"/>
      <c r="E508" s="98"/>
      <c r="F508" s="58"/>
    </row>
    <row r="509" spans="1:6" x14ac:dyDescent="0.45">
      <c r="A509" s="55" t="s">
        <v>113</v>
      </c>
      <c r="B509" s="60" t="s">
        <v>895</v>
      </c>
      <c r="C509" s="55">
        <v>1</v>
      </c>
      <c r="D509" s="113">
        <v>4.4000000000000004</v>
      </c>
      <c r="E509" s="98">
        <v>1.05</v>
      </c>
      <c r="F509" s="96">
        <f>(C509*D509*E509)</f>
        <v>4.620000000000001</v>
      </c>
    </row>
    <row r="510" spans="1:6" x14ac:dyDescent="0.45">
      <c r="A510" s="55"/>
      <c r="B510" s="60"/>
      <c r="C510" s="55"/>
      <c r="D510" s="113"/>
      <c r="E510" s="98"/>
      <c r="F510" s="58"/>
    </row>
    <row r="511" spans="1:6" x14ac:dyDescent="0.45">
      <c r="A511" s="55" t="s">
        <v>896</v>
      </c>
      <c r="B511" s="60" t="s">
        <v>203</v>
      </c>
      <c r="C511" s="55" t="s">
        <v>99</v>
      </c>
      <c r="D511" s="113"/>
      <c r="E511" s="98"/>
      <c r="F511" s="58"/>
    </row>
    <row r="512" spans="1:6" ht="45" x14ac:dyDescent="0.45">
      <c r="A512" s="55" t="s">
        <v>14</v>
      </c>
      <c r="B512" s="60" t="s">
        <v>204</v>
      </c>
      <c r="C512" s="55" t="s">
        <v>14</v>
      </c>
      <c r="D512" s="113"/>
      <c r="E512" s="98"/>
      <c r="F512" s="58"/>
    </row>
    <row r="513" spans="1:6" x14ac:dyDescent="0.45">
      <c r="A513" s="55" t="s">
        <v>113</v>
      </c>
      <c r="B513" s="60" t="s">
        <v>897</v>
      </c>
      <c r="C513" s="55">
        <v>1</v>
      </c>
      <c r="D513" s="113"/>
      <c r="E513" s="98"/>
      <c r="F513" s="96">
        <v>1</v>
      </c>
    </row>
    <row r="514" spans="1:6" x14ac:dyDescent="0.45">
      <c r="A514" s="55"/>
      <c r="B514" s="60"/>
      <c r="C514" s="55"/>
      <c r="D514" s="113"/>
      <c r="E514" s="98"/>
      <c r="F514" s="58"/>
    </row>
    <row r="515" spans="1:6" x14ac:dyDescent="0.45">
      <c r="A515" s="55" t="s">
        <v>898</v>
      </c>
      <c r="B515" s="60" t="s">
        <v>205</v>
      </c>
      <c r="C515" s="55" t="s">
        <v>99</v>
      </c>
      <c r="D515" s="113"/>
      <c r="E515" s="98"/>
      <c r="F515" s="58"/>
    </row>
    <row r="516" spans="1:6" ht="22.5" x14ac:dyDescent="0.45">
      <c r="A516" s="55" t="s">
        <v>14</v>
      </c>
      <c r="B516" s="60" t="s">
        <v>206</v>
      </c>
      <c r="C516" s="55" t="s">
        <v>14</v>
      </c>
      <c r="D516" s="113"/>
      <c r="E516" s="98"/>
      <c r="F516" s="58"/>
    </row>
    <row r="517" spans="1:6" x14ac:dyDescent="0.45">
      <c r="A517" s="55" t="s">
        <v>113</v>
      </c>
      <c r="B517" s="60" t="s">
        <v>899</v>
      </c>
      <c r="C517" s="55"/>
      <c r="D517" s="113"/>
      <c r="E517" s="98"/>
      <c r="F517" s="70"/>
    </row>
    <row r="518" spans="1:6" x14ac:dyDescent="0.45">
      <c r="A518" s="55"/>
      <c r="B518" s="60"/>
      <c r="C518" s="55"/>
      <c r="D518" s="113"/>
      <c r="E518" s="98"/>
      <c r="F518" s="58"/>
    </row>
    <row r="519" spans="1:6" x14ac:dyDescent="0.45">
      <c r="A519" s="55" t="s">
        <v>900</v>
      </c>
      <c r="B519" s="60" t="s">
        <v>207</v>
      </c>
      <c r="C519" s="55" t="s">
        <v>208</v>
      </c>
      <c r="D519" s="113"/>
      <c r="E519" s="98"/>
      <c r="F519" s="58"/>
    </row>
    <row r="520" spans="1:6" ht="22.5" x14ac:dyDescent="0.45">
      <c r="A520" s="55" t="s">
        <v>14</v>
      </c>
      <c r="B520" s="60" t="s">
        <v>209</v>
      </c>
      <c r="C520" s="55" t="s">
        <v>14</v>
      </c>
      <c r="D520" s="113"/>
      <c r="E520" s="98"/>
      <c r="F520" s="58"/>
    </row>
    <row r="521" spans="1:6" x14ac:dyDescent="0.45">
      <c r="A521" s="55" t="s">
        <v>113</v>
      </c>
      <c r="B521" s="60" t="s">
        <v>901</v>
      </c>
      <c r="C521" s="55">
        <v>1</v>
      </c>
      <c r="D521" s="113"/>
      <c r="E521" s="98"/>
      <c r="F521" s="96">
        <v>1</v>
      </c>
    </row>
    <row r="522" spans="1:6" x14ac:dyDescent="0.45">
      <c r="A522" s="55"/>
      <c r="B522" s="60"/>
      <c r="C522" s="55"/>
      <c r="D522" s="113"/>
      <c r="E522" s="98"/>
      <c r="F522" s="58"/>
    </row>
    <row r="523" spans="1:6" x14ac:dyDescent="0.45">
      <c r="A523" s="55" t="s">
        <v>902</v>
      </c>
      <c r="B523" s="60" t="s">
        <v>210</v>
      </c>
      <c r="C523" s="55" t="s">
        <v>208</v>
      </c>
      <c r="D523" s="113"/>
      <c r="E523" s="98"/>
      <c r="F523" s="58"/>
    </row>
    <row r="524" spans="1:6" ht="22.5" x14ac:dyDescent="0.45">
      <c r="A524" s="55" t="s">
        <v>14</v>
      </c>
      <c r="B524" s="60" t="s">
        <v>211</v>
      </c>
      <c r="C524" s="55" t="s">
        <v>14</v>
      </c>
      <c r="D524" s="113"/>
      <c r="E524" s="98"/>
      <c r="F524" s="58"/>
    </row>
    <row r="525" spans="1:6" x14ac:dyDescent="0.45">
      <c r="A525" s="55" t="s">
        <v>113</v>
      </c>
      <c r="B525" s="60" t="s">
        <v>903</v>
      </c>
      <c r="C525" s="55">
        <v>1</v>
      </c>
      <c r="D525" s="113"/>
      <c r="E525" s="98"/>
      <c r="F525" s="96">
        <v>1</v>
      </c>
    </row>
    <row r="526" spans="1:6" x14ac:dyDescent="0.45">
      <c r="A526" s="55"/>
      <c r="B526" s="60"/>
      <c r="C526" s="55"/>
      <c r="D526" s="113"/>
      <c r="E526" s="98"/>
      <c r="F526" s="58"/>
    </row>
    <row r="527" spans="1:6" x14ac:dyDescent="0.45">
      <c r="A527" s="55" t="s">
        <v>904</v>
      </c>
      <c r="B527" s="60" t="s">
        <v>212</v>
      </c>
      <c r="C527" s="55" t="s">
        <v>138</v>
      </c>
      <c r="D527" s="113"/>
      <c r="E527" s="98"/>
      <c r="F527" s="58"/>
    </row>
    <row r="528" spans="1:6" x14ac:dyDescent="0.45">
      <c r="A528" s="55" t="s">
        <v>14</v>
      </c>
      <c r="B528" s="60" t="s">
        <v>213</v>
      </c>
      <c r="C528" s="55" t="s">
        <v>14</v>
      </c>
      <c r="D528" s="113"/>
      <c r="E528" s="98"/>
      <c r="F528" s="58"/>
    </row>
    <row r="529" spans="1:6" x14ac:dyDescent="0.45">
      <c r="A529" s="55" t="s">
        <v>14</v>
      </c>
      <c r="B529" s="60" t="s">
        <v>140</v>
      </c>
      <c r="C529" s="55" t="s">
        <v>14</v>
      </c>
      <c r="D529" s="113"/>
      <c r="E529" s="98"/>
      <c r="F529" s="58"/>
    </row>
    <row r="530" spans="1:6" ht="56.25" x14ac:dyDescent="0.45">
      <c r="A530" s="55" t="s">
        <v>14</v>
      </c>
      <c r="B530" s="60" t="s">
        <v>1492</v>
      </c>
      <c r="C530" s="55" t="s">
        <v>14</v>
      </c>
      <c r="D530" s="113"/>
      <c r="E530" s="98"/>
      <c r="F530" s="58"/>
    </row>
    <row r="531" spans="1:6" x14ac:dyDescent="0.45">
      <c r="A531" s="55" t="s">
        <v>14</v>
      </c>
      <c r="B531" s="60" t="s">
        <v>142</v>
      </c>
      <c r="C531" s="55" t="s">
        <v>14</v>
      </c>
      <c r="D531" s="113"/>
      <c r="E531" s="98"/>
      <c r="F531" s="58"/>
    </row>
    <row r="532" spans="1:6" ht="45" x14ac:dyDescent="0.45">
      <c r="A532" s="55" t="s">
        <v>14</v>
      </c>
      <c r="B532" s="60" t="s">
        <v>215</v>
      </c>
      <c r="C532" s="55" t="s">
        <v>14</v>
      </c>
      <c r="D532" s="113"/>
      <c r="E532" s="98"/>
      <c r="F532" s="58"/>
    </row>
    <row r="533" spans="1:6" x14ac:dyDescent="0.45">
      <c r="A533" s="55" t="s">
        <v>14</v>
      </c>
      <c r="B533" s="60" t="s">
        <v>216</v>
      </c>
      <c r="C533" s="55" t="s">
        <v>14</v>
      </c>
      <c r="D533" s="113"/>
      <c r="E533" s="98"/>
      <c r="F533" s="58"/>
    </row>
    <row r="534" spans="1:6" x14ac:dyDescent="0.45">
      <c r="A534" s="55" t="s">
        <v>14</v>
      </c>
      <c r="B534" s="60" t="s">
        <v>1493</v>
      </c>
      <c r="C534" s="55" t="s">
        <v>14</v>
      </c>
      <c r="D534" s="113"/>
      <c r="E534" s="98"/>
      <c r="F534" s="58"/>
    </row>
    <row r="535" spans="1:6" x14ac:dyDescent="0.45">
      <c r="A535" s="55" t="s">
        <v>14</v>
      </c>
      <c r="B535" s="60" t="s">
        <v>144</v>
      </c>
      <c r="C535" s="55" t="s">
        <v>14</v>
      </c>
      <c r="D535" s="113"/>
      <c r="E535" s="98"/>
      <c r="F535" s="58"/>
    </row>
    <row r="536" spans="1:6" ht="33.75" x14ac:dyDescent="0.45">
      <c r="A536" s="55" t="s">
        <v>14</v>
      </c>
      <c r="B536" s="60" t="s">
        <v>218</v>
      </c>
      <c r="C536" s="55" t="s">
        <v>14</v>
      </c>
      <c r="D536" s="113"/>
      <c r="E536" s="98"/>
      <c r="F536" s="58"/>
    </row>
    <row r="537" spans="1:6" x14ac:dyDescent="0.45">
      <c r="A537" s="55" t="s">
        <v>113</v>
      </c>
      <c r="B537" s="60" t="s">
        <v>1202</v>
      </c>
      <c r="C537" s="55">
        <v>1</v>
      </c>
      <c r="D537" s="113"/>
      <c r="E537" s="98"/>
      <c r="F537" s="96">
        <v>1</v>
      </c>
    </row>
    <row r="538" spans="1:6" x14ac:dyDescent="0.45">
      <c r="A538" s="55"/>
      <c r="B538" s="60"/>
      <c r="C538" s="55"/>
      <c r="D538" s="113"/>
      <c r="E538" s="98"/>
      <c r="F538" s="58"/>
    </row>
    <row r="539" spans="1:6" x14ac:dyDescent="0.45">
      <c r="A539" s="55" t="s">
        <v>905</v>
      </c>
      <c r="B539" s="60" t="s">
        <v>219</v>
      </c>
      <c r="C539" s="55" t="s">
        <v>52</v>
      </c>
      <c r="D539" s="113"/>
      <c r="E539" s="98"/>
      <c r="F539" s="58"/>
    </row>
    <row r="540" spans="1:6" ht="56.25" x14ac:dyDescent="0.45">
      <c r="A540" s="55" t="s">
        <v>14</v>
      </c>
      <c r="B540" s="60" t="s">
        <v>1494</v>
      </c>
      <c r="C540" s="55" t="s">
        <v>14</v>
      </c>
      <c r="D540" s="113"/>
      <c r="E540" s="98"/>
      <c r="F540" s="58"/>
    </row>
    <row r="541" spans="1:6" x14ac:dyDescent="0.45">
      <c r="A541" s="55"/>
      <c r="B541" s="60" t="s">
        <v>906</v>
      </c>
      <c r="C541" s="55">
        <v>2</v>
      </c>
      <c r="D541" s="113">
        <v>3.4</v>
      </c>
      <c r="E541" s="98"/>
      <c r="F541" s="96">
        <f>C541*D541</f>
        <v>6.8</v>
      </c>
    </row>
    <row r="542" spans="1:6" x14ac:dyDescent="0.45">
      <c r="A542" s="55"/>
      <c r="B542" s="60"/>
      <c r="C542" s="55"/>
      <c r="D542" s="113"/>
      <c r="E542" s="98"/>
      <c r="F542" s="58"/>
    </row>
    <row r="543" spans="1:6" x14ac:dyDescent="0.45">
      <c r="A543" s="55" t="s">
        <v>907</v>
      </c>
      <c r="B543" s="60" t="s">
        <v>35</v>
      </c>
      <c r="C543" s="55" t="s">
        <v>27</v>
      </c>
      <c r="D543" s="113"/>
      <c r="E543" s="98"/>
      <c r="F543" s="58" t="s">
        <v>14</v>
      </c>
    </row>
    <row r="544" spans="1:6" ht="101.25" x14ac:dyDescent="0.45">
      <c r="A544" s="55" t="s">
        <v>14</v>
      </c>
      <c r="B544" s="60" t="s">
        <v>1439</v>
      </c>
      <c r="C544" s="55" t="s">
        <v>14</v>
      </c>
      <c r="D544" s="113"/>
      <c r="E544" s="98"/>
      <c r="F544" s="58" t="s">
        <v>14</v>
      </c>
    </row>
    <row r="545" spans="1:6" x14ac:dyDescent="0.45">
      <c r="A545" s="55"/>
      <c r="B545" s="61" t="s">
        <v>1206</v>
      </c>
      <c r="C545" s="77"/>
      <c r="D545" s="120"/>
      <c r="E545" s="106"/>
      <c r="F545" s="96">
        <v>29.35</v>
      </c>
    </row>
    <row r="546" spans="1:6" x14ac:dyDescent="0.45">
      <c r="A546" s="55"/>
      <c r="B546" s="60"/>
      <c r="C546" s="55"/>
      <c r="D546" s="113"/>
      <c r="E546" s="98"/>
      <c r="F546" s="58"/>
    </row>
    <row r="547" spans="1:6" x14ac:dyDescent="0.45">
      <c r="A547" s="55" t="s">
        <v>908</v>
      </c>
      <c r="B547" s="60" t="s">
        <v>222</v>
      </c>
      <c r="C547" s="55" t="s">
        <v>223</v>
      </c>
      <c r="D547" s="113"/>
      <c r="E547" s="98"/>
      <c r="F547" s="58"/>
    </row>
    <row r="548" spans="1:6" ht="45" x14ac:dyDescent="0.45">
      <c r="A548" s="55" t="s">
        <v>14</v>
      </c>
      <c r="B548" s="60" t="s">
        <v>1495</v>
      </c>
      <c r="C548" s="55" t="s">
        <v>14</v>
      </c>
      <c r="D548" s="113"/>
      <c r="E548" s="98"/>
      <c r="F548" s="58"/>
    </row>
    <row r="549" spans="1:6" x14ac:dyDescent="0.45">
      <c r="A549" s="55" t="s">
        <v>113</v>
      </c>
      <c r="B549" s="60" t="s">
        <v>909</v>
      </c>
      <c r="C549" s="55">
        <v>1</v>
      </c>
      <c r="D549" s="113">
        <v>4.7</v>
      </c>
      <c r="E549" s="98">
        <v>1.9</v>
      </c>
      <c r="F549" s="96">
        <f>(C549*D549*E549)</f>
        <v>8.93</v>
      </c>
    </row>
    <row r="550" spans="1:6" x14ac:dyDescent="0.45">
      <c r="A550" s="55"/>
      <c r="B550" s="60"/>
      <c r="C550" s="55"/>
      <c r="D550" s="113"/>
      <c r="E550" s="98"/>
      <c r="F550" s="58"/>
    </row>
    <row r="551" spans="1:6" x14ac:dyDescent="0.45">
      <c r="A551" s="55"/>
      <c r="B551" s="60"/>
      <c r="C551" s="55"/>
      <c r="D551" s="113"/>
      <c r="E551" s="98"/>
      <c r="F551" s="58"/>
    </row>
    <row r="552" spans="1:6" x14ac:dyDescent="0.45">
      <c r="A552" s="55" t="s">
        <v>910</v>
      </c>
      <c r="B552" s="60" t="s">
        <v>225</v>
      </c>
      <c r="C552" s="55" t="s">
        <v>27</v>
      </c>
      <c r="D552" s="113"/>
      <c r="E552" s="98"/>
      <c r="F552" s="58"/>
    </row>
    <row r="553" spans="1:6" ht="45" x14ac:dyDescent="0.45">
      <c r="A553" s="55" t="s">
        <v>14</v>
      </c>
      <c r="B553" s="60" t="s">
        <v>226</v>
      </c>
      <c r="C553" s="55" t="s">
        <v>14</v>
      </c>
      <c r="D553" s="113"/>
      <c r="E553" s="98"/>
      <c r="F553" s="58"/>
    </row>
    <row r="554" spans="1:6" x14ac:dyDescent="0.45">
      <c r="A554" s="55"/>
      <c r="B554" s="60"/>
      <c r="C554" s="55"/>
      <c r="D554" s="113"/>
      <c r="E554" s="98"/>
      <c r="F554" s="58"/>
    </row>
    <row r="555" spans="1:6" x14ac:dyDescent="0.45">
      <c r="A555" s="55"/>
      <c r="B555" s="60" t="s">
        <v>911</v>
      </c>
      <c r="C555" s="55">
        <v>1</v>
      </c>
      <c r="D555" s="113">
        <v>4.55</v>
      </c>
      <c r="E555" s="98"/>
      <c r="F555" s="96">
        <f>D555*C555</f>
        <v>4.55</v>
      </c>
    </row>
    <row r="556" spans="1:6" x14ac:dyDescent="0.45">
      <c r="A556" s="55"/>
      <c r="B556" s="60"/>
      <c r="C556" s="55"/>
      <c r="D556" s="113"/>
      <c r="E556" s="98"/>
      <c r="F556" s="58"/>
    </row>
    <row r="557" spans="1:6" x14ac:dyDescent="0.45">
      <c r="A557" s="55" t="s">
        <v>912</v>
      </c>
      <c r="B557" s="60" t="s">
        <v>227</v>
      </c>
      <c r="C557" s="55" t="s">
        <v>75</v>
      </c>
      <c r="D557" s="113"/>
      <c r="E557" s="98"/>
      <c r="F557" s="58"/>
    </row>
    <row r="558" spans="1:6" ht="45" x14ac:dyDescent="0.45">
      <c r="A558" s="55" t="s">
        <v>14</v>
      </c>
      <c r="B558" s="60" t="s">
        <v>228</v>
      </c>
      <c r="C558" s="55" t="s">
        <v>14</v>
      </c>
      <c r="D558" s="113"/>
      <c r="E558" s="98"/>
      <c r="F558" s="58"/>
    </row>
    <row r="559" spans="1:6" x14ac:dyDescent="0.45">
      <c r="A559" s="55"/>
      <c r="B559" s="60" t="s">
        <v>913</v>
      </c>
      <c r="C559" s="55">
        <v>1</v>
      </c>
      <c r="D559" s="113">
        <v>3.7</v>
      </c>
      <c r="E559" s="98">
        <v>3.4</v>
      </c>
      <c r="F559" s="58">
        <f>(C559*D559*E559)</f>
        <v>12.58</v>
      </c>
    </row>
    <row r="560" spans="1:6" x14ac:dyDescent="0.45">
      <c r="A560" s="55"/>
      <c r="B560" s="60" t="s">
        <v>914</v>
      </c>
      <c r="C560" s="55">
        <v>2</v>
      </c>
      <c r="D560" s="113">
        <v>2.6</v>
      </c>
      <c r="E560" s="98">
        <v>3.3220000000000001</v>
      </c>
      <c r="F560" s="58">
        <f t="shared" ref="F560:F563" si="23">(C560*D560*E560)</f>
        <v>17.2744</v>
      </c>
    </row>
    <row r="561" spans="1:6" x14ac:dyDescent="0.45">
      <c r="A561" s="55"/>
      <c r="B561" s="62" t="s">
        <v>915</v>
      </c>
      <c r="C561" s="63">
        <v>-2</v>
      </c>
      <c r="D561" s="114">
        <v>1.45</v>
      </c>
      <c r="E561" s="99">
        <v>3.3220000000000001</v>
      </c>
      <c r="F561" s="64">
        <f t="shared" si="23"/>
        <v>-9.633799999999999</v>
      </c>
    </row>
    <row r="562" spans="1:6" x14ac:dyDescent="0.45">
      <c r="A562" s="55"/>
      <c r="B562" s="60" t="s">
        <v>914</v>
      </c>
      <c r="C562" s="55">
        <v>2</v>
      </c>
      <c r="D562" s="113">
        <v>2</v>
      </c>
      <c r="E562" s="98">
        <v>3.3220000000000001</v>
      </c>
      <c r="F562" s="58">
        <f t="shared" si="23"/>
        <v>13.288</v>
      </c>
    </row>
    <row r="563" spans="1:6" x14ac:dyDescent="0.45">
      <c r="A563" s="55"/>
      <c r="B563" s="62" t="s">
        <v>915</v>
      </c>
      <c r="C563" s="63">
        <v>-2</v>
      </c>
      <c r="D563" s="114">
        <v>1.45</v>
      </c>
      <c r="E563" s="99">
        <v>3.3220000000000001</v>
      </c>
      <c r="F563" s="64">
        <f t="shared" si="23"/>
        <v>-9.633799999999999</v>
      </c>
    </row>
    <row r="564" spans="1:6" x14ac:dyDescent="0.45">
      <c r="A564" s="55"/>
      <c r="B564" s="68"/>
      <c r="C564" s="69"/>
      <c r="D564" s="116"/>
      <c r="E564" s="101"/>
      <c r="F564" s="96">
        <f>SUM(F559:F563)</f>
        <v>23.8748</v>
      </c>
    </row>
    <row r="565" spans="1:6" x14ac:dyDescent="0.45">
      <c r="A565" s="55"/>
      <c r="B565" s="60"/>
      <c r="C565" s="55"/>
      <c r="D565" s="113"/>
      <c r="E565" s="98"/>
      <c r="F565" s="58"/>
    </row>
    <row r="566" spans="1:6" x14ac:dyDescent="0.45">
      <c r="A566" s="55" t="s">
        <v>916</v>
      </c>
      <c r="B566" s="60" t="s">
        <v>229</v>
      </c>
      <c r="C566" s="55" t="s">
        <v>14</v>
      </c>
      <c r="D566" s="113"/>
      <c r="E566" s="98"/>
      <c r="F566" s="58"/>
    </row>
    <row r="567" spans="1:6" x14ac:dyDescent="0.45">
      <c r="A567" s="55" t="s">
        <v>14</v>
      </c>
      <c r="B567" s="60" t="s">
        <v>230</v>
      </c>
      <c r="C567" s="55" t="s">
        <v>14</v>
      </c>
      <c r="D567" s="113"/>
      <c r="E567" s="98"/>
      <c r="F567" s="58"/>
    </row>
    <row r="568" spans="1:6" ht="112.5" x14ac:dyDescent="0.45">
      <c r="A568" s="55" t="s">
        <v>14</v>
      </c>
      <c r="B568" s="60" t="s">
        <v>1496</v>
      </c>
      <c r="C568" s="55" t="s">
        <v>14</v>
      </c>
      <c r="D568" s="113"/>
      <c r="E568" s="98"/>
      <c r="F568" s="58"/>
    </row>
    <row r="569" spans="1:6" x14ac:dyDescent="0.45">
      <c r="A569" s="55" t="s">
        <v>14</v>
      </c>
      <c r="B569" s="60" t="s">
        <v>232</v>
      </c>
      <c r="C569" s="55" t="s">
        <v>14</v>
      </c>
      <c r="D569" s="113"/>
      <c r="E569" s="98"/>
      <c r="F569" s="58"/>
    </row>
    <row r="570" spans="1:6" ht="33.75" x14ac:dyDescent="0.45">
      <c r="A570" s="55" t="s">
        <v>14</v>
      </c>
      <c r="B570" s="60" t="s">
        <v>1497</v>
      </c>
      <c r="C570" s="55" t="s">
        <v>14</v>
      </c>
      <c r="D570" s="113"/>
      <c r="E570" s="98"/>
      <c r="F570" s="58"/>
    </row>
    <row r="571" spans="1:6" x14ac:dyDescent="0.45">
      <c r="A571" s="55" t="s">
        <v>14</v>
      </c>
      <c r="B571" s="60" t="s">
        <v>234</v>
      </c>
      <c r="C571" s="55" t="s">
        <v>14</v>
      </c>
      <c r="D571" s="113"/>
      <c r="E571" s="98"/>
      <c r="F571" s="58"/>
    </row>
    <row r="572" spans="1:6" ht="45" x14ac:dyDescent="0.45">
      <c r="A572" s="55" t="s">
        <v>14</v>
      </c>
      <c r="B572" s="60" t="s">
        <v>1498</v>
      </c>
      <c r="C572" s="55" t="s">
        <v>14</v>
      </c>
      <c r="D572" s="113"/>
      <c r="E572" s="98"/>
      <c r="F572" s="58"/>
    </row>
    <row r="573" spans="1:6" x14ac:dyDescent="0.45">
      <c r="A573" s="55" t="s">
        <v>614</v>
      </c>
      <c r="B573" s="60" t="s">
        <v>236</v>
      </c>
      <c r="C573" s="55" t="s">
        <v>99</v>
      </c>
      <c r="D573" s="113"/>
      <c r="E573" s="98"/>
      <c r="F573" s="58"/>
    </row>
    <row r="574" spans="1:6" x14ac:dyDescent="0.45">
      <c r="A574" s="55" t="s">
        <v>632</v>
      </c>
      <c r="B574" s="60" t="s">
        <v>237</v>
      </c>
      <c r="C574" s="55" t="s">
        <v>99</v>
      </c>
      <c r="D574" s="113"/>
      <c r="E574" s="98"/>
      <c r="F574" s="58"/>
    </row>
    <row r="575" spans="1:6" x14ac:dyDescent="0.45">
      <c r="A575" s="55"/>
      <c r="B575" s="60" t="s">
        <v>917</v>
      </c>
      <c r="C575" s="55">
        <v>1</v>
      </c>
      <c r="D575" s="113"/>
      <c r="E575" s="98"/>
      <c r="F575" s="96">
        <v>1</v>
      </c>
    </row>
    <row r="576" spans="1:6" x14ac:dyDescent="0.45">
      <c r="A576" s="55"/>
      <c r="B576" s="60" t="s">
        <v>918</v>
      </c>
      <c r="C576" s="55">
        <v>2</v>
      </c>
      <c r="D576" s="113"/>
      <c r="E576" s="98"/>
      <c r="F576" s="96">
        <v>2</v>
      </c>
    </row>
    <row r="577" spans="1:6" x14ac:dyDescent="0.45">
      <c r="A577" s="55"/>
      <c r="B577" s="60"/>
      <c r="C577" s="55"/>
      <c r="D577" s="113"/>
      <c r="E577" s="98"/>
      <c r="F577" s="58"/>
    </row>
    <row r="578" spans="1:6" x14ac:dyDescent="0.45">
      <c r="A578" s="55" t="s">
        <v>919</v>
      </c>
      <c r="B578" s="60" t="s">
        <v>238</v>
      </c>
      <c r="C578" s="55" t="s">
        <v>133</v>
      </c>
      <c r="D578" s="113"/>
      <c r="E578" s="98"/>
      <c r="F578" s="58"/>
    </row>
    <row r="579" spans="1:6" x14ac:dyDescent="0.45">
      <c r="A579" s="55" t="s">
        <v>14</v>
      </c>
      <c r="B579" s="60" t="s">
        <v>239</v>
      </c>
      <c r="C579" s="55" t="s">
        <v>14</v>
      </c>
      <c r="D579" s="113"/>
      <c r="E579" s="98"/>
      <c r="F579" s="58"/>
    </row>
    <row r="580" spans="1:6" ht="78.75" x14ac:dyDescent="0.45">
      <c r="A580" s="55" t="s">
        <v>14</v>
      </c>
      <c r="B580" s="60" t="s">
        <v>1499</v>
      </c>
      <c r="C580" s="55" t="s">
        <v>14</v>
      </c>
      <c r="D580" s="113"/>
      <c r="E580" s="98"/>
      <c r="F580" s="58"/>
    </row>
    <row r="581" spans="1:6" x14ac:dyDescent="0.45">
      <c r="A581" s="55"/>
      <c r="B581" s="60"/>
      <c r="C581" s="55">
        <v>8</v>
      </c>
      <c r="D581" s="113"/>
      <c r="E581" s="98"/>
      <c r="F581" s="96">
        <v>8</v>
      </c>
    </row>
    <row r="582" spans="1:6" x14ac:dyDescent="0.45">
      <c r="A582" s="55" t="s">
        <v>59</v>
      </c>
      <c r="B582" s="60" t="s">
        <v>73</v>
      </c>
      <c r="C582" s="55" t="s">
        <v>14</v>
      </c>
      <c r="D582" s="113"/>
      <c r="E582" s="98"/>
      <c r="F582" s="58"/>
    </row>
    <row r="583" spans="1:6" x14ac:dyDescent="0.45">
      <c r="A583" s="55" t="s">
        <v>729</v>
      </c>
      <c r="B583" s="60" t="s">
        <v>159</v>
      </c>
      <c r="C583" s="55" t="s">
        <v>75</v>
      </c>
      <c r="D583" s="113"/>
      <c r="E583" s="98"/>
      <c r="F583" s="58"/>
    </row>
    <row r="584" spans="1:6" ht="33.75" x14ac:dyDescent="0.45">
      <c r="A584" s="55" t="s">
        <v>14</v>
      </c>
      <c r="B584" s="60" t="s">
        <v>76</v>
      </c>
      <c r="C584" s="55" t="s">
        <v>14</v>
      </c>
      <c r="D584" s="113"/>
      <c r="E584" s="98"/>
      <c r="F584" s="58"/>
    </row>
    <row r="585" spans="1:6" x14ac:dyDescent="0.45">
      <c r="A585" s="55" t="s">
        <v>730</v>
      </c>
      <c r="B585" s="60" t="s">
        <v>79</v>
      </c>
      <c r="C585" s="55" t="s">
        <v>75</v>
      </c>
      <c r="D585" s="113"/>
      <c r="E585" s="98"/>
      <c r="F585" s="58"/>
    </row>
    <row r="586" spans="1:6" ht="22.5" x14ac:dyDescent="0.45">
      <c r="A586" s="55" t="s">
        <v>14</v>
      </c>
      <c r="B586" s="60" t="s">
        <v>80</v>
      </c>
      <c r="C586" s="55" t="s">
        <v>14</v>
      </c>
      <c r="D586" s="113"/>
      <c r="E586" s="98"/>
      <c r="F586" s="58"/>
    </row>
    <row r="587" spans="1:6" x14ac:dyDescent="0.45">
      <c r="A587" s="55" t="s">
        <v>731</v>
      </c>
      <c r="B587" s="60" t="s">
        <v>160</v>
      </c>
      <c r="C587" s="55" t="s">
        <v>75</v>
      </c>
      <c r="D587" s="113"/>
      <c r="E587" s="98"/>
      <c r="F587" s="58"/>
    </row>
    <row r="588" spans="1:6" ht="22.5" x14ac:dyDescent="0.45">
      <c r="A588" s="55" t="s">
        <v>14</v>
      </c>
      <c r="B588" s="60" t="s">
        <v>161</v>
      </c>
      <c r="C588" s="55" t="s">
        <v>14</v>
      </c>
      <c r="D588" s="113"/>
      <c r="E588" s="98"/>
      <c r="F588" s="58"/>
    </row>
    <row r="589" spans="1:6" x14ac:dyDescent="0.45">
      <c r="A589" s="365" t="s">
        <v>920</v>
      </c>
      <c r="B589" s="366"/>
      <c r="C589" s="366"/>
      <c r="D589" s="366"/>
      <c r="E589" s="366"/>
      <c r="F589" s="367"/>
    </row>
    <row r="590" spans="1:6" x14ac:dyDescent="0.45">
      <c r="A590" s="55" t="s">
        <v>713</v>
      </c>
      <c r="B590" s="60" t="s">
        <v>1500</v>
      </c>
      <c r="C590" s="55" t="s">
        <v>20</v>
      </c>
      <c r="D590" s="113"/>
      <c r="E590" s="98"/>
      <c r="F590" s="58"/>
    </row>
    <row r="591" spans="1:6" ht="202.5" x14ac:dyDescent="0.45">
      <c r="A591" s="55" t="s">
        <v>14</v>
      </c>
      <c r="B591" s="60" t="s">
        <v>323</v>
      </c>
      <c r="C591" s="55" t="s">
        <v>14</v>
      </c>
      <c r="D591" s="113"/>
      <c r="E591" s="98"/>
      <c r="F591" s="58"/>
    </row>
    <row r="592" spans="1:6" x14ac:dyDescent="0.45">
      <c r="A592" s="55" t="s">
        <v>113</v>
      </c>
      <c r="B592" s="60" t="s">
        <v>1440</v>
      </c>
      <c r="C592" s="55">
        <v>1</v>
      </c>
      <c r="D592" s="113"/>
      <c r="E592" s="98"/>
      <c r="F592" s="96">
        <f>105072993/1000000</f>
        <v>105.072993</v>
      </c>
    </row>
    <row r="593" spans="1:6" x14ac:dyDescent="0.45">
      <c r="A593" s="55"/>
      <c r="B593" s="60"/>
      <c r="C593" s="55"/>
      <c r="D593" s="113"/>
      <c r="E593" s="98"/>
      <c r="F593" s="58"/>
    </row>
    <row r="594" spans="1:6" x14ac:dyDescent="0.45">
      <c r="A594" s="55" t="s">
        <v>14</v>
      </c>
      <c r="B594" s="60" t="s">
        <v>243</v>
      </c>
      <c r="C594" s="55" t="s">
        <v>14</v>
      </c>
      <c r="D594" s="113"/>
      <c r="E594" s="98"/>
      <c r="F594" s="58"/>
    </row>
    <row r="595" spans="1:6" x14ac:dyDescent="0.45">
      <c r="A595" s="55" t="s">
        <v>714</v>
      </c>
      <c r="B595" s="60" t="s">
        <v>244</v>
      </c>
      <c r="C595" s="55" t="s">
        <v>99</v>
      </c>
      <c r="D595" s="113"/>
      <c r="E595" s="98"/>
      <c r="F595" s="58"/>
    </row>
    <row r="596" spans="1:6" x14ac:dyDescent="0.45">
      <c r="A596" s="55" t="s">
        <v>14</v>
      </c>
      <c r="B596" s="60" t="s">
        <v>245</v>
      </c>
      <c r="C596" s="55" t="s">
        <v>14</v>
      </c>
      <c r="D596" s="113"/>
      <c r="E596" s="98"/>
      <c r="F596" s="58"/>
    </row>
    <row r="597" spans="1:6" x14ac:dyDescent="0.45">
      <c r="A597" s="55" t="s">
        <v>14</v>
      </c>
      <c r="B597" s="60" t="s">
        <v>246</v>
      </c>
      <c r="C597" s="55" t="s">
        <v>14</v>
      </c>
      <c r="D597" s="113"/>
      <c r="E597" s="98"/>
      <c r="F597" s="58"/>
    </row>
    <row r="598" spans="1:6" ht="78.75" x14ac:dyDescent="0.45">
      <c r="A598" s="55" t="s">
        <v>14</v>
      </c>
      <c r="B598" s="60" t="s">
        <v>1501</v>
      </c>
      <c r="C598" s="55" t="s">
        <v>14</v>
      </c>
      <c r="D598" s="113"/>
      <c r="E598" s="98"/>
      <c r="F598" s="58"/>
    </row>
    <row r="599" spans="1:6" x14ac:dyDescent="0.45">
      <c r="A599" s="55" t="s">
        <v>14</v>
      </c>
      <c r="B599" s="60" t="s">
        <v>248</v>
      </c>
      <c r="C599" s="55" t="s">
        <v>14</v>
      </c>
      <c r="D599" s="113"/>
      <c r="E599" s="98"/>
      <c r="F599" s="58"/>
    </row>
    <row r="600" spans="1:6" ht="56.25" x14ac:dyDescent="0.45">
      <c r="A600" s="55" t="s">
        <v>14</v>
      </c>
      <c r="B600" s="60" t="s">
        <v>1502</v>
      </c>
      <c r="C600" s="55" t="s">
        <v>14</v>
      </c>
      <c r="D600" s="113"/>
      <c r="E600" s="98"/>
      <c r="F600" s="58"/>
    </row>
    <row r="601" spans="1:6" x14ac:dyDescent="0.45">
      <c r="A601" s="55" t="s">
        <v>14</v>
      </c>
      <c r="B601" s="60" t="s">
        <v>250</v>
      </c>
      <c r="C601" s="55" t="s">
        <v>14</v>
      </c>
      <c r="D601" s="113"/>
      <c r="E601" s="98"/>
      <c r="F601" s="58"/>
    </row>
    <row r="602" spans="1:6" ht="56.25" x14ac:dyDescent="0.45">
      <c r="A602" s="55" t="s">
        <v>14</v>
      </c>
      <c r="B602" s="60" t="s">
        <v>1503</v>
      </c>
      <c r="C602" s="55" t="s">
        <v>14</v>
      </c>
      <c r="D602" s="113"/>
      <c r="E602" s="98"/>
      <c r="F602" s="58"/>
    </row>
    <row r="603" spans="1:6" x14ac:dyDescent="0.45">
      <c r="A603" s="55"/>
      <c r="B603" s="60" t="s">
        <v>921</v>
      </c>
      <c r="C603" s="55">
        <v>1</v>
      </c>
      <c r="D603" s="113"/>
      <c r="E603" s="98"/>
      <c r="F603" s="96">
        <v>1</v>
      </c>
    </row>
    <row r="604" spans="1:6" x14ac:dyDescent="0.45">
      <c r="A604" s="55"/>
      <c r="B604" s="60"/>
      <c r="C604" s="55"/>
      <c r="D604" s="113"/>
      <c r="E604" s="98"/>
      <c r="F604" s="58"/>
    </row>
    <row r="605" spans="1:6" x14ac:dyDescent="0.45">
      <c r="A605" s="55" t="s">
        <v>715</v>
      </c>
      <c r="B605" s="60" t="s">
        <v>1504</v>
      </c>
      <c r="C605" s="55" t="s">
        <v>14</v>
      </c>
      <c r="D605" s="113"/>
      <c r="E605" s="98"/>
      <c r="F605" s="58"/>
    </row>
    <row r="606" spans="1:6" x14ac:dyDescent="0.45">
      <c r="A606" s="55" t="s">
        <v>14</v>
      </c>
      <c r="B606" s="60" t="s">
        <v>253</v>
      </c>
      <c r="C606" s="55" t="s">
        <v>99</v>
      </c>
      <c r="D606" s="113"/>
      <c r="E606" s="98"/>
      <c r="F606" s="58"/>
    </row>
    <row r="607" spans="1:6" ht="56.25" x14ac:dyDescent="0.45">
      <c r="A607" s="55" t="s">
        <v>14</v>
      </c>
      <c r="B607" s="60" t="s">
        <v>1505</v>
      </c>
      <c r="C607" s="55" t="s">
        <v>14</v>
      </c>
      <c r="D607" s="113"/>
      <c r="E607" s="98"/>
      <c r="F607" s="58"/>
    </row>
    <row r="608" spans="1:6" x14ac:dyDescent="0.45">
      <c r="A608" s="55"/>
      <c r="B608" s="60"/>
      <c r="C608" s="55">
        <v>1</v>
      </c>
      <c r="D608" s="113"/>
      <c r="E608" s="98"/>
      <c r="F608" s="96">
        <v>1</v>
      </c>
    </row>
    <row r="609" spans="1:6" x14ac:dyDescent="0.45">
      <c r="A609" s="55"/>
      <c r="B609" s="60"/>
      <c r="C609" s="55"/>
      <c r="D609" s="113"/>
      <c r="E609" s="98"/>
      <c r="F609" s="58"/>
    </row>
    <row r="610" spans="1:6" x14ac:dyDescent="0.45">
      <c r="A610" s="55" t="s">
        <v>31</v>
      </c>
      <c r="B610" s="60" t="s">
        <v>41</v>
      </c>
      <c r="C610" s="55" t="s">
        <v>14</v>
      </c>
      <c r="D610" s="113"/>
      <c r="E610" s="98"/>
      <c r="F610" s="58"/>
    </row>
    <row r="611" spans="1:6" x14ac:dyDescent="0.45">
      <c r="A611" s="55" t="s">
        <v>718</v>
      </c>
      <c r="B611" s="60" t="s">
        <v>255</v>
      </c>
      <c r="C611" s="55" t="s">
        <v>27</v>
      </c>
      <c r="D611" s="113"/>
      <c r="E611" s="98"/>
      <c r="F611" s="58"/>
    </row>
    <row r="612" spans="1:6" ht="78.75" x14ac:dyDescent="0.45">
      <c r="A612" s="55" t="s">
        <v>14</v>
      </c>
      <c r="B612" s="60" t="s">
        <v>1506</v>
      </c>
      <c r="C612" s="55" t="s">
        <v>14</v>
      </c>
      <c r="D612" s="113"/>
      <c r="E612" s="98"/>
      <c r="F612" s="58"/>
    </row>
    <row r="613" spans="1:6" x14ac:dyDescent="0.45">
      <c r="A613" s="55" t="s">
        <v>113</v>
      </c>
      <c r="B613" s="60" t="s">
        <v>922</v>
      </c>
      <c r="C613" s="55">
        <v>1</v>
      </c>
      <c r="D613" s="113">
        <v>5</v>
      </c>
      <c r="E613" s="98"/>
      <c r="F613" s="58">
        <f>D613*C613</f>
        <v>5</v>
      </c>
    </row>
    <row r="614" spans="1:6" x14ac:dyDescent="0.45">
      <c r="A614" s="55" t="s">
        <v>114</v>
      </c>
      <c r="B614" s="60" t="s">
        <v>923</v>
      </c>
      <c r="C614" s="55">
        <v>1</v>
      </c>
      <c r="D614" s="113">
        <v>9.1999999999999993</v>
      </c>
      <c r="E614" s="98"/>
      <c r="F614" s="58">
        <f>D614*C614</f>
        <v>9.1999999999999993</v>
      </c>
    </row>
    <row r="615" spans="1:6" x14ac:dyDescent="0.45">
      <c r="A615" s="55"/>
      <c r="B615" s="68"/>
      <c r="C615" s="69"/>
      <c r="D615" s="116"/>
      <c r="E615" s="101"/>
      <c r="F615" s="96">
        <f>SUM(F613:F614)</f>
        <v>14.2</v>
      </c>
    </row>
    <row r="616" spans="1:6" x14ac:dyDescent="0.45">
      <c r="A616" s="55"/>
      <c r="B616" s="60"/>
      <c r="C616" s="55"/>
      <c r="D616" s="113"/>
      <c r="E616" s="98"/>
      <c r="F616" s="58"/>
    </row>
    <row r="617" spans="1:6" x14ac:dyDescent="0.45">
      <c r="A617" s="55" t="s">
        <v>719</v>
      </c>
      <c r="B617" s="60" t="s">
        <v>257</v>
      </c>
      <c r="C617" s="55" t="s">
        <v>27</v>
      </c>
      <c r="D617" s="113"/>
      <c r="E617" s="98"/>
      <c r="F617" s="58"/>
    </row>
    <row r="618" spans="1:6" ht="90" x14ac:dyDescent="0.45">
      <c r="A618" s="55" t="s">
        <v>14</v>
      </c>
      <c r="B618" s="60" t="s">
        <v>1507</v>
      </c>
      <c r="C618" s="55" t="s">
        <v>14</v>
      </c>
      <c r="D618" s="113"/>
      <c r="E618" s="98"/>
      <c r="F618" s="58"/>
    </row>
    <row r="619" spans="1:6" x14ac:dyDescent="0.45">
      <c r="A619" s="55" t="s">
        <v>113</v>
      </c>
      <c r="B619" s="60">
        <v>1</v>
      </c>
      <c r="C619" s="55">
        <v>1</v>
      </c>
      <c r="D619" s="113">
        <v>3.95</v>
      </c>
      <c r="E619" s="98"/>
      <c r="F619" s="58">
        <f>D619*C619</f>
        <v>3.95</v>
      </c>
    </row>
    <row r="620" spans="1:6" x14ac:dyDescent="0.45">
      <c r="A620" s="55" t="s">
        <v>114</v>
      </c>
      <c r="B620" s="60">
        <v>2</v>
      </c>
      <c r="C620" s="55">
        <v>1</v>
      </c>
      <c r="D620" s="113">
        <v>4.3499999999999996</v>
      </c>
      <c r="E620" s="98"/>
      <c r="F620" s="58">
        <f>D620*C620</f>
        <v>4.3499999999999996</v>
      </c>
    </row>
    <row r="621" spans="1:6" x14ac:dyDescent="0.45">
      <c r="A621" s="55"/>
      <c r="B621" s="68"/>
      <c r="C621" s="69"/>
      <c r="D621" s="116"/>
      <c r="E621" s="101"/>
      <c r="F621" s="96">
        <f>SUM(F619:F620)</f>
        <v>8.3000000000000007</v>
      </c>
    </row>
    <row r="622" spans="1:6" x14ac:dyDescent="0.45">
      <c r="A622" s="55"/>
      <c r="B622" s="60"/>
      <c r="C622" s="55"/>
      <c r="D622" s="113"/>
      <c r="E622" s="98"/>
      <c r="F622" s="58"/>
    </row>
    <row r="623" spans="1:6" x14ac:dyDescent="0.45">
      <c r="A623" s="55" t="s">
        <v>720</v>
      </c>
      <c r="B623" s="60" t="s">
        <v>259</v>
      </c>
      <c r="C623" s="55" t="s">
        <v>27</v>
      </c>
      <c r="D623" s="113"/>
      <c r="E623" s="98"/>
      <c r="F623" s="58"/>
    </row>
    <row r="624" spans="1:6" ht="67.5" x14ac:dyDescent="0.45">
      <c r="A624" s="55" t="s">
        <v>14</v>
      </c>
      <c r="B624" s="60" t="s">
        <v>1508</v>
      </c>
      <c r="C624" s="55" t="s">
        <v>14</v>
      </c>
      <c r="D624" s="113"/>
      <c r="E624" s="98"/>
      <c r="F624" s="58"/>
    </row>
    <row r="625" spans="1:6" x14ac:dyDescent="0.45">
      <c r="A625" s="55" t="s">
        <v>776</v>
      </c>
      <c r="B625" s="60" t="s">
        <v>261</v>
      </c>
      <c r="C625" s="55" t="s">
        <v>27</v>
      </c>
      <c r="D625" s="113"/>
      <c r="E625" s="98"/>
      <c r="F625" s="58"/>
    </row>
    <row r="626" spans="1:6" ht="33.75" x14ac:dyDescent="0.45">
      <c r="A626" s="55" t="s">
        <v>14</v>
      </c>
      <c r="B626" s="60" t="s">
        <v>262</v>
      </c>
      <c r="C626" s="55" t="s">
        <v>14</v>
      </c>
      <c r="D626" s="113"/>
      <c r="E626" s="98"/>
      <c r="F626" s="58"/>
    </row>
    <row r="627" spans="1:6" x14ac:dyDescent="0.45">
      <c r="A627" s="55" t="s">
        <v>784</v>
      </c>
      <c r="B627" s="60" t="s">
        <v>232</v>
      </c>
      <c r="C627" s="55" t="s">
        <v>27</v>
      </c>
      <c r="D627" s="113"/>
      <c r="E627" s="98"/>
      <c r="F627" s="58"/>
    </row>
    <row r="628" spans="1:6" ht="56.25" x14ac:dyDescent="0.45">
      <c r="A628" s="55" t="s">
        <v>14</v>
      </c>
      <c r="B628" s="60" t="s">
        <v>1509</v>
      </c>
      <c r="C628" s="55" t="s">
        <v>14</v>
      </c>
      <c r="D628" s="113"/>
      <c r="E628" s="98"/>
      <c r="F628" s="58" t="s">
        <v>14</v>
      </c>
    </row>
    <row r="629" spans="1:6" x14ac:dyDescent="0.45">
      <c r="A629" s="55" t="s">
        <v>113</v>
      </c>
      <c r="B629" s="125">
        <v>1</v>
      </c>
      <c r="C629" s="55">
        <v>1</v>
      </c>
      <c r="D629" s="113">
        <v>5</v>
      </c>
      <c r="E629" s="98"/>
      <c r="F629" s="58">
        <f>D629*C629</f>
        <v>5</v>
      </c>
    </row>
    <row r="630" spans="1:6" x14ac:dyDescent="0.45">
      <c r="A630" s="55" t="s">
        <v>114</v>
      </c>
      <c r="B630" s="125">
        <v>2</v>
      </c>
      <c r="C630" s="55">
        <v>1</v>
      </c>
      <c r="D630" s="113">
        <v>9.1999999999999993</v>
      </c>
      <c r="E630" s="98"/>
      <c r="F630" s="58">
        <f>D630*C630</f>
        <v>9.1999999999999993</v>
      </c>
    </row>
    <row r="631" spans="1:6" x14ac:dyDescent="0.45">
      <c r="A631" s="55"/>
      <c r="B631" s="68"/>
      <c r="C631" s="69"/>
      <c r="D631" s="116"/>
      <c r="E631" s="101"/>
      <c r="F631" s="96">
        <f>SUM(F629:F630)</f>
        <v>14.2</v>
      </c>
    </row>
    <row r="632" spans="1:6" x14ac:dyDescent="0.45">
      <c r="A632" s="55"/>
      <c r="B632" s="60"/>
      <c r="C632" s="55"/>
      <c r="D632" s="113"/>
      <c r="E632" s="98"/>
      <c r="F632" s="58"/>
    </row>
    <row r="633" spans="1:6" x14ac:dyDescent="0.45">
      <c r="A633" s="55" t="s">
        <v>924</v>
      </c>
      <c r="B633" s="60" t="s">
        <v>264</v>
      </c>
      <c r="C633" s="55" t="s">
        <v>27</v>
      </c>
      <c r="D633" s="113"/>
      <c r="E633" s="98"/>
      <c r="F633" s="58"/>
    </row>
    <row r="634" spans="1:6" x14ac:dyDescent="0.45">
      <c r="A634" s="55" t="s">
        <v>14</v>
      </c>
      <c r="B634" s="60" t="s">
        <v>265</v>
      </c>
      <c r="C634" s="55" t="s">
        <v>14</v>
      </c>
      <c r="D634" s="113"/>
      <c r="E634" s="98"/>
      <c r="F634" s="58"/>
    </row>
    <row r="635" spans="1:6" x14ac:dyDescent="0.45">
      <c r="A635" s="55" t="s">
        <v>14</v>
      </c>
      <c r="B635" s="60" t="s">
        <v>266</v>
      </c>
      <c r="C635" s="55" t="s">
        <v>14</v>
      </c>
      <c r="D635" s="113"/>
      <c r="E635" s="98"/>
      <c r="F635" s="58"/>
    </row>
    <row r="636" spans="1:6" ht="56.25" x14ac:dyDescent="0.45">
      <c r="A636" s="55" t="s">
        <v>14</v>
      </c>
      <c r="B636" s="60" t="s">
        <v>1510</v>
      </c>
      <c r="C636" s="55" t="s">
        <v>14</v>
      </c>
      <c r="D636" s="113"/>
      <c r="E636" s="98"/>
      <c r="F636" s="58"/>
    </row>
    <row r="637" spans="1:6" x14ac:dyDescent="0.45">
      <c r="A637" s="55" t="s">
        <v>14</v>
      </c>
      <c r="B637" s="60" t="s">
        <v>268</v>
      </c>
      <c r="C637" s="55" t="s">
        <v>14</v>
      </c>
      <c r="D637" s="113"/>
      <c r="E637" s="98"/>
      <c r="F637" s="58"/>
    </row>
    <row r="638" spans="1:6" ht="33.75" x14ac:dyDescent="0.45">
      <c r="A638" s="55" t="s">
        <v>14</v>
      </c>
      <c r="B638" s="60" t="s">
        <v>269</v>
      </c>
      <c r="C638" s="55" t="s">
        <v>14</v>
      </c>
      <c r="D638" s="113"/>
      <c r="E638" s="98"/>
      <c r="F638" s="58"/>
    </row>
    <row r="639" spans="1:6" x14ac:dyDescent="0.45">
      <c r="A639" s="55" t="s">
        <v>14</v>
      </c>
      <c r="B639" s="60" t="s">
        <v>1511</v>
      </c>
      <c r="C639" s="55" t="s">
        <v>14</v>
      </c>
      <c r="D639" s="113"/>
      <c r="E639" s="98"/>
      <c r="F639" s="58"/>
    </row>
    <row r="640" spans="1:6" ht="22.5" x14ac:dyDescent="0.45">
      <c r="A640" s="55" t="s">
        <v>14</v>
      </c>
      <c r="B640" s="60" t="s">
        <v>1512</v>
      </c>
      <c r="C640" s="55" t="s">
        <v>14</v>
      </c>
      <c r="D640" s="113"/>
      <c r="E640" s="98"/>
      <c r="F640" s="58"/>
    </row>
    <row r="641" spans="1:6" x14ac:dyDescent="0.45">
      <c r="A641" s="55" t="s">
        <v>14</v>
      </c>
      <c r="B641" s="60" t="s">
        <v>272</v>
      </c>
      <c r="C641" s="55" t="s">
        <v>14</v>
      </c>
      <c r="D641" s="113"/>
      <c r="E641" s="98"/>
      <c r="F641" s="58"/>
    </row>
    <row r="642" spans="1:6" x14ac:dyDescent="0.45">
      <c r="A642" s="83"/>
      <c r="B642" s="84"/>
      <c r="C642" s="55">
        <v>1</v>
      </c>
      <c r="D642" s="113"/>
      <c r="E642" s="98"/>
      <c r="F642" s="96">
        <v>1</v>
      </c>
    </row>
    <row r="643" spans="1:6" x14ac:dyDescent="0.45">
      <c r="A643" s="83"/>
      <c r="B643" s="84"/>
      <c r="C643" s="85"/>
      <c r="D643" s="122"/>
      <c r="E643" s="109"/>
      <c r="F643" s="86"/>
    </row>
    <row r="644" spans="1:6" x14ac:dyDescent="0.45">
      <c r="A644" s="83"/>
      <c r="B644" s="84"/>
      <c r="C644" s="85"/>
      <c r="D644" s="122"/>
      <c r="E644" s="109"/>
      <c r="F644" s="86"/>
    </row>
    <row r="645" spans="1:6" x14ac:dyDescent="0.45">
      <c r="A645" s="356" t="s">
        <v>925</v>
      </c>
      <c r="B645" s="357"/>
      <c r="C645" s="357"/>
      <c r="D645" s="357"/>
      <c r="E645" s="357"/>
      <c r="F645" s="358"/>
    </row>
    <row r="646" spans="1:6" x14ac:dyDescent="0.45">
      <c r="A646" s="55" t="s">
        <v>713</v>
      </c>
      <c r="B646" s="60" t="s">
        <v>273</v>
      </c>
      <c r="C646" s="55" t="s">
        <v>20</v>
      </c>
      <c r="D646" s="113"/>
      <c r="E646" s="98"/>
      <c r="F646" s="58"/>
    </row>
    <row r="647" spans="1:6" ht="78.75" x14ac:dyDescent="0.45">
      <c r="A647" s="55" t="s">
        <v>14</v>
      </c>
      <c r="B647" s="60" t="s">
        <v>165</v>
      </c>
      <c r="C647" s="55" t="s">
        <v>14</v>
      </c>
      <c r="D647" s="113"/>
      <c r="E647" s="98"/>
      <c r="F647" s="58"/>
    </row>
    <row r="648" spans="1:6" x14ac:dyDescent="0.45">
      <c r="A648" s="55"/>
      <c r="B648" s="60" t="s">
        <v>1513</v>
      </c>
      <c r="C648" s="55">
        <v>1</v>
      </c>
      <c r="D648" s="113"/>
      <c r="E648" s="98"/>
      <c r="F648" s="96">
        <f>26239339/1000000</f>
        <v>26.239339000000001</v>
      </c>
    </row>
    <row r="649" spans="1:6" x14ac:dyDescent="0.45">
      <c r="A649" s="55"/>
      <c r="B649" s="60"/>
      <c r="C649" s="55"/>
      <c r="D649" s="113"/>
      <c r="E649" s="98"/>
      <c r="F649" s="58"/>
    </row>
    <row r="650" spans="1:6" x14ac:dyDescent="0.45">
      <c r="A650" s="55" t="s">
        <v>714</v>
      </c>
      <c r="B650" s="60" t="s">
        <v>274</v>
      </c>
      <c r="C650" s="55" t="s">
        <v>20</v>
      </c>
      <c r="D650" s="113"/>
      <c r="E650" s="98"/>
      <c r="F650" s="58"/>
    </row>
    <row r="651" spans="1:6" ht="78.75" x14ac:dyDescent="0.45">
      <c r="A651" s="55" t="s">
        <v>14</v>
      </c>
      <c r="B651" s="60" t="s">
        <v>275</v>
      </c>
      <c r="C651" s="55" t="s">
        <v>14</v>
      </c>
      <c r="D651" s="113"/>
      <c r="E651" s="98"/>
      <c r="F651" s="58"/>
    </row>
    <row r="652" spans="1:6" x14ac:dyDescent="0.45">
      <c r="A652" s="55"/>
      <c r="B652" s="60" t="s">
        <v>1514</v>
      </c>
      <c r="C652" s="55"/>
      <c r="D652" s="113"/>
      <c r="E652" s="98"/>
      <c r="F652" s="96">
        <f>153354226/1000000</f>
        <v>153.35422600000001</v>
      </c>
    </row>
    <row r="653" spans="1:6" x14ac:dyDescent="0.45">
      <c r="A653" s="55"/>
      <c r="B653" s="60"/>
      <c r="C653" s="55"/>
      <c r="D653" s="113"/>
      <c r="E653" s="98"/>
      <c r="F653" s="58"/>
    </row>
    <row r="654" spans="1:6" x14ac:dyDescent="0.45">
      <c r="A654" s="55" t="s">
        <v>715</v>
      </c>
      <c r="B654" s="60" t="s">
        <v>276</v>
      </c>
      <c r="C654" s="55" t="s">
        <v>75</v>
      </c>
      <c r="D654" s="113"/>
      <c r="E654" s="98"/>
      <c r="F654" s="58"/>
    </row>
    <row r="655" spans="1:6" ht="78.75" x14ac:dyDescent="0.45">
      <c r="A655" s="55" t="s">
        <v>14</v>
      </c>
      <c r="B655" s="60" t="s">
        <v>277</v>
      </c>
      <c r="C655" s="55" t="s">
        <v>14</v>
      </c>
      <c r="D655" s="113"/>
      <c r="E655" s="98"/>
      <c r="F655" s="58"/>
    </row>
    <row r="656" spans="1:6" x14ac:dyDescent="0.45">
      <c r="A656" s="55"/>
      <c r="B656" s="66" t="s">
        <v>926</v>
      </c>
      <c r="C656" s="55"/>
      <c r="D656" s="113"/>
      <c r="E656" s="98"/>
      <c r="F656" s="58"/>
    </row>
    <row r="657" spans="1:6" x14ac:dyDescent="0.45">
      <c r="A657" s="55"/>
      <c r="B657" s="60" t="s">
        <v>927</v>
      </c>
      <c r="C657" s="55">
        <v>1</v>
      </c>
      <c r="D657" s="113"/>
      <c r="E657" s="98"/>
      <c r="F657" s="95">
        <v>17.86</v>
      </c>
    </row>
    <row r="658" spans="1:6" x14ac:dyDescent="0.45">
      <c r="A658" s="55"/>
      <c r="B658" s="60"/>
      <c r="C658" s="55"/>
      <c r="D658" s="113"/>
      <c r="E658" s="98"/>
      <c r="F658" s="58"/>
    </row>
    <row r="659" spans="1:6" x14ac:dyDescent="0.45">
      <c r="A659" s="55" t="s">
        <v>716</v>
      </c>
      <c r="B659" s="60" t="s">
        <v>278</v>
      </c>
      <c r="C659" s="55" t="s">
        <v>75</v>
      </c>
      <c r="D659" s="113"/>
      <c r="E659" s="98"/>
      <c r="F659" s="58"/>
    </row>
    <row r="660" spans="1:6" ht="45" x14ac:dyDescent="0.45">
      <c r="A660" s="55" t="s">
        <v>14</v>
      </c>
      <c r="B660" s="60" t="s">
        <v>279</v>
      </c>
      <c r="C660" s="55" t="s">
        <v>14</v>
      </c>
      <c r="D660" s="113"/>
      <c r="E660" s="98"/>
      <c r="F660" s="58"/>
    </row>
    <row r="661" spans="1:6" x14ac:dyDescent="0.45">
      <c r="A661" s="55" t="s">
        <v>717</v>
      </c>
      <c r="B661" s="60" t="s">
        <v>280</v>
      </c>
      <c r="C661" s="55" t="s">
        <v>75</v>
      </c>
      <c r="D661" s="113"/>
      <c r="E661" s="98"/>
      <c r="F661" s="58"/>
    </row>
    <row r="662" spans="1:6" ht="45" x14ac:dyDescent="0.45">
      <c r="A662" s="55" t="s">
        <v>14</v>
      </c>
      <c r="B662" s="60" t="s">
        <v>281</v>
      </c>
      <c r="C662" s="55" t="s">
        <v>14</v>
      </c>
      <c r="D662" s="113"/>
      <c r="E662" s="98"/>
      <c r="F662" s="58"/>
    </row>
    <row r="663" spans="1:6" x14ac:dyDescent="0.45">
      <c r="A663" s="55"/>
      <c r="B663" s="60" t="s">
        <v>928</v>
      </c>
      <c r="C663" s="55">
        <v>1</v>
      </c>
      <c r="D663" s="113">
        <v>10.75</v>
      </c>
      <c r="E663" s="98">
        <v>0.98</v>
      </c>
      <c r="F663" s="96">
        <f>(D663*E663)</f>
        <v>10.535</v>
      </c>
    </row>
    <row r="664" spans="1:6" x14ac:dyDescent="0.45">
      <c r="A664" s="55"/>
      <c r="B664" s="60"/>
      <c r="C664" s="55"/>
      <c r="D664" s="113"/>
      <c r="E664" s="98"/>
      <c r="F664" s="58"/>
    </row>
    <row r="665" spans="1:6" x14ac:dyDescent="0.45">
      <c r="A665" s="55" t="s">
        <v>875</v>
      </c>
      <c r="B665" s="60" t="s">
        <v>176</v>
      </c>
      <c r="C665" s="55" t="s">
        <v>75</v>
      </c>
      <c r="D665" s="113"/>
      <c r="E665" s="98"/>
      <c r="F665" s="58"/>
    </row>
    <row r="666" spans="1:6" ht="78.75" x14ac:dyDescent="0.45">
      <c r="A666" s="55" t="s">
        <v>14</v>
      </c>
      <c r="B666" s="60" t="s">
        <v>282</v>
      </c>
      <c r="C666" s="55" t="s">
        <v>14</v>
      </c>
      <c r="D666" s="113"/>
      <c r="E666" s="98"/>
      <c r="F666" s="58"/>
    </row>
    <row r="667" spans="1:6" x14ac:dyDescent="0.45">
      <c r="A667" s="55" t="s">
        <v>14</v>
      </c>
      <c r="B667" s="60" t="s">
        <v>243</v>
      </c>
      <c r="C667" s="55" t="s">
        <v>14</v>
      </c>
      <c r="D667" s="113"/>
      <c r="E667" s="98"/>
      <c r="F667" s="58"/>
    </row>
    <row r="668" spans="1:6" x14ac:dyDescent="0.45">
      <c r="A668" s="55" t="s">
        <v>877</v>
      </c>
      <c r="B668" s="60" t="s">
        <v>283</v>
      </c>
      <c r="C668" s="55" t="s">
        <v>99</v>
      </c>
      <c r="D668" s="113"/>
      <c r="E668" s="98"/>
      <c r="F668" s="58"/>
    </row>
    <row r="669" spans="1:6" x14ac:dyDescent="0.45">
      <c r="A669" s="55" t="s">
        <v>14</v>
      </c>
      <c r="B669" s="60" t="s">
        <v>284</v>
      </c>
      <c r="C669" s="55" t="s">
        <v>14</v>
      </c>
      <c r="D669" s="113"/>
      <c r="E669" s="98"/>
      <c r="F669" s="58"/>
    </row>
    <row r="670" spans="1:6" x14ac:dyDescent="0.45">
      <c r="A670" s="55" t="s">
        <v>14</v>
      </c>
      <c r="B670" s="60" t="s">
        <v>246</v>
      </c>
      <c r="C670" s="55" t="s">
        <v>14</v>
      </c>
      <c r="D670" s="113"/>
      <c r="E670" s="98"/>
      <c r="F670" s="58"/>
    </row>
    <row r="671" spans="1:6" ht="112.5" x14ac:dyDescent="0.45">
      <c r="A671" s="55" t="s">
        <v>14</v>
      </c>
      <c r="B671" s="60" t="s">
        <v>1515</v>
      </c>
      <c r="C671" s="55" t="s">
        <v>14</v>
      </c>
      <c r="D671" s="113"/>
      <c r="E671" s="98"/>
      <c r="F671" s="58"/>
    </row>
    <row r="672" spans="1:6" x14ac:dyDescent="0.45">
      <c r="A672" s="55" t="s">
        <v>14</v>
      </c>
      <c r="B672" s="60" t="s">
        <v>248</v>
      </c>
      <c r="C672" s="55" t="s">
        <v>14</v>
      </c>
      <c r="D672" s="113"/>
      <c r="E672" s="98"/>
      <c r="F672" s="58"/>
    </row>
    <row r="673" spans="1:6" ht="56.25" x14ac:dyDescent="0.45">
      <c r="A673" s="55" t="s">
        <v>14</v>
      </c>
      <c r="B673" s="60" t="s">
        <v>286</v>
      </c>
      <c r="C673" s="55" t="s">
        <v>14</v>
      </c>
      <c r="D673" s="113"/>
      <c r="E673" s="98"/>
      <c r="F673" s="58"/>
    </row>
    <row r="674" spans="1:6" x14ac:dyDescent="0.45">
      <c r="A674" s="55" t="s">
        <v>14</v>
      </c>
      <c r="B674" s="60" t="s">
        <v>250</v>
      </c>
      <c r="C674" s="55" t="s">
        <v>14</v>
      </c>
      <c r="D674" s="113"/>
      <c r="E674" s="98"/>
      <c r="F674" s="58"/>
    </row>
    <row r="675" spans="1:6" ht="78.75" x14ac:dyDescent="0.45">
      <c r="A675" s="55" t="s">
        <v>14</v>
      </c>
      <c r="B675" s="60" t="s">
        <v>1516</v>
      </c>
      <c r="C675" s="55" t="s">
        <v>14</v>
      </c>
      <c r="D675" s="113"/>
      <c r="E675" s="98"/>
      <c r="F675" s="58"/>
    </row>
    <row r="676" spans="1:6" x14ac:dyDescent="0.45">
      <c r="A676" s="55"/>
      <c r="B676" s="60" t="s">
        <v>1517</v>
      </c>
      <c r="C676" s="55">
        <v>1</v>
      </c>
      <c r="D676" s="113"/>
      <c r="E676" s="98"/>
      <c r="F676" s="96">
        <v>1</v>
      </c>
    </row>
    <row r="677" spans="1:6" x14ac:dyDescent="0.45">
      <c r="A677" s="55"/>
      <c r="B677" s="60"/>
      <c r="C677" s="55"/>
      <c r="D677" s="113"/>
      <c r="E677" s="98"/>
      <c r="F677" s="58"/>
    </row>
    <row r="678" spans="1:6" x14ac:dyDescent="0.45">
      <c r="A678" s="55" t="s">
        <v>929</v>
      </c>
      <c r="B678" s="60" t="s">
        <v>288</v>
      </c>
      <c r="C678" s="55" t="s">
        <v>14</v>
      </c>
      <c r="D678" s="113"/>
      <c r="E678" s="98"/>
      <c r="F678" s="58"/>
    </row>
    <row r="679" spans="1:6" x14ac:dyDescent="0.45">
      <c r="A679" s="55" t="s">
        <v>14</v>
      </c>
      <c r="B679" s="60" t="s">
        <v>289</v>
      </c>
      <c r="C679" s="55" t="s">
        <v>99</v>
      </c>
      <c r="D679" s="113"/>
      <c r="E679" s="98"/>
      <c r="F679" s="58"/>
    </row>
    <row r="680" spans="1:6" ht="112.5" x14ac:dyDescent="0.45">
      <c r="A680" s="55" t="s">
        <v>14</v>
      </c>
      <c r="B680" s="60" t="s">
        <v>1518</v>
      </c>
      <c r="C680" s="55" t="s">
        <v>14</v>
      </c>
      <c r="D680" s="113"/>
      <c r="E680" s="98"/>
      <c r="F680" s="58"/>
    </row>
    <row r="681" spans="1:6" x14ac:dyDescent="0.45">
      <c r="A681" s="55"/>
      <c r="B681" s="60"/>
      <c r="C681" s="55">
        <v>1</v>
      </c>
      <c r="D681" s="113"/>
      <c r="E681" s="98"/>
      <c r="F681" s="96">
        <v>1</v>
      </c>
    </row>
    <row r="682" spans="1:6" x14ac:dyDescent="0.45">
      <c r="A682" s="55" t="s">
        <v>31</v>
      </c>
      <c r="B682" s="60" t="s">
        <v>41</v>
      </c>
      <c r="C682" s="55" t="s">
        <v>14</v>
      </c>
      <c r="D682" s="113"/>
      <c r="E682" s="98"/>
      <c r="F682" s="58"/>
    </row>
    <row r="683" spans="1:6" x14ac:dyDescent="0.45">
      <c r="A683" s="55" t="s">
        <v>718</v>
      </c>
      <c r="B683" s="60" t="s">
        <v>1519</v>
      </c>
      <c r="C683" s="55" t="s">
        <v>20</v>
      </c>
      <c r="D683" s="113"/>
      <c r="E683" s="98"/>
      <c r="F683" s="58"/>
    </row>
    <row r="684" spans="1:6" ht="45" x14ac:dyDescent="0.45">
      <c r="A684" s="55" t="s">
        <v>14</v>
      </c>
      <c r="B684" s="60" t="s">
        <v>1520</v>
      </c>
      <c r="C684" s="55" t="s">
        <v>14</v>
      </c>
      <c r="D684" s="113"/>
      <c r="E684" s="98"/>
      <c r="F684" s="58"/>
    </row>
    <row r="685" spans="1:6" x14ac:dyDescent="0.45">
      <c r="A685" s="55" t="s">
        <v>14</v>
      </c>
      <c r="B685" s="60" t="s">
        <v>293</v>
      </c>
      <c r="C685" s="55" t="s">
        <v>14</v>
      </c>
      <c r="D685" s="113"/>
      <c r="E685" s="98"/>
      <c r="F685" s="58" t="s">
        <v>14</v>
      </c>
    </row>
    <row r="686" spans="1:6" x14ac:dyDescent="0.45">
      <c r="A686" s="55"/>
      <c r="B686" s="60" t="s">
        <v>930</v>
      </c>
      <c r="C686" s="55">
        <v>1</v>
      </c>
      <c r="D686" s="113">
        <f>1.35+0.78+0.78+3.35</f>
        <v>6.26</v>
      </c>
      <c r="E686" s="98">
        <v>3</v>
      </c>
      <c r="F686" s="58">
        <f>(D686*E686*C686)</f>
        <v>18.78</v>
      </c>
    </row>
    <row r="687" spans="1:6" x14ac:dyDescent="0.45">
      <c r="A687" s="55"/>
      <c r="B687" s="62" t="s">
        <v>931</v>
      </c>
      <c r="C687" s="63">
        <v>-1</v>
      </c>
      <c r="D687" s="114">
        <v>0.8</v>
      </c>
      <c r="E687" s="99">
        <v>2.25</v>
      </c>
      <c r="F687" s="64">
        <f>(D687*E687*C687)</f>
        <v>-1.8</v>
      </c>
    </row>
    <row r="688" spans="1:6" x14ac:dyDescent="0.45">
      <c r="A688" s="55"/>
      <c r="B688" s="60" t="s">
        <v>1420</v>
      </c>
      <c r="C688" s="55">
        <v>1</v>
      </c>
      <c r="D688" s="113">
        <v>12.06</v>
      </c>
      <c r="E688" s="98">
        <v>1.8</v>
      </c>
      <c r="F688" s="58">
        <f>(D688*E688*C688)</f>
        <v>21.708000000000002</v>
      </c>
    </row>
    <row r="689" spans="1:6" x14ac:dyDescent="0.45">
      <c r="A689" s="55"/>
      <c r="B689" s="81"/>
      <c r="C689" s="82"/>
      <c r="D689" s="121"/>
      <c r="E689" s="108"/>
      <c r="F689" s="96">
        <f>SUM(F686:F688)</f>
        <v>38.688000000000002</v>
      </c>
    </row>
    <row r="690" spans="1:6" x14ac:dyDescent="0.45">
      <c r="A690" s="55"/>
      <c r="B690" s="60"/>
      <c r="C690" s="55"/>
      <c r="D690" s="113"/>
      <c r="E690" s="98"/>
      <c r="F690" s="58"/>
    </row>
    <row r="691" spans="1:6" x14ac:dyDescent="0.45">
      <c r="A691" s="55" t="s">
        <v>719</v>
      </c>
      <c r="B691" s="60" t="s">
        <v>352</v>
      </c>
      <c r="C691" s="55" t="s">
        <v>14</v>
      </c>
      <c r="D691" s="113"/>
      <c r="E691" s="98"/>
      <c r="F691" s="58"/>
    </row>
    <row r="692" spans="1:6" ht="45" x14ac:dyDescent="0.45">
      <c r="A692" s="55" t="s">
        <v>14</v>
      </c>
      <c r="B692" s="60" t="s">
        <v>1444</v>
      </c>
      <c r="C692" s="55" t="s">
        <v>14</v>
      </c>
      <c r="D692" s="113"/>
      <c r="E692" s="98"/>
      <c r="F692" s="58"/>
    </row>
    <row r="693" spans="1:6" x14ac:dyDescent="0.45">
      <c r="A693" s="55" t="s">
        <v>614</v>
      </c>
      <c r="B693" s="60" t="s">
        <v>44</v>
      </c>
      <c r="C693" s="55" t="s">
        <v>20</v>
      </c>
      <c r="D693" s="113"/>
      <c r="E693" s="98"/>
      <c r="F693" s="58"/>
    </row>
    <row r="694" spans="1:6" x14ac:dyDescent="0.45">
      <c r="A694" s="55" t="s">
        <v>113</v>
      </c>
      <c r="B694" s="60" t="s">
        <v>1414</v>
      </c>
      <c r="C694" s="55">
        <v>1</v>
      </c>
      <c r="D694" s="113">
        <v>1.37</v>
      </c>
      <c r="E694" s="98">
        <v>3.7</v>
      </c>
      <c r="F694" s="58">
        <f>(C694*D694*E694)</f>
        <v>5.0690000000000008</v>
      </c>
    </row>
    <row r="695" spans="1:6" x14ac:dyDescent="0.45">
      <c r="A695" s="55" t="s">
        <v>114</v>
      </c>
      <c r="B695" s="60" t="s">
        <v>1415</v>
      </c>
      <c r="C695" s="55">
        <v>1</v>
      </c>
      <c r="D695" s="113">
        <v>0.65</v>
      </c>
      <c r="E695" s="98">
        <v>3.7</v>
      </c>
      <c r="F695" s="58">
        <f t="shared" ref="F695:F698" si="24">(C695*D695*E695)</f>
        <v>2.4050000000000002</v>
      </c>
    </row>
    <row r="696" spans="1:6" x14ac:dyDescent="0.45">
      <c r="A696" s="55" t="s">
        <v>115</v>
      </c>
      <c r="B696" s="60" t="s">
        <v>1416</v>
      </c>
      <c r="C696" s="55">
        <v>1</v>
      </c>
      <c r="D696" s="113">
        <v>3.35</v>
      </c>
      <c r="E696" s="98">
        <v>3.7</v>
      </c>
      <c r="F696" s="58">
        <f t="shared" si="24"/>
        <v>12.395000000000001</v>
      </c>
    </row>
    <row r="697" spans="1:6" x14ac:dyDescent="0.45">
      <c r="A697" s="55" t="s">
        <v>116</v>
      </c>
      <c r="B697" s="60" t="s">
        <v>1417</v>
      </c>
      <c r="C697" s="55">
        <v>1</v>
      </c>
      <c r="D697" s="113">
        <v>0.65</v>
      </c>
      <c r="E697" s="98">
        <v>3.7</v>
      </c>
      <c r="F697" s="58">
        <f t="shared" si="24"/>
        <v>2.4050000000000002</v>
      </c>
    </row>
    <row r="698" spans="1:6" x14ac:dyDescent="0.45">
      <c r="A698" s="55" t="s">
        <v>741</v>
      </c>
      <c r="B698" s="60" t="s">
        <v>1418</v>
      </c>
      <c r="C698" s="55">
        <v>1</v>
      </c>
      <c r="D698" s="113">
        <v>1.35</v>
      </c>
      <c r="E698" s="98">
        <v>3.7</v>
      </c>
      <c r="F698" s="58">
        <f t="shared" si="24"/>
        <v>4.995000000000001</v>
      </c>
    </row>
    <row r="699" spans="1:6" x14ac:dyDescent="0.45">
      <c r="A699" s="55" t="s">
        <v>743</v>
      </c>
      <c r="B699" s="60" t="s">
        <v>1521</v>
      </c>
      <c r="C699" s="55">
        <v>1</v>
      </c>
      <c r="D699" s="113"/>
      <c r="E699" s="98"/>
      <c r="F699" s="58">
        <v>14.03</v>
      </c>
    </row>
    <row r="700" spans="1:6" x14ac:dyDescent="0.45">
      <c r="A700" s="55"/>
      <c r="B700" s="68"/>
      <c r="C700" s="69"/>
      <c r="D700" s="116"/>
      <c r="E700" s="101"/>
      <c r="F700" s="96">
        <f>SUM(F694:F699)</f>
        <v>41.299000000000007</v>
      </c>
    </row>
    <row r="701" spans="1:6" x14ac:dyDescent="0.45">
      <c r="A701" s="55"/>
      <c r="B701" s="60"/>
      <c r="C701" s="55"/>
      <c r="D701" s="113"/>
      <c r="E701" s="98"/>
      <c r="F701" s="58"/>
    </row>
    <row r="702" spans="1:6" x14ac:dyDescent="0.45">
      <c r="A702" s="55" t="s">
        <v>632</v>
      </c>
      <c r="B702" s="60" t="s">
        <v>45</v>
      </c>
      <c r="C702" s="55" t="s">
        <v>20</v>
      </c>
      <c r="D702" s="113"/>
      <c r="E702" s="98"/>
      <c r="F702" s="58" t="s">
        <v>14</v>
      </c>
    </row>
    <row r="703" spans="1:6" x14ac:dyDescent="0.45">
      <c r="A703" s="55" t="s">
        <v>639</v>
      </c>
      <c r="B703" s="60" t="s">
        <v>46</v>
      </c>
      <c r="C703" s="55" t="s">
        <v>20</v>
      </c>
      <c r="D703" s="113"/>
      <c r="E703" s="98"/>
      <c r="F703" s="58" t="s">
        <v>14</v>
      </c>
    </row>
    <row r="704" spans="1:6" x14ac:dyDescent="0.45">
      <c r="A704" s="55" t="s">
        <v>658</v>
      </c>
      <c r="B704" s="60" t="s">
        <v>47</v>
      </c>
      <c r="C704" s="55" t="s">
        <v>20</v>
      </c>
      <c r="D704" s="113"/>
      <c r="E704" s="98"/>
      <c r="F704" s="58" t="s">
        <v>14</v>
      </c>
    </row>
    <row r="705" spans="1:6" x14ac:dyDescent="0.45">
      <c r="A705" s="55" t="s">
        <v>113</v>
      </c>
      <c r="B705" s="61" t="s">
        <v>932</v>
      </c>
      <c r="C705" s="77">
        <v>2</v>
      </c>
      <c r="D705" s="120">
        <f>7.1+3.76+1.2</f>
        <v>12.059999999999999</v>
      </c>
      <c r="E705" s="106">
        <v>0.9</v>
      </c>
      <c r="F705" s="96">
        <f>(C705*D705*E705)</f>
        <v>21.707999999999998</v>
      </c>
    </row>
    <row r="706" spans="1:6" x14ac:dyDescent="0.45">
      <c r="A706" s="55"/>
      <c r="B706" s="60"/>
      <c r="C706" s="55"/>
      <c r="D706" s="113"/>
      <c r="E706" s="98"/>
      <c r="F706" s="58"/>
    </row>
    <row r="707" spans="1:6" x14ac:dyDescent="0.45">
      <c r="A707" s="55" t="s">
        <v>720</v>
      </c>
      <c r="B707" s="60" t="s">
        <v>295</v>
      </c>
      <c r="C707" s="55" t="s">
        <v>20</v>
      </c>
      <c r="D707" s="113"/>
      <c r="E707" s="98"/>
      <c r="F707" s="58"/>
    </row>
    <row r="708" spans="1:6" ht="45" x14ac:dyDescent="0.45">
      <c r="A708" s="55" t="s">
        <v>14</v>
      </c>
      <c r="B708" s="60" t="s">
        <v>1522</v>
      </c>
      <c r="C708" s="55" t="s">
        <v>14</v>
      </c>
      <c r="D708" s="113"/>
      <c r="E708" s="98"/>
      <c r="F708" s="58"/>
    </row>
    <row r="709" spans="1:6" x14ac:dyDescent="0.45">
      <c r="A709" s="55" t="s">
        <v>14</v>
      </c>
      <c r="B709" s="60" t="s">
        <v>1523</v>
      </c>
      <c r="C709" s="55" t="s">
        <v>14</v>
      </c>
      <c r="D709" s="113"/>
      <c r="E709" s="98"/>
      <c r="F709" s="58"/>
    </row>
    <row r="710" spans="1:6" x14ac:dyDescent="0.45">
      <c r="A710" s="55"/>
      <c r="B710" s="60"/>
      <c r="C710" s="55"/>
      <c r="D710" s="113"/>
      <c r="E710" s="98"/>
      <c r="F710" s="58"/>
    </row>
    <row r="711" spans="1:6" x14ac:dyDescent="0.45">
      <c r="A711" s="55"/>
      <c r="B711" s="66"/>
      <c r="C711" s="65"/>
      <c r="D711" s="115"/>
      <c r="E711" s="100"/>
      <c r="F711" s="58"/>
    </row>
    <row r="712" spans="1:6" x14ac:dyDescent="0.45">
      <c r="A712" s="55"/>
      <c r="B712" s="68"/>
      <c r="C712" s="69"/>
      <c r="D712" s="116"/>
      <c r="E712" s="101"/>
      <c r="F712" s="70">
        <f>SUM(F710:F711)</f>
        <v>0</v>
      </c>
    </row>
    <row r="713" spans="1:6" x14ac:dyDescent="0.45">
      <c r="A713" s="55"/>
      <c r="B713" s="60"/>
      <c r="C713" s="55"/>
      <c r="D713" s="113"/>
      <c r="E713" s="98"/>
      <c r="F713" s="58"/>
    </row>
    <row r="714" spans="1:6" x14ac:dyDescent="0.45">
      <c r="A714" s="55"/>
      <c r="B714" s="60"/>
      <c r="C714" s="55"/>
      <c r="D714" s="113"/>
      <c r="E714" s="98"/>
      <c r="F714" s="58"/>
    </row>
    <row r="715" spans="1:6" x14ac:dyDescent="0.45">
      <c r="A715" s="55" t="s">
        <v>776</v>
      </c>
      <c r="B715" s="60" t="s">
        <v>219</v>
      </c>
      <c r="C715" s="55" t="s">
        <v>52</v>
      </c>
      <c r="D715" s="113"/>
      <c r="E715" s="98"/>
      <c r="F715" s="58"/>
    </row>
    <row r="716" spans="1:6" ht="56.25" x14ac:dyDescent="0.45">
      <c r="A716" s="55" t="s">
        <v>14</v>
      </c>
      <c r="B716" s="60" t="s">
        <v>1524</v>
      </c>
      <c r="C716" s="55" t="s">
        <v>14</v>
      </c>
      <c r="D716" s="113"/>
      <c r="E716" s="98"/>
      <c r="F716" s="58"/>
    </row>
    <row r="717" spans="1:6" x14ac:dyDescent="0.45">
      <c r="A717" s="55" t="s">
        <v>784</v>
      </c>
      <c r="B717" s="60" t="s">
        <v>187</v>
      </c>
      <c r="C717" s="55" t="s">
        <v>20</v>
      </c>
      <c r="D717" s="113"/>
      <c r="E717" s="98"/>
      <c r="F717" s="58"/>
    </row>
    <row r="718" spans="1:6" ht="56.25" x14ac:dyDescent="0.45">
      <c r="A718" s="55" t="s">
        <v>14</v>
      </c>
      <c r="B718" s="60" t="s">
        <v>1525</v>
      </c>
      <c r="C718" s="55" t="s">
        <v>14</v>
      </c>
      <c r="D718" s="113"/>
      <c r="E718" s="98"/>
      <c r="F718" s="58"/>
    </row>
    <row r="719" spans="1:6" x14ac:dyDescent="0.45">
      <c r="A719" s="55"/>
      <c r="B719" s="60" t="s">
        <v>933</v>
      </c>
      <c r="C719" s="55">
        <v>2</v>
      </c>
      <c r="D719" s="113">
        <v>1.37</v>
      </c>
      <c r="E719" s="98">
        <v>3.7</v>
      </c>
      <c r="F719" s="58">
        <f>(C719*D719*E719)</f>
        <v>10.138000000000002</v>
      </c>
    </row>
    <row r="720" spans="1:6" x14ac:dyDescent="0.45">
      <c r="A720" s="55"/>
      <c r="B720" s="60" t="s">
        <v>1419</v>
      </c>
      <c r="C720" s="55">
        <v>1</v>
      </c>
      <c r="D720" s="113">
        <v>12.06</v>
      </c>
      <c r="E720" s="98">
        <v>0.9</v>
      </c>
      <c r="F720" s="58">
        <f t="shared" ref="F720:F721" si="25">(C720*D720*E720)</f>
        <v>10.854000000000001</v>
      </c>
    </row>
    <row r="721" spans="1:6" x14ac:dyDescent="0.45">
      <c r="A721" s="55"/>
      <c r="B721" s="60" t="s">
        <v>885</v>
      </c>
      <c r="C721" s="55">
        <v>4</v>
      </c>
      <c r="D721" s="113">
        <v>1.45</v>
      </c>
      <c r="E721" s="98">
        <v>3.3220000000000001</v>
      </c>
      <c r="F721" s="58">
        <f t="shared" si="25"/>
        <v>19.267599999999998</v>
      </c>
    </row>
    <row r="722" spans="1:6" x14ac:dyDescent="0.45">
      <c r="A722" s="55"/>
      <c r="B722" s="68"/>
      <c r="C722" s="69"/>
      <c r="D722" s="116"/>
      <c r="E722" s="101"/>
      <c r="F722" s="96">
        <f>SUM(F719:F721)</f>
        <v>40.259600000000006</v>
      </c>
    </row>
    <row r="723" spans="1:6" x14ac:dyDescent="0.45">
      <c r="A723" s="55"/>
      <c r="B723" s="60"/>
      <c r="C723" s="55"/>
      <c r="D723" s="113"/>
      <c r="E723" s="98"/>
      <c r="F723" s="58"/>
    </row>
    <row r="724" spans="1:6" x14ac:dyDescent="0.45">
      <c r="A724" s="55"/>
      <c r="B724" s="60"/>
      <c r="C724" s="55"/>
      <c r="D724" s="113"/>
      <c r="E724" s="98"/>
      <c r="F724" s="58"/>
    </row>
    <row r="725" spans="1:6" x14ac:dyDescent="0.45">
      <c r="A725" s="55" t="s">
        <v>924</v>
      </c>
      <c r="B725" s="60" t="s">
        <v>300</v>
      </c>
      <c r="C725" s="55" t="s">
        <v>27</v>
      </c>
      <c r="D725" s="113"/>
      <c r="E725" s="98"/>
      <c r="F725" s="58"/>
    </row>
    <row r="726" spans="1:6" ht="56.25" x14ac:dyDescent="0.45">
      <c r="A726" s="55"/>
      <c r="B726" s="60" t="s">
        <v>1526</v>
      </c>
      <c r="C726" s="55"/>
      <c r="D726" s="113"/>
      <c r="E726" s="98"/>
      <c r="F726" s="58"/>
    </row>
    <row r="727" spans="1:6" x14ac:dyDescent="0.45">
      <c r="A727" s="55"/>
      <c r="B727" s="60" t="s">
        <v>934</v>
      </c>
      <c r="C727" s="55">
        <v>1</v>
      </c>
      <c r="D727" s="113">
        <f>7.5+2.5</f>
        <v>10</v>
      </c>
      <c r="E727" s="98"/>
      <c r="F727" s="58">
        <f>D727*C727</f>
        <v>10</v>
      </c>
    </row>
    <row r="728" spans="1:6" x14ac:dyDescent="0.45">
      <c r="A728" s="55"/>
      <c r="B728" s="60" t="s">
        <v>935</v>
      </c>
      <c r="C728" s="55">
        <v>1</v>
      </c>
      <c r="D728" s="113">
        <v>9.52</v>
      </c>
      <c r="E728" s="98"/>
      <c r="F728" s="58">
        <f t="shared" ref="F728:F730" si="26">D728*C728</f>
        <v>9.52</v>
      </c>
    </row>
    <row r="729" spans="1:6" x14ac:dyDescent="0.45">
      <c r="A729" s="55"/>
      <c r="B729" s="60" t="s">
        <v>936</v>
      </c>
      <c r="C729" s="55">
        <v>1</v>
      </c>
      <c r="D729" s="113">
        <v>5.6</v>
      </c>
      <c r="E729" s="98"/>
      <c r="F729" s="58">
        <f t="shared" si="26"/>
        <v>5.6</v>
      </c>
    </row>
    <row r="730" spans="1:6" x14ac:dyDescent="0.45">
      <c r="A730" s="55"/>
      <c r="B730" s="60" t="s">
        <v>937</v>
      </c>
      <c r="C730" s="55">
        <v>1</v>
      </c>
      <c r="D730" s="113">
        <v>5.4</v>
      </c>
      <c r="E730" s="98"/>
      <c r="F730" s="58">
        <f t="shared" si="26"/>
        <v>5.4</v>
      </c>
    </row>
    <row r="731" spans="1:6" x14ac:dyDescent="0.45">
      <c r="A731" s="55"/>
      <c r="B731" s="68"/>
      <c r="C731" s="69"/>
      <c r="D731" s="116"/>
      <c r="E731" s="101"/>
      <c r="F731" s="96">
        <f>SUM(F727:F730)</f>
        <v>30.519999999999996</v>
      </c>
    </row>
    <row r="732" spans="1:6" x14ac:dyDescent="0.45">
      <c r="A732" s="55"/>
      <c r="B732" s="60"/>
      <c r="C732" s="55"/>
      <c r="D732" s="113"/>
      <c r="E732" s="98"/>
      <c r="F732" s="58"/>
    </row>
    <row r="733" spans="1:6" x14ac:dyDescent="0.45">
      <c r="A733" s="55" t="s">
        <v>938</v>
      </c>
      <c r="B733" s="60" t="s">
        <v>302</v>
      </c>
      <c r="C733" s="55" t="s">
        <v>99</v>
      </c>
      <c r="D733" s="113"/>
      <c r="E733" s="98"/>
      <c r="F733" s="58"/>
    </row>
    <row r="734" spans="1:6" ht="22.5" x14ac:dyDescent="0.45">
      <c r="A734" s="55" t="s">
        <v>14</v>
      </c>
      <c r="B734" s="60" t="s">
        <v>1527</v>
      </c>
      <c r="C734" s="55" t="s">
        <v>14</v>
      </c>
      <c r="D734" s="113"/>
      <c r="E734" s="98"/>
      <c r="F734" s="58"/>
    </row>
    <row r="735" spans="1:6" x14ac:dyDescent="0.45">
      <c r="A735" s="55"/>
      <c r="B735" s="60"/>
      <c r="C735" s="55">
        <v>6</v>
      </c>
      <c r="D735" s="113"/>
      <c r="E735" s="98"/>
      <c r="F735" s="96">
        <v>6</v>
      </c>
    </row>
    <row r="736" spans="1:6" x14ac:dyDescent="0.45">
      <c r="A736" s="55" t="s">
        <v>939</v>
      </c>
      <c r="B736" s="60" t="s">
        <v>304</v>
      </c>
      <c r="C736" s="55" t="s">
        <v>27</v>
      </c>
      <c r="D736" s="113"/>
      <c r="E736" s="98"/>
      <c r="F736" s="58"/>
    </row>
    <row r="737" spans="1:6" x14ac:dyDescent="0.45">
      <c r="A737" s="55" t="s">
        <v>14</v>
      </c>
      <c r="B737" s="60" t="s">
        <v>55</v>
      </c>
      <c r="C737" s="55" t="s">
        <v>14</v>
      </c>
      <c r="D737" s="113"/>
      <c r="E737" s="98"/>
      <c r="F737" s="58"/>
    </row>
    <row r="738" spans="1:6" x14ac:dyDescent="0.45">
      <c r="A738" s="55" t="s">
        <v>940</v>
      </c>
      <c r="B738" s="60" t="s">
        <v>261</v>
      </c>
      <c r="C738" s="55" t="s">
        <v>27</v>
      </c>
      <c r="D738" s="113"/>
      <c r="E738" s="98"/>
      <c r="F738" s="58"/>
    </row>
    <row r="739" spans="1:6" ht="33.75" x14ac:dyDescent="0.45">
      <c r="A739" s="55" t="s">
        <v>14</v>
      </c>
      <c r="B739" s="60" t="s">
        <v>262</v>
      </c>
      <c r="C739" s="55" t="s">
        <v>14</v>
      </c>
      <c r="D739" s="113"/>
      <c r="E739" s="98"/>
      <c r="F739" s="58"/>
    </row>
    <row r="740" spans="1:6" x14ac:dyDescent="0.45">
      <c r="A740" s="55" t="s">
        <v>941</v>
      </c>
      <c r="B740" s="60" t="s">
        <v>203</v>
      </c>
      <c r="C740" s="55" t="s">
        <v>99</v>
      </c>
      <c r="D740" s="113"/>
      <c r="E740" s="98"/>
      <c r="F740" s="58"/>
    </row>
    <row r="741" spans="1:6" ht="45" x14ac:dyDescent="0.45">
      <c r="A741" s="55" t="s">
        <v>14</v>
      </c>
      <c r="B741" s="60" t="s">
        <v>204</v>
      </c>
      <c r="C741" s="55" t="s">
        <v>14</v>
      </c>
      <c r="D741" s="113"/>
      <c r="E741" s="98"/>
      <c r="F741" s="58"/>
    </row>
    <row r="742" spans="1:6" x14ac:dyDescent="0.45">
      <c r="A742" s="55" t="s">
        <v>113</v>
      </c>
      <c r="B742" s="60"/>
      <c r="C742" s="55">
        <v>3</v>
      </c>
      <c r="D742" s="113"/>
      <c r="E742" s="98"/>
      <c r="F742" s="96">
        <v>3</v>
      </c>
    </row>
    <row r="743" spans="1:6" x14ac:dyDescent="0.45">
      <c r="A743" s="55"/>
      <c r="B743" s="60"/>
      <c r="C743" s="55"/>
      <c r="D743" s="113"/>
      <c r="E743" s="98"/>
      <c r="F743" s="58"/>
    </row>
    <row r="744" spans="1:6" x14ac:dyDescent="0.45">
      <c r="A744" s="55" t="s">
        <v>942</v>
      </c>
      <c r="B744" s="60" t="s">
        <v>227</v>
      </c>
      <c r="C744" s="55" t="s">
        <v>75</v>
      </c>
      <c r="D744" s="113"/>
      <c r="E744" s="98"/>
      <c r="F744" s="58"/>
    </row>
    <row r="745" spans="1:6" ht="45" x14ac:dyDescent="0.45">
      <c r="A745" s="55" t="s">
        <v>14</v>
      </c>
      <c r="B745" s="60" t="s">
        <v>305</v>
      </c>
      <c r="C745" s="55" t="s">
        <v>14</v>
      </c>
      <c r="D745" s="113"/>
      <c r="E745" s="98"/>
      <c r="F745" s="58"/>
    </row>
    <row r="746" spans="1:6" x14ac:dyDescent="0.45">
      <c r="A746" s="55"/>
      <c r="B746" s="60" t="s">
        <v>943</v>
      </c>
      <c r="C746" s="55">
        <v>1</v>
      </c>
      <c r="D746" s="113">
        <v>1.7250000000000001</v>
      </c>
      <c r="E746" s="98">
        <v>3.88</v>
      </c>
      <c r="F746" s="58">
        <f>(C746*D746*E746)</f>
        <v>6.6930000000000005</v>
      </c>
    </row>
    <row r="747" spans="1:6" x14ac:dyDescent="0.45">
      <c r="A747" s="55"/>
      <c r="B747" s="60"/>
      <c r="C747" s="55">
        <v>1</v>
      </c>
      <c r="D747" s="113">
        <v>3.6150000000000002</v>
      </c>
      <c r="E747" s="98">
        <v>3.88</v>
      </c>
      <c r="F747" s="58">
        <f t="shared" ref="F747:F753" si="27">(C747*D747*E747)</f>
        <v>14.026200000000001</v>
      </c>
    </row>
    <row r="748" spans="1:6" x14ac:dyDescent="0.45">
      <c r="A748" s="55"/>
      <c r="B748" s="60"/>
      <c r="C748" s="55">
        <v>1</v>
      </c>
      <c r="D748" s="113">
        <v>1.9430000000000001</v>
      </c>
      <c r="E748" s="98">
        <v>3.88</v>
      </c>
      <c r="F748" s="58">
        <f t="shared" si="27"/>
        <v>7.5388400000000004</v>
      </c>
    </row>
    <row r="749" spans="1:6" x14ac:dyDescent="0.45">
      <c r="A749" s="55"/>
      <c r="B749" s="60" t="s">
        <v>944</v>
      </c>
      <c r="C749" s="55">
        <v>2</v>
      </c>
      <c r="D749" s="113">
        <v>2.6</v>
      </c>
      <c r="E749" s="98">
        <v>3.3220000000000001</v>
      </c>
      <c r="F749" s="58">
        <f t="shared" si="27"/>
        <v>17.2744</v>
      </c>
    </row>
    <row r="750" spans="1:6" x14ac:dyDescent="0.45">
      <c r="A750" s="55"/>
      <c r="B750" s="62" t="s">
        <v>945</v>
      </c>
      <c r="C750" s="63">
        <v>-2</v>
      </c>
      <c r="D750" s="114">
        <v>1.45</v>
      </c>
      <c r="E750" s="99">
        <v>3.3220000000000001</v>
      </c>
      <c r="F750" s="64">
        <f t="shared" si="27"/>
        <v>-9.633799999999999</v>
      </c>
    </row>
    <row r="751" spans="1:6" x14ac:dyDescent="0.45">
      <c r="A751" s="55"/>
      <c r="B751" s="60">
        <v>3</v>
      </c>
      <c r="C751" s="55">
        <v>1</v>
      </c>
      <c r="D751" s="113">
        <v>2</v>
      </c>
      <c r="E751" s="98">
        <v>3.3220000000000001</v>
      </c>
      <c r="F751" s="58">
        <f t="shared" si="27"/>
        <v>6.6440000000000001</v>
      </c>
    </row>
    <row r="752" spans="1:6" x14ac:dyDescent="0.45">
      <c r="A752" s="55"/>
      <c r="B752" s="62" t="s">
        <v>945</v>
      </c>
      <c r="C752" s="63">
        <v>-1</v>
      </c>
      <c r="D752" s="114">
        <v>1.45</v>
      </c>
      <c r="E752" s="99">
        <v>3.3220000000000001</v>
      </c>
      <c r="F752" s="64">
        <f t="shared" si="27"/>
        <v>-4.8168999999999995</v>
      </c>
    </row>
    <row r="753" spans="1:6" x14ac:dyDescent="0.45">
      <c r="A753" s="55"/>
      <c r="B753" s="60">
        <v>4</v>
      </c>
      <c r="C753" s="55">
        <v>1</v>
      </c>
      <c r="D753" s="113">
        <v>2</v>
      </c>
      <c r="E753" s="98">
        <v>3.3220000000000001</v>
      </c>
      <c r="F753" s="58">
        <f t="shared" si="27"/>
        <v>6.6440000000000001</v>
      </c>
    </row>
    <row r="754" spans="1:6" x14ac:dyDescent="0.45">
      <c r="A754" s="55"/>
      <c r="B754" s="68"/>
      <c r="C754" s="69"/>
      <c r="D754" s="116"/>
      <c r="E754" s="101"/>
      <c r="F754" s="96">
        <f>SUM(F746:F753)</f>
        <v>44.36974</v>
      </c>
    </row>
    <row r="755" spans="1:6" x14ac:dyDescent="0.45">
      <c r="A755" s="55"/>
      <c r="B755" s="60"/>
      <c r="C755" s="55"/>
      <c r="D755" s="113"/>
      <c r="E755" s="98"/>
      <c r="F755" s="58"/>
    </row>
    <row r="756" spans="1:6" x14ac:dyDescent="0.45">
      <c r="A756" s="55" t="s">
        <v>946</v>
      </c>
      <c r="B756" s="60" t="s">
        <v>306</v>
      </c>
      <c r="C756" s="55" t="s">
        <v>99</v>
      </c>
      <c r="D756" s="113"/>
      <c r="E756" s="98"/>
      <c r="F756" s="58"/>
    </row>
    <row r="757" spans="1:6" ht="67.5" x14ac:dyDescent="0.45">
      <c r="A757" s="55" t="s">
        <v>14</v>
      </c>
      <c r="B757" s="60" t="s">
        <v>1528</v>
      </c>
      <c r="C757" s="55" t="s">
        <v>14</v>
      </c>
      <c r="D757" s="113"/>
      <c r="E757" s="98"/>
      <c r="F757" s="58"/>
    </row>
    <row r="758" spans="1:6" x14ac:dyDescent="0.45">
      <c r="A758" s="55"/>
      <c r="B758" s="60"/>
      <c r="C758" s="55">
        <v>1</v>
      </c>
      <c r="D758" s="113"/>
      <c r="E758" s="98"/>
      <c r="F758" s="96">
        <v>1</v>
      </c>
    </row>
    <row r="759" spans="1:6" x14ac:dyDescent="0.45">
      <c r="A759" s="55"/>
      <c r="B759" s="60"/>
      <c r="C759" s="55"/>
      <c r="D759" s="113"/>
      <c r="E759" s="98"/>
      <c r="F759" s="58"/>
    </row>
    <row r="760" spans="1:6" x14ac:dyDescent="0.45">
      <c r="A760" s="55" t="s">
        <v>947</v>
      </c>
      <c r="B760" s="60" t="s">
        <v>212</v>
      </c>
      <c r="C760" s="55" t="s">
        <v>138</v>
      </c>
      <c r="D760" s="113"/>
      <c r="E760" s="98"/>
      <c r="F760" s="58"/>
    </row>
    <row r="761" spans="1:6" x14ac:dyDescent="0.45">
      <c r="A761" s="55" t="s">
        <v>14</v>
      </c>
      <c r="B761" s="60" t="s">
        <v>308</v>
      </c>
      <c r="C761" s="55" t="s">
        <v>14</v>
      </c>
      <c r="D761" s="113"/>
      <c r="E761" s="98"/>
      <c r="F761" s="58"/>
    </row>
    <row r="762" spans="1:6" x14ac:dyDescent="0.45">
      <c r="A762" s="55" t="s">
        <v>14</v>
      </c>
      <c r="B762" s="60" t="s">
        <v>140</v>
      </c>
      <c r="C762" s="55" t="s">
        <v>14</v>
      </c>
      <c r="D762" s="113"/>
      <c r="E762" s="98"/>
      <c r="F762" s="58"/>
    </row>
    <row r="763" spans="1:6" ht="56.25" x14ac:dyDescent="0.45">
      <c r="A763" s="55" t="s">
        <v>14</v>
      </c>
      <c r="B763" s="60" t="s">
        <v>1529</v>
      </c>
      <c r="C763" s="55" t="s">
        <v>14</v>
      </c>
      <c r="D763" s="113"/>
      <c r="E763" s="98"/>
      <c r="F763" s="58"/>
    </row>
    <row r="764" spans="1:6" ht="56.25" x14ac:dyDescent="0.45">
      <c r="A764" s="55" t="s">
        <v>14</v>
      </c>
      <c r="B764" s="60" t="s">
        <v>1530</v>
      </c>
      <c r="C764" s="55" t="s">
        <v>14</v>
      </c>
      <c r="D764" s="113"/>
      <c r="E764" s="98"/>
      <c r="F764" s="58"/>
    </row>
    <row r="765" spans="1:6" x14ac:dyDescent="0.45">
      <c r="A765" s="55" t="s">
        <v>14</v>
      </c>
      <c r="B765" s="60" t="s">
        <v>1531</v>
      </c>
      <c r="C765" s="55" t="s">
        <v>14</v>
      </c>
      <c r="D765" s="113"/>
      <c r="E765" s="98"/>
      <c r="F765" s="58"/>
    </row>
    <row r="766" spans="1:6" ht="33.75" x14ac:dyDescent="0.45">
      <c r="A766" s="55" t="s">
        <v>14</v>
      </c>
      <c r="B766" s="60" t="s">
        <v>312</v>
      </c>
      <c r="C766" s="55" t="s">
        <v>14</v>
      </c>
      <c r="D766" s="113"/>
      <c r="E766" s="98"/>
      <c r="F766" s="58"/>
    </row>
    <row r="767" spans="1:6" x14ac:dyDescent="0.45">
      <c r="A767" s="55"/>
      <c r="B767" s="60" t="s">
        <v>948</v>
      </c>
      <c r="C767" s="55">
        <v>1</v>
      </c>
      <c r="D767" s="113"/>
      <c r="E767" s="98"/>
      <c r="F767" s="96">
        <v>1</v>
      </c>
    </row>
    <row r="768" spans="1:6" x14ac:dyDescent="0.45">
      <c r="A768" s="55"/>
      <c r="B768" s="60"/>
      <c r="C768" s="55"/>
      <c r="D768" s="113"/>
      <c r="E768" s="98"/>
      <c r="F768" s="58"/>
    </row>
    <row r="769" spans="1:6" x14ac:dyDescent="0.45">
      <c r="A769" s="55" t="s">
        <v>40</v>
      </c>
      <c r="B769" s="60" t="s">
        <v>73</v>
      </c>
      <c r="C769" s="55" t="s">
        <v>14</v>
      </c>
      <c r="D769" s="113"/>
      <c r="E769" s="98"/>
      <c r="F769" s="58"/>
    </row>
    <row r="770" spans="1:6" x14ac:dyDescent="0.45">
      <c r="A770" s="55" t="s">
        <v>724</v>
      </c>
      <c r="B770" s="60" t="s">
        <v>159</v>
      </c>
      <c r="C770" s="55" t="s">
        <v>75</v>
      </c>
      <c r="D770" s="113"/>
      <c r="E770" s="98"/>
      <c r="F770" s="58"/>
    </row>
    <row r="771" spans="1:6" ht="33.75" x14ac:dyDescent="0.45">
      <c r="A771" s="55" t="s">
        <v>14</v>
      </c>
      <c r="B771" s="60" t="s">
        <v>76</v>
      </c>
      <c r="C771" s="55" t="s">
        <v>14</v>
      </c>
      <c r="D771" s="113"/>
      <c r="E771" s="98"/>
      <c r="F771" s="58"/>
    </row>
    <row r="772" spans="1:6" x14ac:dyDescent="0.45">
      <c r="A772" s="55" t="s">
        <v>725</v>
      </c>
      <c r="B772" s="60" t="s">
        <v>79</v>
      </c>
      <c r="C772" s="55" t="s">
        <v>75</v>
      </c>
      <c r="D772" s="113"/>
      <c r="E772" s="98"/>
      <c r="F772" s="58"/>
    </row>
    <row r="773" spans="1:6" ht="22.5" x14ac:dyDescent="0.45">
      <c r="A773" s="55" t="s">
        <v>14</v>
      </c>
      <c r="B773" s="60" t="s">
        <v>80</v>
      </c>
      <c r="C773" s="55" t="s">
        <v>14</v>
      </c>
      <c r="D773" s="113"/>
      <c r="E773" s="98"/>
      <c r="F773" s="58"/>
    </row>
    <row r="774" spans="1:6" x14ac:dyDescent="0.45">
      <c r="A774" s="359" t="s">
        <v>949</v>
      </c>
      <c r="B774" s="360"/>
      <c r="C774" s="360"/>
      <c r="D774" s="360"/>
      <c r="E774" s="360"/>
      <c r="F774" s="361"/>
    </row>
    <row r="775" spans="1:6" x14ac:dyDescent="0.45">
      <c r="A775" s="55" t="s">
        <v>14</v>
      </c>
      <c r="B775" s="60" t="s">
        <v>313</v>
      </c>
      <c r="C775" s="55" t="s">
        <v>14</v>
      </c>
      <c r="D775" s="113"/>
      <c r="E775" s="98"/>
      <c r="F775" s="58"/>
    </row>
    <row r="776" spans="1:6" x14ac:dyDescent="0.45">
      <c r="A776" s="55" t="s">
        <v>17</v>
      </c>
      <c r="B776" s="60" t="s">
        <v>83</v>
      </c>
      <c r="C776" s="55" t="s">
        <v>62</v>
      </c>
      <c r="D776" s="113"/>
      <c r="E776" s="98"/>
      <c r="F776" s="58"/>
    </row>
    <row r="777" spans="1:6" x14ac:dyDescent="0.45">
      <c r="A777" s="55" t="s">
        <v>31</v>
      </c>
      <c r="B777" s="60" t="s">
        <v>85</v>
      </c>
      <c r="C777" s="55" t="s">
        <v>14</v>
      </c>
      <c r="D777" s="113"/>
      <c r="E777" s="98"/>
      <c r="F777" s="58"/>
    </row>
    <row r="778" spans="1:6" ht="123.75" x14ac:dyDescent="0.45">
      <c r="A778" s="55" t="s">
        <v>718</v>
      </c>
      <c r="B778" s="60" t="s">
        <v>314</v>
      </c>
      <c r="C778" s="55" t="s">
        <v>87</v>
      </c>
      <c r="D778" s="113"/>
      <c r="E778" s="98"/>
      <c r="F778" s="58"/>
    </row>
    <row r="779" spans="1:6" x14ac:dyDescent="0.45">
      <c r="A779" s="55" t="s">
        <v>113</v>
      </c>
      <c r="B779" s="60" t="s">
        <v>950</v>
      </c>
      <c r="C779" s="55">
        <v>1</v>
      </c>
      <c r="D779" s="113">
        <v>2.79</v>
      </c>
      <c r="E779" s="98">
        <v>4.3250000000000002</v>
      </c>
      <c r="F779" s="58">
        <f>(C779*D779*E779)</f>
        <v>12.066750000000001</v>
      </c>
    </row>
    <row r="780" spans="1:6" x14ac:dyDescent="0.45">
      <c r="A780" s="55" t="s">
        <v>114</v>
      </c>
      <c r="B780" s="60" t="s">
        <v>951</v>
      </c>
      <c r="C780" s="55">
        <v>1</v>
      </c>
      <c r="D780" s="113">
        <v>1.2</v>
      </c>
      <c r="E780" s="98">
        <v>2.5</v>
      </c>
      <c r="F780" s="58">
        <f t="shared" ref="F780:F793" si="28">(C780*D780*E780)</f>
        <v>3</v>
      </c>
    </row>
    <row r="781" spans="1:6" x14ac:dyDescent="0.45">
      <c r="A781" s="55" t="s">
        <v>115</v>
      </c>
      <c r="B781" s="62" t="s">
        <v>740</v>
      </c>
      <c r="C781" s="63">
        <v>-1</v>
      </c>
      <c r="D781" s="114">
        <v>0.79</v>
      </c>
      <c r="E781" s="99">
        <v>2.5</v>
      </c>
      <c r="F781" s="64">
        <f t="shared" si="28"/>
        <v>-1.9750000000000001</v>
      </c>
    </row>
    <row r="782" spans="1:6" x14ac:dyDescent="0.45">
      <c r="A782" s="55" t="s">
        <v>116</v>
      </c>
      <c r="B782" s="61" t="s">
        <v>952</v>
      </c>
      <c r="C782" s="77">
        <v>1</v>
      </c>
      <c r="D782" s="120">
        <v>8.93</v>
      </c>
      <c r="E782" s="106">
        <v>4.2249999999999996</v>
      </c>
      <c r="F782" s="58">
        <f t="shared" si="28"/>
        <v>37.729249999999993</v>
      </c>
    </row>
    <row r="783" spans="1:6" x14ac:dyDescent="0.45">
      <c r="A783" s="55" t="s">
        <v>741</v>
      </c>
      <c r="B783" s="61" t="s">
        <v>953</v>
      </c>
      <c r="C783" s="77">
        <v>1</v>
      </c>
      <c r="D783" s="120">
        <v>1.25</v>
      </c>
      <c r="E783" s="106">
        <v>1.7749999999999999</v>
      </c>
      <c r="F783" s="58">
        <f t="shared" si="28"/>
        <v>2.21875</v>
      </c>
    </row>
    <row r="784" spans="1:6" x14ac:dyDescent="0.45">
      <c r="A784" s="55" t="s">
        <v>743</v>
      </c>
      <c r="B784" s="73" t="s">
        <v>744</v>
      </c>
      <c r="C784" s="232">
        <v>2</v>
      </c>
      <c r="D784" s="72">
        <v>5.8</v>
      </c>
      <c r="E784" s="102">
        <v>4.2</v>
      </c>
      <c r="F784" s="58">
        <f t="shared" si="28"/>
        <v>48.72</v>
      </c>
    </row>
    <row r="785" spans="1:6" x14ac:dyDescent="0.45">
      <c r="A785" s="55" t="s">
        <v>746</v>
      </c>
      <c r="B785" s="75" t="s">
        <v>740</v>
      </c>
      <c r="C785" s="233">
        <v>-1</v>
      </c>
      <c r="D785" s="117">
        <v>1.1000000000000001</v>
      </c>
      <c r="E785" s="103">
        <v>2.1</v>
      </c>
      <c r="F785" s="64">
        <f t="shared" si="28"/>
        <v>-2.3100000000000005</v>
      </c>
    </row>
    <row r="786" spans="1:6" x14ac:dyDescent="0.45">
      <c r="A786" s="55" t="s">
        <v>747</v>
      </c>
      <c r="B786" s="73" t="s">
        <v>744</v>
      </c>
      <c r="C786" s="232">
        <v>1</v>
      </c>
      <c r="D786" s="72">
        <v>0.4</v>
      </c>
      <c r="E786" s="102">
        <v>4.2</v>
      </c>
      <c r="F786" s="58">
        <f t="shared" si="28"/>
        <v>1.6800000000000002</v>
      </c>
    </row>
    <row r="787" spans="1:6" x14ac:dyDescent="0.45">
      <c r="A787" s="55" t="s">
        <v>748</v>
      </c>
      <c r="B787" s="75" t="s">
        <v>740</v>
      </c>
      <c r="C787" s="233">
        <v>-1</v>
      </c>
      <c r="D787" s="117">
        <v>0.97</v>
      </c>
      <c r="E787" s="103">
        <v>2.27</v>
      </c>
      <c r="F787" s="64">
        <f t="shared" si="28"/>
        <v>-2.2018999999999997</v>
      </c>
    </row>
    <row r="788" spans="1:6" x14ac:dyDescent="0.45">
      <c r="A788" s="55" t="s">
        <v>750</v>
      </c>
      <c r="B788" s="71" t="s">
        <v>745</v>
      </c>
      <c r="C788" s="232">
        <v>1</v>
      </c>
      <c r="D788" s="72">
        <v>2</v>
      </c>
      <c r="E788" s="102">
        <v>3.2</v>
      </c>
      <c r="F788" s="58">
        <f t="shared" si="28"/>
        <v>6.4</v>
      </c>
    </row>
    <row r="789" spans="1:6" x14ac:dyDescent="0.45">
      <c r="A789" s="55" t="s">
        <v>751</v>
      </c>
      <c r="B789" s="126" t="s">
        <v>1454</v>
      </c>
      <c r="C789" s="87"/>
      <c r="D789" s="123"/>
      <c r="E789" s="110"/>
      <c r="F789" s="58">
        <f t="shared" si="28"/>
        <v>0</v>
      </c>
    </row>
    <row r="790" spans="1:6" x14ac:dyDescent="0.45">
      <c r="A790" s="55" t="s">
        <v>752</v>
      </c>
      <c r="B790" s="73" t="s">
        <v>770</v>
      </c>
      <c r="C790" s="33">
        <v>1</v>
      </c>
      <c r="D790" s="118">
        <f>3.12+0.79+3.15+0.79+0.2+0.2</f>
        <v>8.25</v>
      </c>
      <c r="E790" s="104">
        <v>4.8</v>
      </c>
      <c r="F790" s="58">
        <f t="shared" si="28"/>
        <v>39.6</v>
      </c>
    </row>
    <row r="791" spans="1:6" x14ac:dyDescent="0.45">
      <c r="A791" s="55" t="s">
        <v>753</v>
      </c>
      <c r="B791" s="73" t="s">
        <v>772</v>
      </c>
      <c r="C791" s="33">
        <v>1</v>
      </c>
      <c r="D791" s="118">
        <v>5.0199999999999996</v>
      </c>
      <c r="E791" s="104">
        <v>4.8</v>
      </c>
      <c r="F791" s="58">
        <f t="shared" si="28"/>
        <v>24.095999999999997</v>
      </c>
    </row>
    <row r="792" spans="1:6" x14ac:dyDescent="0.45">
      <c r="A792" s="55" t="s">
        <v>754</v>
      </c>
      <c r="B792" s="75" t="s">
        <v>749</v>
      </c>
      <c r="C792" s="233">
        <v>-1</v>
      </c>
      <c r="D792" s="117">
        <v>0.9</v>
      </c>
      <c r="E792" s="103">
        <v>2.4</v>
      </c>
      <c r="F792" s="64">
        <f t="shared" si="28"/>
        <v>-2.16</v>
      </c>
    </row>
    <row r="793" spans="1:6" x14ac:dyDescent="0.45">
      <c r="A793" s="55" t="s">
        <v>755</v>
      </c>
      <c r="B793" s="73" t="s">
        <v>775</v>
      </c>
      <c r="C793" s="33">
        <v>1</v>
      </c>
      <c r="D793" s="118">
        <v>1.75</v>
      </c>
      <c r="E793" s="104">
        <v>4</v>
      </c>
      <c r="F793" s="58">
        <f t="shared" si="28"/>
        <v>7</v>
      </c>
    </row>
    <row r="794" spans="1:6" x14ac:dyDescent="0.45">
      <c r="A794" s="55"/>
      <c r="B794" s="68"/>
      <c r="C794" s="69"/>
      <c r="D794" s="116"/>
      <c r="E794" s="101"/>
      <c r="F794" s="96">
        <f>SUM(F779:F793)</f>
        <v>173.86385000000001</v>
      </c>
    </row>
    <row r="795" spans="1:6" x14ac:dyDescent="0.45">
      <c r="A795" s="55"/>
      <c r="B795" s="60"/>
      <c r="C795" s="55"/>
      <c r="D795" s="113"/>
      <c r="E795" s="98"/>
      <c r="F795" s="58"/>
    </row>
    <row r="796" spans="1:6" ht="135" x14ac:dyDescent="0.45">
      <c r="A796" s="55" t="s">
        <v>719</v>
      </c>
      <c r="B796" s="60" t="s">
        <v>315</v>
      </c>
      <c r="C796" s="55" t="s">
        <v>87</v>
      </c>
      <c r="D796" s="113"/>
      <c r="E796" s="98"/>
      <c r="F796" s="58"/>
    </row>
    <row r="797" spans="1:6" x14ac:dyDescent="0.45">
      <c r="A797" s="55"/>
      <c r="B797" s="60" t="s">
        <v>954</v>
      </c>
      <c r="C797" s="55">
        <v>1</v>
      </c>
      <c r="D797" s="113">
        <v>6.55</v>
      </c>
      <c r="E797" s="98">
        <v>4.2249999999999996</v>
      </c>
      <c r="F797" s="96">
        <f>(C797*D797*E797)</f>
        <v>27.673749999999998</v>
      </c>
    </row>
    <row r="798" spans="1:6" x14ac:dyDescent="0.45">
      <c r="A798" s="55"/>
      <c r="B798" s="60"/>
      <c r="C798" s="55"/>
      <c r="D798" s="113"/>
      <c r="E798" s="98"/>
      <c r="F798" s="58"/>
    </row>
    <row r="799" spans="1:6" ht="157.5" x14ac:dyDescent="0.45">
      <c r="A799" s="55" t="s">
        <v>720</v>
      </c>
      <c r="B799" s="60" t="s">
        <v>89</v>
      </c>
      <c r="C799" s="55" t="s">
        <v>87</v>
      </c>
      <c r="D799" s="113"/>
      <c r="E799" s="98"/>
      <c r="F799" s="58"/>
    </row>
    <row r="800" spans="1:6" x14ac:dyDescent="0.45">
      <c r="A800" s="55" t="s">
        <v>113</v>
      </c>
      <c r="B800" s="60" t="s">
        <v>1532</v>
      </c>
      <c r="C800" s="55">
        <v>2</v>
      </c>
      <c r="D800" s="113">
        <v>2.79</v>
      </c>
      <c r="E800" s="98">
        <v>4.3250000000000002</v>
      </c>
      <c r="F800" s="58">
        <f>(C800*D800*E800)</f>
        <v>24.133500000000002</v>
      </c>
    </row>
    <row r="801" spans="1:6" x14ac:dyDescent="0.45">
      <c r="A801" s="55" t="s">
        <v>114</v>
      </c>
      <c r="B801" s="60" t="s">
        <v>955</v>
      </c>
      <c r="C801" s="55">
        <v>2</v>
      </c>
      <c r="D801" s="113">
        <v>1.2</v>
      </c>
      <c r="E801" s="98">
        <v>4.3250000000000002</v>
      </c>
      <c r="F801" s="58">
        <f t="shared" ref="F801:F807" si="29">(C801*D801*E801)</f>
        <v>10.38</v>
      </c>
    </row>
    <row r="802" spans="1:6" x14ac:dyDescent="0.45">
      <c r="A802" s="55" t="s">
        <v>115</v>
      </c>
      <c r="B802" s="62" t="s">
        <v>740</v>
      </c>
      <c r="C802" s="63">
        <v>-1</v>
      </c>
      <c r="D802" s="114">
        <v>0.79</v>
      </c>
      <c r="E802" s="99">
        <v>2.5</v>
      </c>
      <c r="F802" s="64">
        <f t="shared" si="29"/>
        <v>-1.9750000000000001</v>
      </c>
    </row>
    <row r="803" spans="1:6" x14ac:dyDescent="0.45">
      <c r="A803" s="55" t="s">
        <v>116</v>
      </c>
      <c r="B803" s="60" t="s">
        <v>956</v>
      </c>
      <c r="C803" s="55">
        <v>1</v>
      </c>
      <c r="D803" s="113">
        <v>3.3</v>
      </c>
      <c r="E803" s="98">
        <v>0.25</v>
      </c>
      <c r="F803" s="58">
        <f t="shared" si="29"/>
        <v>0.82499999999999996</v>
      </c>
    </row>
    <row r="804" spans="1:6" x14ac:dyDescent="0.45">
      <c r="A804" s="55" t="s">
        <v>741</v>
      </c>
      <c r="B804" s="60" t="s">
        <v>957</v>
      </c>
      <c r="C804" s="55">
        <v>2</v>
      </c>
      <c r="D804" s="113">
        <v>8.93</v>
      </c>
      <c r="E804" s="98">
        <v>3.3</v>
      </c>
      <c r="F804" s="58">
        <f t="shared" si="29"/>
        <v>58.937999999999995</v>
      </c>
    </row>
    <row r="805" spans="1:6" x14ac:dyDescent="0.45">
      <c r="A805" s="55" t="s">
        <v>743</v>
      </c>
      <c r="B805" s="60" t="s">
        <v>958</v>
      </c>
      <c r="C805" s="55">
        <v>2</v>
      </c>
      <c r="D805" s="113">
        <v>6.55</v>
      </c>
      <c r="E805" s="98">
        <v>3.3</v>
      </c>
      <c r="F805" s="58">
        <f t="shared" si="29"/>
        <v>43.23</v>
      </c>
    </row>
    <row r="806" spans="1:6" x14ac:dyDescent="0.45">
      <c r="A806" s="55" t="s">
        <v>746</v>
      </c>
      <c r="B806" s="60" t="s">
        <v>959</v>
      </c>
      <c r="C806" s="55">
        <v>2</v>
      </c>
      <c r="D806" s="113">
        <v>1.25</v>
      </c>
      <c r="E806" s="98">
        <v>1.7749999999999999</v>
      </c>
      <c r="F806" s="58">
        <f t="shared" si="29"/>
        <v>4.4375</v>
      </c>
    </row>
    <row r="807" spans="1:6" x14ac:dyDescent="0.45">
      <c r="A807" s="55"/>
      <c r="B807" s="60"/>
      <c r="C807" s="55">
        <v>1</v>
      </c>
      <c r="D807" s="113">
        <v>7.7</v>
      </c>
      <c r="E807" s="98">
        <v>3.3</v>
      </c>
      <c r="F807" s="58">
        <f t="shared" si="29"/>
        <v>25.41</v>
      </c>
    </row>
    <row r="808" spans="1:6" x14ac:dyDescent="0.45">
      <c r="A808" s="55"/>
      <c r="B808" s="60"/>
      <c r="C808" s="55"/>
      <c r="D808" s="113"/>
      <c r="E808" s="98"/>
      <c r="F808" s="58"/>
    </row>
    <row r="809" spans="1:6" x14ac:dyDescent="0.45">
      <c r="A809" s="55"/>
      <c r="B809" s="68"/>
      <c r="C809" s="69"/>
      <c r="D809" s="116"/>
      <c r="E809" s="101"/>
      <c r="F809" s="96">
        <f>SUM(F800:F807)</f>
        <v>165.37899999999999</v>
      </c>
    </row>
    <row r="810" spans="1:6" x14ac:dyDescent="0.45">
      <c r="A810" s="55"/>
      <c r="B810" s="60"/>
      <c r="C810" s="55"/>
      <c r="D810" s="113"/>
      <c r="E810" s="98"/>
      <c r="F810" s="58"/>
    </row>
    <row r="811" spans="1:6" ht="157.5" x14ac:dyDescent="0.45">
      <c r="A811" s="55" t="s">
        <v>776</v>
      </c>
      <c r="B811" s="60" t="s">
        <v>89</v>
      </c>
      <c r="C811" s="55" t="s">
        <v>87</v>
      </c>
      <c r="D811" s="113"/>
      <c r="E811" s="98"/>
      <c r="F811" s="58"/>
    </row>
    <row r="812" spans="1:6" x14ac:dyDescent="0.45">
      <c r="A812" s="55" t="s">
        <v>113</v>
      </c>
      <c r="B812" s="60" t="s">
        <v>1533</v>
      </c>
      <c r="C812" s="55">
        <v>1</v>
      </c>
      <c r="D812" s="113">
        <v>2.5499999999999998</v>
      </c>
      <c r="E812" s="98">
        <v>3.2</v>
      </c>
      <c r="F812" s="58">
        <f>(C812*D812*E812)</f>
        <v>8.16</v>
      </c>
    </row>
    <row r="813" spans="1:6" x14ac:dyDescent="0.45">
      <c r="A813" s="55" t="s">
        <v>114</v>
      </c>
      <c r="B813" s="60" t="s">
        <v>960</v>
      </c>
      <c r="C813" s="55">
        <v>1</v>
      </c>
      <c r="D813" s="113">
        <v>3.5</v>
      </c>
      <c r="E813" s="98">
        <v>3.3</v>
      </c>
      <c r="F813" s="58">
        <f t="shared" ref="F813:F816" si="30">(C813*D813*E813)</f>
        <v>11.549999999999999</v>
      </c>
    </row>
    <row r="814" spans="1:6" x14ac:dyDescent="0.45">
      <c r="A814" s="55" t="s">
        <v>115</v>
      </c>
      <c r="B814" s="60" t="s">
        <v>1534</v>
      </c>
      <c r="C814" s="55">
        <v>1</v>
      </c>
      <c r="D814" s="113">
        <v>3.6</v>
      </c>
      <c r="E814" s="98">
        <v>3.3</v>
      </c>
      <c r="F814" s="58">
        <f t="shared" si="30"/>
        <v>11.879999999999999</v>
      </c>
    </row>
    <row r="815" spans="1:6" x14ac:dyDescent="0.45">
      <c r="A815" s="55" t="s">
        <v>116</v>
      </c>
      <c r="B815" s="60" t="s">
        <v>1535</v>
      </c>
      <c r="C815" s="55">
        <v>1</v>
      </c>
      <c r="D815" s="113">
        <v>1.8</v>
      </c>
      <c r="E815" s="98">
        <v>3.3</v>
      </c>
      <c r="F815" s="58">
        <f t="shared" si="30"/>
        <v>5.9399999999999995</v>
      </c>
    </row>
    <row r="816" spans="1:6" x14ac:dyDescent="0.45">
      <c r="A816" s="55" t="s">
        <v>741</v>
      </c>
      <c r="B816" s="60" t="s">
        <v>961</v>
      </c>
      <c r="C816" s="235">
        <v>1</v>
      </c>
      <c r="D816" s="113">
        <f>1.268+3.007+1.268</f>
        <v>5.5430000000000001</v>
      </c>
      <c r="E816" s="98">
        <v>3.3</v>
      </c>
      <c r="F816" s="58">
        <f t="shared" si="30"/>
        <v>18.291899999999998</v>
      </c>
    </row>
    <row r="817" spans="1:6" x14ac:dyDescent="0.45">
      <c r="A817" s="55"/>
      <c r="B817" s="68"/>
      <c r="C817" s="236"/>
      <c r="D817" s="116"/>
      <c r="E817" s="101"/>
      <c r="F817" s="96">
        <f>SUM(F812:F816)</f>
        <v>55.821899999999999</v>
      </c>
    </row>
    <row r="818" spans="1:6" x14ac:dyDescent="0.45">
      <c r="A818" s="55"/>
      <c r="B818" s="60"/>
      <c r="C818" s="55"/>
      <c r="D818" s="113"/>
      <c r="E818" s="98"/>
      <c r="F818" s="58"/>
    </row>
    <row r="819" spans="1:6" ht="78.75" x14ac:dyDescent="0.45">
      <c r="A819" s="55" t="s">
        <v>784</v>
      </c>
      <c r="B819" s="60" t="s">
        <v>316</v>
      </c>
      <c r="C819" s="55" t="s">
        <v>87</v>
      </c>
      <c r="D819" s="113"/>
      <c r="E819" s="98"/>
      <c r="F819" s="58"/>
    </row>
    <row r="820" spans="1:6" x14ac:dyDescent="0.45">
      <c r="A820" s="55" t="s">
        <v>113</v>
      </c>
      <c r="B820" s="60" t="s">
        <v>962</v>
      </c>
      <c r="C820" s="55">
        <v>1</v>
      </c>
      <c r="D820" s="113">
        <v>4.5839999999999996</v>
      </c>
      <c r="E820" s="98">
        <v>1.2</v>
      </c>
      <c r="F820" s="58">
        <f>(C820*D820*E820)</f>
        <v>5.500799999999999</v>
      </c>
    </row>
    <row r="821" spans="1:6" x14ac:dyDescent="0.45">
      <c r="A821" s="55" t="s">
        <v>114</v>
      </c>
      <c r="B821" s="60" t="s">
        <v>963</v>
      </c>
      <c r="C821" s="55">
        <v>1</v>
      </c>
      <c r="D821" s="113">
        <v>3.915</v>
      </c>
      <c r="E821" s="98">
        <v>7.7</v>
      </c>
      <c r="F821" s="58">
        <f>(C821*D821*E821)</f>
        <v>30.145500000000002</v>
      </c>
    </row>
    <row r="822" spans="1:6" x14ac:dyDescent="0.45">
      <c r="A822" s="55"/>
      <c r="B822" s="68"/>
      <c r="C822" s="69"/>
      <c r="D822" s="116"/>
      <c r="E822" s="101"/>
      <c r="F822" s="96">
        <f>SUM(F820:F821)</f>
        <v>35.646300000000004</v>
      </c>
    </row>
    <row r="823" spans="1:6" x14ac:dyDescent="0.45">
      <c r="A823" s="55"/>
      <c r="B823" s="60"/>
      <c r="C823" s="55"/>
      <c r="D823" s="113"/>
      <c r="E823" s="98"/>
      <c r="F823" s="58"/>
    </row>
    <row r="824" spans="1:6" ht="67.5" x14ac:dyDescent="0.45">
      <c r="A824" s="55" t="s">
        <v>924</v>
      </c>
      <c r="B824" s="60" t="s">
        <v>317</v>
      </c>
      <c r="C824" s="55" t="s">
        <v>87</v>
      </c>
      <c r="D824" s="113"/>
      <c r="E824" s="98"/>
      <c r="F824" s="58"/>
    </row>
    <row r="825" spans="1:6" x14ac:dyDescent="0.45">
      <c r="A825" s="55" t="s">
        <v>40</v>
      </c>
      <c r="B825" s="60" t="s">
        <v>318</v>
      </c>
      <c r="C825" s="55" t="s">
        <v>14</v>
      </c>
      <c r="D825" s="113"/>
      <c r="E825" s="98"/>
      <c r="F825" s="58"/>
    </row>
    <row r="826" spans="1:6" x14ac:dyDescent="0.45">
      <c r="A826" s="55" t="s">
        <v>14</v>
      </c>
      <c r="B826" s="60" t="s">
        <v>319</v>
      </c>
      <c r="C826" s="55" t="s">
        <v>14</v>
      </c>
      <c r="D826" s="113"/>
      <c r="E826" s="98"/>
      <c r="F826" s="58"/>
    </row>
    <row r="827" spans="1:6" x14ac:dyDescent="0.45">
      <c r="A827" s="55" t="s">
        <v>724</v>
      </c>
      <c r="B827" s="60" t="s">
        <v>320</v>
      </c>
      <c r="C827" s="55" t="s">
        <v>75</v>
      </c>
      <c r="D827" s="113"/>
      <c r="E827" s="98"/>
      <c r="F827" s="58"/>
    </row>
    <row r="828" spans="1:6" ht="78.75" x14ac:dyDescent="0.45">
      <c r="A828" s="55" t="s">
        <v>14</v>
      </c>
      <c r="B828" s="60" t="s">
        <v>321</v>
      </c>
      <c r="C828" s="55" t="s">
        <v>14</v>
      </c>
      <c r="D828" s="113"/>
      <c r="E828" s="98"/>
      <c r="F828" s="58"/>
    </row>
    <row r="829" spans="1:6" x14ac:dyDescent="0.45">
      <c r="A829" s="55"/>
      <c r="B829" s="60" t="s">
        <v>964</v>
      </c>
      <c r="C829" s="55">
        <v>1</v>
      </c>
      <c r="D829" s="113">
        <v>2.4</v>
      </c>
      <c r="E829" s="98">
        <v>1.2</v>
      </c>
      <c r="F829" s="58">
        <f>(C829*D829*E829)</f>
        <v>2.88</v>
      </c>
    </row>
    <row r="830" spans="1:6" x14ac:dyDescent="0.45">
      <c r="A830" s="55"/>
      <c r="B830" s="60" t="s">
        <v>965</v>
      </c>
      <c r="C830" s="55">
        <v>1</v>
      </c>
      <c r="D830" s="113">
        <v>0.27500000000000002</v>
      </c>
      <c r="E830" s="98">
        <v>0.71</v>
      </c>
      <c r="F830" s="58">
        <f>(C830*D830*E830)</f>
        <v>0.19525000000000001</v>
      </c>
    </row>
    <row r="831" spans="1:6" x14ac:dyDescent="0.45">
      <c r="A831" s="55"/>
      <c r="B831" s="68"/>
      <c r="C831" s="69"/>
      <c r="D831" s="116"/>
      <c r="E831" s="101"/>
      <c r="F831" s="96">
        <f>SUM(F829:F830)</f>
        <v>3.07525</v>
      </c>
    </row>
    <row r="832" spans="1:6" x14ac:dyDescent="0.45">
      <c r="A832" s="55"/>
      <c r="B832" s="60"/>
      <c r="C832" s="55"/>
      <c r="D832" s="113"/>
      <c r="E832" s="98"/>
      <c r="F832" s="58"/>
    </row>
    <row r="833" spans="1:6" x14ac:dyDescent="0.45">
      <c r="A833" s="55" t="s">
        <v>725</v>
      </c>
      <c r="B833" s="60" t="s">
        <v>322</v>
      </c>
      <c r="C833" s="55" t="s">
        <v>20</v>
      </c>
      <c r="D833" s="113"/>
      <c r="E833" s="98"/>
      <c r="F833" s="58" t="s">
        <v>14</v>
      </c>
    </row>
    <row r="834" spans="1:6" ht="202.5" x14ac:dyDescent="0.45">
      <c r="A834" s="55" t="s">
        <v>14</v>
      </c>
      <c r="B834" s="60" t="s">
        <v>323</v>
      </c>
      <c r="C834" s="55" t="s">
        <v>14</v>
      </c>
      <c r="D834" s="113"/>
      <c r="E834" s="98"/>
      <c r="F834" s="58" t="s">
        <v>14</v>
      </c>
    </row>
    <row r="835" spans="1:6" x14ac:dyDescent="0.45">
      <c r="A835" s="55" t="s">
        <v>113</v>
      </c>
      <c r="B835" s="60" t="s">
        <v>966</v>
      </c>
      <c r="C835" s="55">
        <v>1</v>
      </c>
      <c r="D835" s="113">
        <v>4.46</v>
      </c>
      <c r="E835" s="98">
        <v>5</v>
      </c>
      <c r="F835" s="58">
        <f>(C835*D835*E835)</f>
        <v>22.3</v>
      </c>
    </row>
    <row r="836" spans="1:6" x14ac:dyDescent="0.45">
      <c r="A836" s="55" t="s">
        <v>114</v>
      </c>
      <c r="B836" s="60" t="s">
        <v>967</v>
      </c>
      <c r="C836" s="55">
        <v>1</v>
      </c>
      <c r="D836" s="113">
        <v>3.25</v>
      </c>
      <c r="E836" s="98">
        <v>1.25</v>
      </c>
      <c r="F836" s="58">
        <f t="shared" ref="F836:F839" si="31">(C836*D836*E836)</f>
        <v>4.0625</v>
      </c>
    </row>
    <row r="837" spans="1:6" x14ac:dyDescent="0.45">
      <c r="A837" s="55" t="s">
        <v>115</v>
      </c>
      <c r="B837" s="60" t="s">
        <v>968</v>
      </c>
      <c r="C837" s="55">
        <v>1</v>
      </c>
      <c r="D837" s="113">
        <v>7.5</v>
      </c>
      <c r="E837" s="98">
        <v>3.7</v>
      </c>
      <c r="F837" s="58">
        <f t="shared" si="31"/>
        <v>27.75</v>
      </c>
    </row>
    <row r="838" spans="1:6" x14ac:dyDescent="0.45">
      <c r="A838" s="55" t="s">
        <v>116</v>
      </c>
      <c r="B838" s="62" t="s">
        <v>969</v>
      </c>
      <c r="C838" s="63">
        <v>-1</v>
      </c>
      <c r="D838" s="114">
        <v>0.45</v>
      </c>
      <c r="E838" s="99">
        <v>2.57</v>
      </c>
      <c r="F838" s="64">
        <f t="shared" si="31"/>
        <v>-1.1564999999999999</v>
      </c>
    </row>
    <row r="839" spans="1:6" x14ac:dyDescent="0.45">
      <c r="A839" s="55" t="s">
        <v>741</v>
      </c>
      <c r="B839" s="60" t="s">
        <v>970</v>
      </c>
      <c r="C839" s="55">
        <v>1</v>
      </c>
      <c r="D839" s="113">
        <v>1.48</v>
      </c>
      <c r="E839" s="98">
        <v>1.77</v>
      </c>
      <c r="F839" s="58">
        <f t="shared" si="31"/>
        <v>2.6196000000000002</v>
      </c>
    </row>
    <row r="840" spans="1:6" x14ac:dyDescent="0.45">
      <c r="A840" s="55"/>
      <c r="B840" s="68"/>
      <c r="C840" s="69"/>
      <c r="D840" s="116"/>
      <c r="E840" s="101"/>
      <c r="F840" s="96">
        <f>SUM(F835:F839)</f>
        <v>55.575599999999994</v>
      </c>
    </row>
    <row r="841" spans="1:6" x14ac:dyDescent="0.45">
      <c r="A841" s="55"/>
      <c r="B841" s="60"/>
      <c r="C841" s="55"/>
      <c r="D841" s="113"/>
      <c r="E841" s="98"/>
      <c r="F841" s="58"/>
    </row>
    <row r="842" spans="1:6" x14ac:dyDescent="0.45">
      <c r="A842" s="55" t="s">
        <v>14</v>
      </c>
      <c r="B842" s="66" t="s">
        <v>324</v>
      </c>
      <c r="C842" s="55" t="s">
        <v>14</v>
      </c>
      <c r="D842" s="113"/>
      <c r="E842" s="98"/>
      <c r="F842" s="58"/>
    </row>
    <row r="843" spans="1:6" x14ac:dyDescent="0.45">
      <c r="A843" s="55" t="s">
        <v>726</v>
      </c>
      <c r="B843" s="60" t="s">
        <v>325</v>
      </c>
      <c r="C843" s="55" t="s">
        <v>75</v>
      </c>
      <c r="D843" s="113"/>
      <c r="E843" s="98"/>
      <c r="F843" s="58"/>
    </row>
    <row r="844" spans="1:6" ht="56.25" x14ac:dyDescent="0.45">
      <c r="A844" s="55" t="s">
        <v>14</v>
      </c>
      <c r="B844" s="60" t="s">
        <v>326</v>
      </c>
      <c r="C844" s="55" t="s">
        <v>14</v>
      </c>
      <c r="D844" s="113"/>
      <c r="E844" s="98"/>
      <c r="F844" s="58"/>
    </row>
    <row r="845" spans="1:6" x14ac:dyDescent="0.45">
      <c r="A845" s="55" t="s">
        <v>113</v>
      </c>
      <c r="B845" s="60" t="s">
        <v>1536</v>
      </c>
      <c r="C845" s="55">
        <v>1</v>
      </c>
      <c r="D845" s="113">
        <v>2.5299999999999998</v>
      </c>
      <c r="E845" s="98">
        <v>2.8</v>
      </c>
      <c r="F845" s="58">
        <f>(C845*D845*E845)</f>
        <v>7.0839999999999987</v>
      </c>
    </row>
    <row r="846" spans="1:6" x14ac:dyDescent="0.45">
      <c r="A846" s="55" t="s">
        <v>114</v>
      </c>
      <c r="B846" s="60" t="s">
        <v>971</v>
      </c>
      <c r="C846" s="55">
        <v>2</v>
      </c>
      <c r="D846" s="113">
        <v>1.2</v>
      </c>
      <c r="E846" s="98">
        <v>2.8</v>
      </c>
      <c r="F846" s="58">
        <f t="shared" ref="F846:F849" si="32">(C846*D846*E846)</f>
        <v>6.72</v>
      </c>
    </row>
    <row r="847" spans="1:6" x14ac:dyDescent="0.45">
      <c r="A847" s="55" t="s">
        <v>115</v>
      </c>
      <c r="B847" s="62" t="s">
        <v>780</v>
      </c>
      <c r="C847" s="63">
        <v>-1</v>
      </c>
      <c r="D847" s="114">
        <v>0.75</v>
      </c>
      <c r="E847" s="99">
        <v>2.4</v>
      </c>
      <c r="F847" s="64">
        <f t="shared" si="32"/>
        <v>-1.7999999999999998</v>
      </c>
    </row>
    <row r="848" spans="1:6" x14ac:dyDescent="0.45">
      <c r="A848" s="55" t="s">
        <v>116</v>
      </c>
      <c r="B848" s="60" t="s">
        <v>972</v>
      </c>
      <c r="C848" s="55">
        <v>1</v>
      </c>
      <c r="D848" s="113">
        <v>1.2</v>
      </c>
      <c r="E848" s="98">
        <v>2.4</v>
      </c>
      <c r="F848" s="58">
        <f t="shared" si="32"/>
        <v>2.88</v>
      </c>
    </row>
    <row r="849" spans="1:6" x14ac:dyDescent="0.45">
      <c r="A849" s="55" t="s">
        <v>741</v>
      </c>
      <c r="B849" s="60" t="s">
        <v>973</v>
      </c>
      <c r="C849" s="55">
        <v>1</v>
      </c>
      <c r="D849" s="113">
        <v>7.24</v>
      </c>
      <c r="E849" s="98">
        <v>0.9</v>
      </c>
      <c r="F849" s="58">
        <f t="shared" si="32"/>
        <v>6.516</v>
      </c>
    </row>
    <row r="850" spans="1:6" x14ac:dyDescent="0.45">
      <c r="A850" s="55"/>
      <c r="B850" s="68"/>
      <c r="C850" s="69"/>
      <c r="D850" s="116"/>
      <c r="E850" s="101"/>
      <c r="F850" s="96">
        <f>SUM(F845:F849)</f>
        <v>21.4</v>
      </c>
    </row>
    <row r="851" spans="1:6" x14ac:dyDescent="0.45">
      <c r="A851" s="55"/>
      <c r="B851" s="60"/>
      <c r="C851" s="55"/>
      <c r="D851" s="113"/>
      <c r="E851" s="98"/>
      <c r="F851" s="58"/>
    </row>
    <row r="852" spans="1:6" x14ac:dyDescent="0.45">
      <c r="A852" s="55"/>
      <c r="B852" s="60"/>
      <c r="C852" s="55"/>
      <c r="D852" s="113"/>
      <c r="E852" s="98"/>
      <c r="F852" s="58"/>
    </row>
    <row r="853" spans="1:6" x14ac:dyDescent="0.45">
      <c r="A853" s="55"/>
      <c r="B853" s="60"/>
      <c r="C853" s="55"/>
      <c r="D853" s="113"/>
      <c r="E853" s="98"/>
      <c r="F853" s="58"/>
    </row>
    <row r="854" spans="1:6" x14ac:dyDescent="0.45">
      <c r="A854" s="55"/>
      <c r="B854" s="60"/>
      <c r="C854" s="55"/>
      <c r="D854" s="113"/>
      <c r="E854" s="98"/>
      <c r="F854" s="58"/>
    </row>
    <row r="855" spans="1:6" x14ac:dyDescent="0.45">
      <c r="A855" s="55" t="s">
        <v>727</v>
      </c>
      <c r="B855" s="60" t="s">
        <v>176</v>
      </c>
      <c r="C855" s="55" t="s">
        <v>75</v>
      </c>
      <c r="D855" s="113"/>
      <c r="E855" s="98"/>
      <c r="F855" s="58"/>
    </row>
    <row r="856" spans="1:6" ht="78.75" x14ac:dyDescent="0.45">
      <c r="A856" s="55" t="s">
        <v>14</v>
      </c>
      <c r="B856" s="60" t="s">
        <v>327</v>
      </c>
      <c r="C856" s="55" t="s">
        <v>14</v>
      </c>
      <c r="D856" s="113"/>
      <c r="E856" s="98"/>
      <c r="F856" s="58"/>
    </row>
    <row r="857" spans="1:6" x14ac:dyDescent="0.45">
      <c r="A857" s="55" t="s">
        <v>728</v>
      </c>
      <c r="B857" s="60" t="s">
        <v>328</v>
      </c>
      <c r="C857" s="55" t="s">
        <v>27</v>
      </c>
      <c r="D857" s="113"/>
      <c r="E857" s="98"/>
      <c r="F857" s="58"/>
    </row>
    <row r="858" spans="1:6" ht="78.75" x14ac:dyDescent="0.45">
      <c r="A858" s="55" t="s">
        <v>14</v>
      </c>
      <c r="B858" s="60" t="s">
        <v>329</v>
      </c>
      <c r="C858" s="55" t="s">
        <v>14</v>
      </c>
      <c r="D858" s="113"/>
      <c r="E858" s="98"/>
      <c r="F858" s="58"/>
    </row>
    <row r="859" spans="1:6" x14ac:dyDescent="0.45">
      <c r="A859" s="55" t="s">
        <v>794</v>
      </c>
      <c r="B859" s="60" t="s">
        <v>330</v>
      </c>
      <c r="C859" s="55" t="s">
        <v>27</v>
      </c>
      <c r="D859" s="113"/>
      <c r="E859" s="98"/>
      <c r="F859" s="58"/>
    </row>
    <row r="860" spans="1:6" ht="90" x14ac:dyDescent="0.45">
      <c r="A860" s="55" t="s">
        <v>14</v>
      </c>
      <c r="B860" s="60" t="s">
        <v>331</v>
      </c>
      <c r="C860" s="55" t="s">
        <v>14</v>
      </c>
      <c r="D860" s="113"/>
      <c r="E860" s="98"/>
      <c r="F860" s="58"/>
    </row>
    <row r="861" spans="1:6" x14ac:dyDescent="0.45">
      <c r="A861" s="55" t="s">
        <v>14</v>
      </c>
      <c r="B861" s="60" t="s">
        <v>332</v>
      </c>
      <c r="C861" s="55" t="s">
        <v>14</v>
      </c>
      <c r="D861" s="113"/>
      <c r="E861" s="98"/>
      <c r="F861" s="58"/>
    </row>
    <row r="862" spans="1:6" x14ac:dyDescent="0.45">
      <c r="A862" s="55" t="s">
        <v>892</v>
      </c>
      <c r="B862" s="60" t="s">
        <v>333</v>
      </c>
      <c r="C862" s="55" t="s">
        <v>27</v>
      </c>
      <c r="D862" s="113"/>
      <c r="E862" s="98"/>
      <c r="F862" s="58"/>
    </row>
    <row r="863" spans="1:6" x14ac:dyDescent="0.45">
      <c r="A863" s="55" t="s">
        <v>14</v>
      </c>
      <c r="B863" s="60" t="s">
        <v>334</v>
      </c>
      <c r="C863" s="55" t="s">
        <v>14</v>
      </c>
      <c r="D863" s="113"/>
      <c r="E863" s="98"/>
      <c r="F863" s="58"/>
    </row>
    <row r="864" spans="1:6" ht="101.25" x14ac:dyDescent="0.45">
      <c r="A864" s="55" t="s">
        <v>14</v>
      </c>
      <c r="B864" s="60" t="s">
        <v>335</v>
      </c>
      <c r="C864" s="55" t="s">
        <v>14</v>
      </c>
      <c r="D864" s="113"/>
      <c r="E864" s="98"/>
      <c r="F864" s="58"/>
    </row>
    <row r="865" spans="1:6" x14ac:dyDescent="0.45">
      <c r="A865" s="55"/>
      <c r="B865" s="60"/>
      <c r="C865" s="55">
        <v>1</v>
      </c>
      <c r="D865" s="113">
        <v>1.7</v>
      </c>
      <c r="E865" s="98"/>
      <c r="F865" s="96">
        <f>D865*C865</f>
        <v>1.7</v>
      </c>
    </row>
    <row r="866" spans="1:6" x14ac:dyDescent="0.45">
      <c r="A866" s="55"/>
      <c r="B866" s="60"/>
      <c r="C866" s="55"/>
      <c r="D866" s="113"/>
      <c r="E866" s="98"/>
      <c r="F866" s="58"/>
    </row>
    <row r="867" spans="1:6" x14ac:dyDescent="0.45">
      <c r="A867" s="55" t="s">
        <v>974</v>
      </c>
      <c r="B867" s="60" t="s">
        <v>336</v>
      </c>
      <c r="C867" s="55" t="s">
        <v>27</v>
      </c>
      <c r="D867" s="113"/>
      <c r="E867" s="98"/>
      <c r="F867" s="58"/>
    </row>
    <row r="868" spans="1:6" ht="78.75" x14ac:dyDescent="0.45">
      <c r="A868" s="55" t="s">
        <v>14</v>
      </c>
      <c r="B868" s="60" t="s">
        <v>337</v>
      </c>
      <c r="C868" s="55" t="s">
        <v>14</v>
      </c>
      <c r="D868" s="113"/>
      <c r="E868" s="98"/>
      <c r="F868" s="58"/>
    </row>
    <row r="869" spans="1:6" x14ac:dyDescent="0.45">
      <c r="A869" s="55" t="s">
        <v>14</v>
      </c>
      <c r="B869" s="60" t="s">
        <v>338</v>
      </c>
      <c r="C869" s="55" t="s">
        <v>14</v>
      </c>
      <c r="D869" s="113"/>
      <c r="E869" s="98"/>
      <c r="F869" s="58"/>
    </row>
    <row r="870" spans="1:6" x14ac:dyDescent="0.45">
      <c r="A870" s="55" t="s">
        <v>113</v>
      </c>
      <c r="B870" s="60" t="s">
        <v>975</v>
      </c>
      <c r="C870" s="55">
        <v>3</v>
      </c>
      <c r="D870" s="113">
        <v>3.05</v>
      </c>
      <c r="E870" s="98"/>
      <c r="F870" s="58">
        <f>(C870*D870)</f>
        <v>9.1499999999999986</v>
      </c>
    </row>
    <row r="871" spans="1:6" x14ac:dyDescent="0.45">
      <c r="A871" s="55" t="s">
        <v>114</v>
      </c>
      <c r="B871" s="60" t="s">
        <v>976</v>
      </c>
      <c r="C871" s="55">
        <v>1</v>
      </c>
      <c r="D871" s="113">
        <v>1.35</v>
      </c>
      <c r="E871" s="98"/>
      <c r="F871" s="58">
        <f>(C871*D871)</f>
        <v>1.35</v>
      </c>
    </row>
    <row r="872" spans="1:6" x14ac:dyDescent="0.45">
      <c r="A872" s="55"/>
      <c r="B872" s="68"/>
      <c r="C872" s="69"/>
      <c r="D872" s="116"/>
      <c r="E872" s="101"/>
      <c r="F872" s="96">
        <f>SUM(F870:F871)</f>
        <v>10.499999999999998</v>
      </c>
    </row>
    <row r="873" spans="1:6" x14ac:dyDescent="0.45">
      <c r="A873" s="55"/>
      <c r="B873" s="60"/>
      <c r="C873" s="55"/>
      <c r="D873" s="113"/>
      <c r="E873" s="98"/>
      <c r="F873" s="58"/>
    </row>
    <row r="874" spans="1:6" x14ac:dyDescent="0.45">
      <c r="A874" s="55" t="s">
        <v>59</v>
      </c>
      <c r="B874" s="60" t="s">
        <v>32</v>
      </c>
      <c r="C874" s="55" t="s">
        <v>14</v>
      </c>
      <c r="D874" s="113"/>
      <c r="E874" s="98"/>
      <c r="F874" s="58"/>
    </row>
    <row r="875" spans="1:6" x14ac:dyDescent="0.45">
      <c r="A875" s="55" t="s">
        <v>729</v>
      </c>
      <c r="B875" s="60" t="s">
        <v>33</v>
      </c>
      <c r="C875" s="55" t="s">
        <v>75</v>
      </c>
      <c r="D875" s="113"/>
      <c r="E875" s="98"/>
      <c r="F875" s="58"/>
    </row>
    <row r="876" spans="1:6" ht="78.75" x14ac:dyDescent="0.45">
      <c r="A876" s="55" t="s">
        <v>14</v>
      </c>
      <c r="B876" s="60" t="s">
        <v>1537</v>
      </c>
      <c r="C876" s="55" t="s">
        <v>14</v>
      </c>
      <c r="D876" s="113"/>
      <c r="E876" s="98"/>
      <c r="F876" s="58"/>
    </row>
    <row r="877" spans="1:6" x14ac:dyDescent="0.45">
      <c r="A877" s="55" t="s">
        <v>113</v>
      </c>
      <c r="B877" s="60" t="s">
        <v>966</v>
      </c>
      <c r="C877" s="55">
        <v>1</v>
      </c>
      <c r="D877" s="113">
        <v>4.46</v>
      </c>
      <c r="E877" s="98">
        <v>5</v>
      </c>
      <c r="F877" s="58">
        <f>(D877*E877*C877)</f>
        <v>22.3</v>
      </c>
    </row>
    <row r="878" spans="1:6" x14ac:dyDescent="0.45">
      <c r="A878" s="55" t="s">
        <v>114</v>
      </c>
      <c r="B878" s="60" t="s">
        <v>967</v>
      </c>
      <c r="C878" s="55">
        <v>1</v>
      </c>
      <c r="D878" s="113">
        <v>3.25</v>
      </c>
      <c r="E878" s="98">
        <v>1.25</v>
      </c>
      <c r="F878" s="58">
        <f t="shared" ref="F878:F882" si="33">(D878*E878*C878)</f>
        <v>4.0625</v>
      </c>
    </row>
    <row r="879" spans="1:6" x14ac:dyDescent="0.45">
      <c r="A879" s="55" t="s">
        <v>115</v>
      </c>
      <c r="B879" s="60" t="s">
        <v>968</v>
      </c>
      <c r="C879" s="55">
        <v>1</v>
      </c>
      <c r="D879" s="113">
        <v>7.5</v>
      </c>
      <c r="E879" s="98">
        <v>3.7</v>
      </c>
      <c r="F879" s="58">
        <f t="shared" si="33"/>
        <v>27.75</v>
      </c>
    </row>
    <row r="880" spans="1:6" x14ac:dyDescent="0.45">
      <c r="A880" s="55" t="s">
        <v>116</v>
      </c>
      <c r="B880" s="62" t="s">
        <v>977</v>
      </c>
      <c r="C880" s="63">
        <v>-1</v>
      </c>
      <c r="D880" s="114">
        <v>0.45</v>
      </c>
      <c r="E880" s="99">
        <v>2.57</v>
      </c>
      <c r="F880" s="64">
        <f t="shared" si="33"/>
        <v>-1.1564999999999999</v>
      </c>
    </row>
    <row r="881" spans="1:6" x14ac:dyDescent="0.45">
      <c r="A881" s="55" t="s">
        <v>741</v>
      </c>
      <c r="B881" s="60" t="s">
        <v>978</v>
      </c>
      <c r="C881" s="55">
        <v>1</v>
      </c>
      <c r="D881" s="113">
        <v>1.48</v>
      </c>
      <c r="E881" s="98">
        <v>1.77</v>
      </c>
      <c r="F881" s="58">
        <f t="shared" si="33"/>
        <v>2.6196000000000002</v>
      </c>
    </row>
    <row r="882" spans="1:6" x14ac:dyDescent="0.45">
      <c r="A882" s="55" t="s">
        <v>743</v>
      </c>
      <c r="B882" s="60" t="s">
        <v>979</v>
      </c>
      <c r="C882" s="55">
        <v>1</v>
      </c>
      <c r="D882" s="113">
        <v>1.2</v>
      </c>
      <c r="E882" s="98">
        <v>2.4</v>
      </c>
      <c r="F882" s="58">
        <f t="shared" si="33"/>
        <v>2.88</v>
      </c>
    </row>
    <row r="883" spans="1:6" x14ac:dyDescent="0.45">
      <c r="A883" s="55"/>
      <c r="B883" s="68"/>
      <c r="C883" s="69"/>
      <c r="D883" s="116"/>
      <c r="E883" s="101"/>
      <c r="F883" s="96">
        <f>SUM(F877:F882)</f>
        <v>58.455599999999997</v>
      </c>
    </row>
    <row r="884" spans="1:6" x14ac:dyDescent="0.45">
      <c r="A884" s="55"/>
      <c r="B884" s="60"/>
      <c r="C884" s="55"/>
      <c r="D884" s="113"/>
      <c r="E884" s="98"/>
      <c r="F884" s="58"/>
    </row>
    <row r="885" spans="1:6" x14ac:dyDescent="0.45">
      <c r="A885" s="55" t="s">
        <v>730</v>
      </c>
      <c r="B885" s="60" t="s">
        <v>340</v>
      </c>
      <c r="C885" s="55" t="s">
        <v>27</v>
      </c>
      <c r="D885" s="113"/>
      <c r="E885" s="98"/>
      <c r="F885" s="58"/>
    </row>
    <row r="886" spans="1:6" ht="56.25" x14ac:dyDescent="0.45">
      <c r="A886" s="55" t="s">
        <v>14</v>
      </c>
      <c r="B886" s="60" t="s">
        <v>341</v>
      </c>
      <c r="C886" s="55" t="s">
        <v>14</v>
      </c>
      <c r="D886" s="113"/>
      <c r="E886" s="98"/>
      <c r="F886" s="58"/>
    </row>
    <row r="887" spans="1:6" x14ac:dyDescent="0.45">
      <c r="A887" s="55" t="s">
        <v>731</v>
      </c>
      <c r="B887" s="60" t="s">
        <v>342</v>
      </c>
      <c r="C887" s="55" t="s">
        <v>27</v>
      </c>
      <c r="D887" s="113"/>
      <c r="E887" s="98"/>
      <c r="F887" s="58"/>
    </row>
    <row r="888" spans="1:6" ht="67.5" x14ac:dyDescent="0.45">
      <c r="A888" s="55" t="s">
        <v>14</v>
      </c>
      <c r="B888" s="60" t="s">
        <v>343</v>
      </c>
      <c r="C888" s="55" t="s">
        <v>14</v>
      </c>
      <c r="D888" s="113"/>
      <c r="E888" s="98"/>
      <c r="F888" s="58"/>
    </row>
    <row r="889" spans="1:6" x14ac:dyDescent="0.45">
      <c r="A889" s="55" t="s">
        <v>113</v>
      </c>
      <c r="B889" s="60" t="s">
        <v>980</v>
      </c>
      <c r="C889" s="55">
        <v>1</v>
      </c>
      <c r="D889" s="113">
        <v>6.4</v>
      </c>
      <c r="E889" s="98"/>
      <c r="F889" s="96">
        <f>D889*C889</f>
        <v>6.4</v>
      </c>
    </row>
    <row r="890" spans="1:6" x14ac:dyDescent="0.45">
      <c r="A890" s="55"/>
      <c r="B890" s="60"/>
      <c r="C890" s="55"/>
      <c r="D890" s="113"/>
      <c r="E890" s="98"/>
      <c r="F890" s="58"/>
    </row>
    <row r="891" spans="1:6" x14ac:dyDescent="0.45">
      <c r="A891" s="55"/>
      <c r="B891" s="60"/>
      <c r="C891" s="55"/>
      <c r="D891" s="113"/>
      <c r="E891" s="98"/>
      <c r="F891" s="58"/>
    </row>
    <row r="892" spans="1:6" x14ac:dyDescent="0.45">
      <c r="A892" s="55" t="s">
        <v>802</v>
      </c>
      <c r="B892" s="60" t="s">
        <v>344</v>
      </c>
      <c r="C892" s="55" t="s">
        <v>27</v>
      </c>
      <c r="D892" s="113"/>
      <c r="E892" s="98"/>
      <c r="F892" s="58"/>
    </row>
    <row r="893" spans="1:6" ht="56.25" x14ac:dyDescent="0.45">
      <c r="A893" s="55" t="s">
        <v>14</v>
      </c>
      <c r="B893" s="60" t="s">
        <v>341</v>
      </c>
      <c r="C893" s="55" t="s">
        <v>14</v>
      </c>
      <c r="D893" s="113"/>
      <c r="E893" s="98"/>
      <c r="F893" s="58"/>
    </row>
    <row r="894" spans="1:6" x14ac:dyDescent="0.45">
      <c r="A894" s="55" t="s">
        <v>981</v>
      </c>
      <c r="B894" s="60" t="s">
        <v>345</v>
      </c>
      <c r="C894" s="55" t="s">
        <v>27</v>
      </c>
      <c r="D894" s="113"/>
      <c r="E894" s="98"/>
      <c r="F894" s="58"/>
    </row>
    <row r="895" spans="1:6" ht="56.25" x14ac:dyDescent="0.45">
      <c r="A895" s="55" t="s">
        <v>14</v>
      </c>
      <c r="B895" s="60" t="s">
        <v>341</v>
      </c>
      <c r="C895" s="55" t="s">
        <v>14</v>
      </c>
      <c r="D895" s="113"/>
      <c r="E895" s="98"/>
      <c r="F895" s="58"/>
    </row>
    <row r="896" spans="1:6" x14ac:dyDescent="0.45">
      <c r="A896" s="55" t="s">
        <v>113</v>
      </c>
      <c r="B896" s="60" t="s">
        <v>982</v>
      </c>
      <c r="C896" s="55"/>
      <c r="D896" s="113"/>
      <c r="E896" s="98"/>
      <c r="F896" s="70"/>
    </row>
    <row r="897" spans="1:6" x14ac:dyDescent="0.45">
      <c r="A897" s="55"/>
      <c r="B897" s="60"/>
      <c r="C897" s="55"/>
      <c r="D897" s="113"/>
      <c r="E897" s="98"/>
      <c r="F897" s="58"/>
    </row>
    <row r="898" spans="1:6" x14ac:dyDescent="0.45">
      <c r="A898" s="55" t="s">
        <v>983</v>
      </c>
      <c r="B898" s="60" t="s">
        <v>346</v>
      </c>
      <c r="C898" s="55" t="s">
        <v>75</v>
      </c>
      <c r="D898" s="113"/>
      <c r="E898" s="98"/>
      <c r="F898" s="58"/>
    </row>
    <row r="899" spans="1:6" ht="45" x14ac:dyDescent="0.45">
      <c r="A899" s="55" t="s">
        <v>14</v>
      </c>
      <c r="B899" s="60" t="s">
        <v>1538</v>
      </c>
      <c r="C899" s="55" t="s">
        <v>14</v>
      </c>
      <c r="D899" s="113"/>
      <c r="E899" s="98"/>
      <c r="F899" s="58"/>
    </row>
    <row r="900" spans="1:6" x14ac:dyDescent="0.45">
      <c r="A900" s="55" t="s">
        <v>113</v>
      </c>
      <c r="B900" s="60" t="s">
        <v>984</v>
      </c>
      <c r="C900" s="55">
        <v>1</v>
      </c>
      <c r="D900" s="113">
        <v>3.03</v>
      </c>
      <c r="E900" s="98">
        <v>2.97</v>
      </c>
      <c r="F900" s="58">
        <f>(C900*D900*E900)</f>
        <v>8.9991000000000003</v>
      </c>
    </row>
    <row r="901" spans="1:6" x14ac:dyDescent="0.45">
      <c r="A901" s="55" t="s">
        <v>114</v>
      </c>
      <c r="B901" s="60" t="s">
        <v>985</v>
      </c>
      <c r="C901" s="55">
        <v>1</v>
      </c>
      <c r="D901" s="113">
        <v>6.55</v>
      </c>
      <c r="E901" s="98">
        <v>3.13</v>
      </c>
      <c r="F901" s="58">
        <f t="shared" ref="F901:F903" si="34">(C901*D901*E901)</f>
        <v>20.5015</v>
      </c>
    </row>
    <row r="902" spans="1:6" x14ac:dyDescent="0.45">
      <c r="A902" s="55" t="s">
        <v>115</v>
      </c>
      <c r="B902" s="60" t="s">
        <v>986</v>
      </c>
      <c r="C902" s="55">
        <v>1</v>
      </c>
      <c r="D902" s="113">
        <v>1.25</v>
      </c>
      <c r="E902" s="98">
        <v>0.93</v>
      </c>
      <c r="F902" s="58">
        <f t="shared" si="34"/>
        <v>1.1625000000000001</v>
      </c>
    </row>
    <row r="903" spans="1:6" x14ac:dyDescent="0.45">
      <c r="A903" s="55"/>
      <c r="B903" s="60"/>
      <c r="C903" s="55">
        <v>1</v>
      </c>
      <c r="D903" s="113">
        <v>7.7</v>
      </c>
      <c r="E903" s="98">
        <v>3.3</v>
      </c>
      <c r="F903" s="58">
        <f t="shared" si="34"/>
        <v>25.41</v>
      </c>
    </row>
    <row r="904" spans="1:6" x14ac:dyDescent="0.45">
      <c r="A904" s="55"/>
      <c r="B904" s="68"/>
      <c r="C904" s="69"/>
      <c r="D904" s="116"/>
      <c r="E904" s="101"/>
      <c r="F904" s="96">
        <f>SUM(F900:F903)</f>
        <v>56.073099999999997</v>
      </c>
    </row>
    <row r="905" spans="1:6" x14ac:dyDescent="0.45">
      <c r="A905" s="55" t="s">
        <v>72</v>
      </c>
      <c r="B905" s="66" t="s">
        <v>41</v>
      </c>
      <c r="C905" s="55" t="s">
        <v>14</v>
      </c>
      <c r="D905" s="113"/>
      <c r="E905" s="98"/>
      <c r="F905" s="58"/>
    </row>
    <row r="906" spans="1:6" x14ac:dyDescent="0.45">
      <c r="A906" s="55" t="s">
        <v>732</v>
      </c>
      <c r="B906" s="60" t="s">
        <v>348</v>
      </c>
      <c r="C906" s="55" t="s">
        <v>75</v>
      </c>
      <c r="D906" s="113"/>
      <c r="E906" s="98"/>
      <c r="F906" s="58"/>
    </row>
    <row r="907" spans="1:6" ht="45" x14ac:dyDescent="0.45">
      <c r="A907" s="55" t="s">
        <v>14</v>
      </c>
      <c r="B907" s="60" t="s">
        <v>349</v>
      </c>
      <c r="C907" s="55" t="s">
        <v>14</v>
      </c>
      <c r="D907" s="113"/>
      <c r="E907" s="98"/>
      <c r="F907" s="58"/>
    </row>
    <row r="908" spans="1:6" x14ac:dyDescent="0.45">
      <c r="A908" s="55" t="s">
        <v>113</v>
      </c>
      <c r="B908" s="60" t="s">
        <v>987</v>
      </c>
      <c r="C908" s="55">
        <v>1</v>
      </c>
      <c r="D908" s="113">
        <v>1.7</v>
      </c>
      <c r="E908" s="98">
        <v>3.14</v>
      </c>
      <c r="F908" s="58">
        <f>(C908*D908*E908)</f>
        <v>5.3380000000000001</v>
      </c>
    </row>
    <row r="909" spans="1:6" x14ac:dyDescent="0.45">
      <c r="A909" s="55" t="s">
        <v>114</v>
      </c>
      <c r="B909" s="60" t="s">
        <v>988</v>
      </c>
      <c r="C909" s="55">
        <v>2</v>
      </c>
      <c r="D909" s="113">
        <v>0.54500000000000004</v>
      </c>
      <c r="E909" s="98">
        <v>3.14</v>
      </c>
      <c r="F909" s="58">
        <f>(C909*D909*E909)</f>
        <v>3.4226000000000005</v>
      </c>
    </row>
    <row r="910" spans="1:6" x14ac:dyDescent="0.45">
      <c r="A910" s="55"/>
      <c r="B910" s="68"/>
      <c r="C910" s="69"/>
      <c r="D910" s="116"/>
      <c r="E910" s="101"/>
      <c r="F910" s="96">
        <f>SUM(F908:F909)</f>
        <v>8.7606000000000002</v>
      </c>
    </row>
    <row r="911" spans="1:6" x14ac:dyDescent="0.45">
      <c r="A911" s="55" t="s">
        <v>733</v>
      </c>
      <c r="B911" s="60" t="s">
        <v>350</v>
      </c>
      <c r="C911" s="55" t="s">
        <v>20</v>
      </c>
      <c r="D911" s="113"/>
      <c r="E911" s="98"/>
      <c r="F911" s="58"/>
    </row>
    <row r="912" spans="1:6" ht="56.25" x14ac:dyDescent="0.45">
      <c r="A912" s="55" t="s">
        <v>14</v>
      </c>
      <c r="B912" s="60" t="s">
        <v>351</v>
      </c>
      <c r="C912" s="55" t="s">
        <v>14</v>
      </c>
      <c r="D912" s="113"/>
      <c r="E912" s="98"/>
      <c r="F912" s="58"/>
    </row>
    <row r="913" spans="1:6" x14ac:dyDescent="0.45">
      <c r="A913" s="55" t="s">
        <v>113</v>
      </c>
      <c r="B913" s="60" t="s">
        <v>1539</v>
      </c>
      <c r="C913" s="55">
        <v>1</v>
      </c>
      <c r="D913" s="113">
        <v>7.6459999999999999</v>
      </c>
      <c r="E913" s="98">
        <v>3.22</v>
      </c>
      <c r="F913" s="58">
        <f>(D913*E913*C913)</f>
        <v>24.62012</v>
      </c>
    </row>
    <row r="914" spans="1:6" x14ac:dyDescent="0.45">
      <c r="A914" s="55" t="s">
        <v>114</v>
      </c>
      <c r="B914" s="60" t="s">
        <v>1540</v>
      </c>
      <c r="C914" s="55">
        <v>1</v>
      </c>
      <c r="D914" s="113">
        <v>7.2439999999999998</v>
      </c>
      <c r="E914" s="98">
        <v>3.24</v>
      </c>
      <c r="F914" s="58">
        <f t="shared" ref="F914:F918" si="35">(D914*E914*C914)</f>
        <v>23.470560000000003</v>
      </c>
    </row>
    <row r="915" spans="1:6" x14ac:dyDescent="0.45">
      <c r="A915" s="55" t="s">
        <v>115</v>
      </c>
      <c r="B915" s="60" t="s">
        <v>989</v>
      </c>
      <c r="C915" s="55">
        <v>1</v>
      </c>
      <c r="D915" s="113">
        <v>2.7879999999999998</v>
      </c>
      <c r="E915" s="98">
        <v>3.14</v>
      </c>
      <c r="F915" s="58">
        <f t="shared" si="35"/>
        <v>8.7543199999999999</v>
      </c>
    </row>
    <row r="916" spans="1:6" x14ac:dyDescent="0.45">
      <c r="A916" s="55" t="s">
        <v>116</v>
      </c>
      <c r="B916" s="60" t="s">
        <v>990</v>
      </c>
      <c r="C916" s="55">
        <v>1</v>
      </c>
      <c r="D916" s="113">
        <v>2.9239999999999999</v>
      </c>
      <c r="E916" s="98">
        <v>3.14</v>
      </c>
      <c r="F916" s="58">
        <f t="shared" si="35"/>
        <v>9.1813599999999997</v>
      </c>
    </row>
    <row r="917" spans="1:6" x14ac:dyDescent="0.45">
      <c r="A917" s="55" t="s">
        <v>741</v>
      </c>
      <c r="B917" s="60" t="s">
        <v>991</v>
      </c>
      <c r="C917" s="55">
        <v>1</v>
      </c>
      <c r="D917" s="113">
        <v>3.08</v>
      </c>
      <c r="E917" s="98">
        <v>3</v>
      </c>
      <c r="F917" s="58">
        <f t="shared" si="35"/>
        <v>9.24</v>
      </c>
    </row>
    <row r="918" spans="1:6" x14ac:dyDescent="0.45">
      <c r="A918" s="55" t="s">
        <v>743</v>
      </c>
      <c r="B918" s="60" t="s">
        <v>992</v>
      </c>
      <c r="C918" s="55">
        <v>1</v>
      </c>
      <c r="D918" s="113">
        <v>3</v>
      </c>
      <c r="E918" s="98">
        <v>2.14</v>
      </c>
      <c r="F918" s="58">
        <f t="shared" si="35"/>
        <v>6.42</v>
      </c>
    </row>
    <row r="919" spans="1:6" x14ac:dyDescent="0.45">
      <c r="A919" s="55"/>
      <c r="B919" s="68"/>
      <c r="C919" s="69"/>
      <c r="D919" s="116"/>
      <c r="E919" s="101"/>
      <c r="F919" s="96">
        <f>SUM(F913:F918)</f>
        <v>81.686360000000008</v>
      </c>
    </row>
    <row r="920" spans="1:6" x14ac:dyDescent="0.45">
      <c r="A920" s="55"/>
      <c r="B920" s="60"/>
      <c r="C920" s="55"/>
      <c r="D920" s="113"/>
      <c r="E920" s="98"/>
      <c r="F920" s="58"/>
    </row>
    <row r="921" spans="1:6" x14ac:dyDescent="0.45">
      <c r="A921" s="55" t="s">
        <v>734</v>
      </c>
      <c r="B921" s="60" t="s">
        <v>352</v>
      </c>
      <c r="C921" s="55" t="s">
        <v>14</v>
      </c>
      <c r="D921" s="113"/>
      <c r="E921" s="98"/>
      <c r="F921" s="58"/>
    </row>
    <row r="922" spans="1:6" ht="45" x14ac:dyDescent="0.45">
      <c r="A922" s="55" t="s">
        <v>14</v>
      </c>
      <c r="B922" s="60" t="s">
        <v>1541</v>
      </c>
      <c r="C922" s="55" t="s">
        <v>14</v>
      </c>
      <c r="D922" s="113"/>
      <c r="E922" s="98"/>
      <c r="F922" s="58"/>
    </row>
    <row r="923" spans="1:6" x14ac:dyDescent="0.45">
      <c r="A923" s="55" t="s">
        <v>614</v>
      </c>
      <c r="B923" s="60" t="s">
        <v>354</v>
      </c>
      <c r="C923" s="55" t="s">
        <v>20</v>
      </c>
      <c r="D923" s="113"/>
      <c r="E923" s="98"/>
      <c r="F923" s="58"/>
    </row>
    <row r="924" spans="1:6" x14ac:dyDescent="0.45">
      <c r="A924" s="55" t="s">
        <v>113</v>
      </c>
      <c r="B924" s="60" t="s">
        <v>987</v>
      </c>
      <c r="C924" s="55">
        <v>1</v>
      </c>
      <c r="D924" s="113">
        <v>1.7</v>
      </c>
      <c r="E924" s="98">
        <v>3.14</v>
      </c>
      <c r="F924" s="58">
        <f>(D924*E924*C924)</f>
        <v>5.3380000000000001</v>
      </c>
    </row>
    <row r="925" spans="1:6" x14ac:dyDescent="0.45">
      <c r="A925" s="55" t="s">
        <v>114</v>
      </c>
      <c r="B925" s="60" t="s">
        <v>988</v>
      </c>
      <c r="C925" s="55">
        <v>2</v>
      </c>
      <c r="D925" s="113">
        <v>0.54500000000000004</v>
      </c>
      <c r="E925" s="98">
        <v>3.14</v>
      </c>
      <c r="F925" s="58">
        <f t="shared" ref="F925:F932" si="36">(D925*E925*C925)</f>
        <v>3.4226000000000005</v>
      </c>
    </row>
    <row r="926" spans="1:6" x14ac:dyDescent="0.45">
      <c r="A926" s="55" t="s">
        <v>115</v>
      </c>
      <c r="B926" s="60" t="s">
        <v>1539</v>
      </c>
      <c r="C926" s="55">
        <v>1</v>
      </c>
      <c r="D926" s="113">
        <v>7.6459999999999999</v>
      </c>
      <c r="E926" s="98">
        <v>3.22</v>
      </c>
      <c r="F926" s="58">
        <f t="shared" si="36"/>
        <v>24.62012</v>
      </c>
    </row>
    <row r="927" spans="1:6" x14ac:dyDescent="0.45">
      <c r="A927" s="55" t="s">
        <v>116</v>
      </c>
      <c r="B927" s="60" t="s">
        <v>1540</v>
      </c>
      <c r="C927" s="55">
        <v>1</v>
      </c>
      <c r="D927" s="113">
        <v>7.2439999999999998</v>
      </c>
      <c r="E927" s="98">
        <v>3.24</v>
      </c>
      <c r="F927" s="58">
        <f t="shared" si="36"/>
        <v>23.470560000000003</v>
      </c>
    </row>
    <row r="928" spans="1:6" x14ac:dyDescent="0.45">
      <c r="A928" s="55" t="s">
        <v>741</v>
      </c>
      <c r="B928" s="60" t="s">
        <v>989</v>
      </c>
      <c r="C928" s="55">
        <v>1</v>
      </c>
      <c r="D928" s="113">
        <v>2.7879999999999998</v>
      </c>
      <c r="E928" s="98">
        <v>3.14</v>
      </c>
      <c r="F928" s="58">
        <f t="shared" si="36"/>
        <v>8.7543199999999999</v>
      </c>
    </row>
    <row r="929" spans="1:6" x14ac:dyDescent="0.45">
      <c r="A929" s="55" t="s">
        <v>743</v>
      </c>
      <c r="B929" s="60" t="s">
        <v>990</v>
      </c>
      <c r="C929" s="55">
        <v>1</v>
      </c>
      <c r="D929" s="113">
        <v>2.9239999999999999</v>
      </c>
      <c r="E929" s="98">
        <v>3.14</v>
      </c>
      <c r="F929" s="58">
        <f t="shared" si="36"/>
        <v>9.1813599999999997</v>
      </c>
    </row>
    <row r="930" spans="1:6" x14ac:dyDescent="0.45">
      <c r="A930" s="55" t="s">
        <v>746</v>
      </c>
      <c r="B930" s="60" t="s">
        <v>991</v>
      </c>
      <c r="C930" s="55">
        <v>1</v>
      </c>
      <c r="D930" s="113">
        <v>3.08</v>
      </c>
      <c r="E930" s="98">
        <v>3</v>
      </c>
      <c r="F930" s="58">
        <f t="shared" si="36"/>
        <v>9.24</v>
      </c>
    </row>
    <row r="931" spans="1:6" x14ac:dyDescent="0.45">
      <c r="A931" s="55" t="s">
        <v>747</v>
      </c>
      <c r="B931" s="60" t="s">
        <v>992</v>
      </c>
      <c r="C931" s="55">
        <v>1</v>
      </c>
      <c r="D931" s="113">
        <v>3</v>
      </c>
      <c r="E931" s="98">
        <v>2.14</v>
      </c>
      <c r="F931" s="58">
        <f t="shared" si="36"/>
        <v>6.42</v>
      </c>
    </row>
    <row r="932" spans="1:6" x14ac:dyDescent="0.45">
      <c r="A932" s="55" t="s">
        <v>748</v>
      </c>
      <c r="B932" s="60" t="s">
        <v>1542</v>
      </c>
      <c r="C932" s="55">
        <v>1</v>
      </c>
      <c r="D932" s="113">
        <v>0.9</v>
      </c>
      <c r="E932" s="98">
        <v>3</v>
      </c>
      <c r="F932" s="58">
        <f t="shared" si="36"/>
        <v>2.7</v>
      </c>
    </row>
    <row r="933" spans="1:6" x14ac:dyDescent="0.45">
      <c r="A933" s="55"/>
      <c r="B933" s="68"/>
      <c r="C933" s="69"/>
      <c r="D933" s="116"/>
      <c r="E933" s="101"/>
      <c r="F933" s="96">
        <f>SUM(F924:F932)</f>
        <v>93.146960000000007</v>
      </c>
    </row>
    <row r="934" spans="1:6" x14ac:dyDescent="0.45">
      <c r="A934" s="55"/>
      <c r="B934" s="60"/>
      <c r="C934" s="55"/>
      <c r="D934" s="113"/>
      <c r="E934" s="98"/>
      <c r="F934" s="58"/>
    </row>
    <row r="935" spans="1:6" x14ac:dyDescent="0.45">
      <c r="A935" s="55" t="s">
        <v>632</v>
      </c>
      <c r="B935" s="60" t="s">
        <v>355</v>
      </c>
      <c r="C935" s="55" t="s">
        <v>20</v>
      </c>
      <c r="D935" s="113"/>
      <c r="E935" s="98"/>
      <c r="F935" s="58"/>
    </row>
    <row r="936" spans="1:6" x14ac:dyDescent="0.45">
      <c r="A936" s="55" t="s">
        <v>639</v>
      </c>
      <c r="B936" s="60" t="s">
        <v>356</v>
      </c>
      <c r="C936" s="55" t="s">
        <v>20</v>
      </c>
      <c r="D936" s="113"/>
      <c r="E936" s="98"/>
      <c r="F936" s="58"/>
    </row>
    <row r="937" spans="1:6" x14ac:dyDescent="0.45">
      <c r="A937" s="55" t="s">
        <v>658</v>
      </c>
      <c r="B937" s="60" t="s">
        <v>357</v>
      </c>
      <c r="C937" s="55" t="s">
        <v>20</v>
      </c>
      <c r="D937" s="113"/>
      <c r="E937" s="98"/>
      <c r="F937" s="58"/>
    </row>
    <row r="938" spans="1:6" x14ac:dyDescent="0.45">
      <c r="A938" s="55" t="s">
        <v>735</v>
      </c>
      <c r="B938" s="60" t="s">
        <v>358</v>
      </c>
      <c r="C938" s="55" t="s">
        <v>75</v>
      </c>
      <c r="D938" s="113"/>
      <c r="E938" s="98"/>
      <c r="F938" s="58"/>
    </row>
    <row r="939" spans="1:6" ht="56.25" x14ac:dyDescent="0.45">
      <c r="A939" s="55" t="s">
        <v>14</v>
      </c>
      <c r="B939" s="60" t="s">
        <v>359</v>
      </c>
      <c r="C939" s="55" t="s">
        <v>14</v>
      </c>
      <c r="D939" s="113"/>
      <c r="E939" s="98"/>
      <c r="F939" s="58"/>
    </row>
    <row r="940" spans="1:6" x14ac:dyDescent="0.45">
      <c r="A940" s="55" t="s">
        <v>14</v>
      </c>
      <c r="B940" s="60" t="s">
        <v>360</v>
      </c>
      <c r="C940" s="55" t="s">
        <v>14</v>
      </c>
      <c r="D940" s="113"/>
      <c r="E940" s="98"/>
      <c r="F940" s="58"/>
    </row>
    <row r="941" spans="1:6" x14ac:dyDescent="0.45">
      <c r="A941" s="55" t="s">
        <v>113</v>
      </c>
      <c r="B941" s="60" t="s">
        <v>993</v>
      </c>
      <c r="C941" s="55">
        <v>2</v>
      </c>
      <c r="D941" s="113">
        <v>1.1000000000000001</v>
      </c>
      <c r="E941" s="98">
        <v>3</v>
      </c>
      <c r="F941" s="96">
        <f>E941*D941*C941</f>
        <v>6.6000000000000005</v>
      </c>
    </row>
    <row r="942" spans="1:6" x14ac:dyDescent="0.45">
      <c r="A942" s="55"/>
      <c r="B942" s="60"/>
      <c r="C942" s="55"/>
      <c r="D942" s="113"/>
      <c r="E942" s="98"/>
      <c r="F942" s="58"/>
    </row>
    <row r="943" spans="1:6" x14ac:dyDescent="0.45">
      <c r="A943" s="55" t="s">
        <v>836</v>
      </c>
      <c r="B943" s="60" t="s">
        <v>361</v>
      </c>
      <c r="C943" s="55" t="s">
        <v>75</v>
      </c>
      <c r="D943" s="113"/>
      <c r="E943" s="98"/>
      <c r="F943" s="58"/>
    </row>
    <row r="944" spans="1:6" ht="67.5" x14ac:dyDescent="0.45">
      <c r="A944" s="55" t="s">
        <v>14</v>
      </c>
      <c r="B944" s="60" t="s">
        <v>362</v>
      </c>
      <c r="C944" s="55" t="s">
        <v>14</v>
      </c>
      <c r="D944" s="113"/>
      <c r="E944" s="98"/>
      <c r="F944" s="58"/>
    </row>
    <row r="945" spans="1:6" x14ac:dyDescent="0.45">
      <c r="A945" s="55"/>
      <c r="B945" s="60" t="s">
        <v>994</v>
      </c>
      <c r="C945" s="55">
        <v>1</v>
      </c>
      <c r="D945" s="113">
        <v>1.68</v>
      </c>
      <c r="E945" s="98">
        <v>2.3450000000000002</v>
      </c>
      <c r="F945" s="96">
        <f>E945*D945*C945</f>
        <v>3.9396</v>
      </c>
    </row>
    <row r="946" spans="1:6" x14ac:dyDescent="0.45">
      <c r="A946" s="55"/>
      <c r="B946" s="60"/>
      <c r="C946" s="55"/>
      <c r="D946" s="113"/>
      <c r="E946" s="98"/>
      <c r="F946" s="58"/>
    </row>
    <row r="947" spans="1:6" x14ac:dyDescent="0.45">
      <c r="A947" s="55" t="s">
        <v>838</v>
      </c>
      <c r="B947" s="60" t="s">
        <v>363</v>
      </c>
      <c r="C947" s="55" t="s">
        <v>75</v>
      </c>
      <c r="D947" s="113"/>
      <c r="E947" s="98"/>
      <c r="F947" s="58"/>
    </row>
    <row r="948" spans="1:6" ht="67.5" x14ac:dyDescent="0.45">
      <c r="A948" s="55" t="s">
        <v>14</v>
      </c>
      <c r="B948" s="60" t="s">
        <v>364</v>
      </c>
      <c r="C948" s="55" t="s">
        <v>14</v>
      </c>
      <c r="D948" s="113"/>
      <c r="E948" s="98"/>
      <c r="F948" s="58"/>
    </row>
    <row r="949" spans="1:6" x14ac:dyDescent="0.3">
      <c r="A949" s="55"/>
      <c r="B949" s="88" t="s">
        <v>995</v>
      </c>
      <c r="C949" s="144">
        <v>4</v>
      </c>
      <c r="D949" s="111">
        <v>0.9</v>
      </c>
      <c r="E949" s="111">
        <v>1.45</v>
      </c>
      <c r="F949" s="127">
        <f>E949*D949*C949</f>
        <v>5.22</v>
      </c>
    </row>
    <row r="950" spans="1:6" x14ac:dyDescent="0.45">
      <c r="A950" s="55"/>
      <c r="B950" s="60"/>
      <c r="C950" s="55"/>
      <c r="D950" s="113"/>
      <c r="E950" s="98"/>
      <c r="F950" s="58"/>
    </row>
    <row r="951" spans="1:6" x14ac:dyDescent="0.45">
      <c r="A951" s="55"/>
      <c r="B951" s="60"/>
      <c r="C951" s="55"/>
      <c r="D951" s="113"/>
      <c r="E951" s="98"/>
      <c r="F951" s="58"/>
    </row>
    <row r="952" spans="1:6" x14ac:dyDescent="0.45">
      <c r="A952" s="55" t="s">
        <v>839</v>
      </c>
      <c r="B952" s="60" t="s">
        <v>365</v>
      </c>
      <c r="C952" s="55" t="s">
        <v>75</v>
      </c>
      <c r="D952" s="113"/>
      <c r="E952" s="98"/>
      <c r="F952" s="58"/>
    </row>
    <row r="953" spans="1:6" ht="56.25" x14ac:dyDescent="0.45">
      <c r="A953" s="55" t="s">
        <v>14</v>
      </c>
      <c r="B953" s="60" t="s">
        <v>366</v>
      </c>
      <c r="C953" s="55" t="s">
        <v>14</v>
      </c>
      <c r="D953" s="113"/>
      <c r="E953" s="98"/>
      <c r="F953" s="58"/>
    </row>
    <row r="954" spans="1:6" x14ac:dyDescent="0.3">
      <c r="A954" s="55"/>
      <c r="B954" s="60" t="s">
        <v>996</v>
      </c>
      <c r="C954" s="144">
        <v>3</v>
      </c>
      <c r="D954" s="111">
        <v>0.94299999999999995</v>
      </c>
      <c r="E954" s="111">
        <v>2.91</v>
      </c>
      <c r="F954" s="128">
        <f>E954*D954*C954</f>
        <v>8.2323900000000005</v>
      </c>
    </row>
    <row r="955" spans="1:6" x14ac:dyDescent="0.45">
      <c r="A955" s="55"/>
      <c r="B955" s="60"/>
      <c r="C955" s="55"/>
      <c r="D955" s="113"/>
      <c r="E955" s="98"/>
      <c r="F955" s="58"/>
    </row>
    <row r="956" spans="1:6" x14ac:dyDescent="0.45">
      <c r="A956" s="55"/>
      <c r="B956" s="60"/>
      <c r="C956" s="55"/>
      <c r="D956" s="113"/>
      <c r="E956" s="98"/>
      <c r="F956" s="58"/>
    </row>
    <row r="957" spans="1:6" x14ac:dyDescent="0.45">
      <c r="A957" s="55" t="s">
        <v>840</v>
      </c>
      <c r="B957" s="60" t="s">
        <v>367</v>
      </c>
      <c r="C957" s="55" t="s">
        <v>75</v>
      </c>
      <c r="D957" s="113"/>
      <c r="E957" s="98"/>
      <c r="F957" s="58"/>
    </row>
    <row r="958" spans="1:6" ht="56.25" x14ac:dyDescent="0.45">
      <c r="A958" s="55" t="s">
        <v>14</v>
      </c>
      <c r="B958" s="60" t="s">
        <v>1543</v>
      </c>
      <c r="C958" s="55" t="s">
        <v>14</v>
      </c>
      <c r="D958" s="113"/>
      <c r="E958" s="98"/>
      <c r="F958" s="58"/>
    </row>
    <row r="959" spans="1:6" x14ac:dyDescent="0.45">
      <c r="A959" s="55" t="s">
        <v>841</v>
      </c>
      <c r="B959" s="60" t="s">
        <v>369</v>
      </c>
      <c r="C959" s="55" t="s">
        <v>75</v>
      </c>
      <c r="D959" s="113"/>
      <c r="E959" s="98"/>
      <c r="F959" s="58"/>
    </row>
    <row r="960" spans="1:6" ht="22.5" x14ac:dyDescent="0.45">
      <c r="A960" s="55" t="s">
        <v>14</v>
      </c>
      <c r="B960" s="60" t="s">
        <v>370</v>
      </c>
      <c r="C960" s="55" t="s">
        <v>14</v>
      </c>
      <c r="D960" s="113"/>
      <c r="E960" s="98"/>
      <c r="F960" s="58"/>
    </row>
    <row r="961" spans="1:6" x14ac:dyDescent="0.45">
      <c r="A961" s="55" t="s">
        <v>113</v>
      </c>
      <c r="B961" s="60" t="s">
        <v>997</v>
      </c>
      <c r="C961" s="55">
        <v>1</v>
      </c>
      <c r="D961" s="113">
        <v>1.7</v>
      </c>
      <c r="E961" s="98">
        <v>3</v>
      </c>
      <c r="F961" s="58">
        <f>(C961*D961*E961)</f>
        <v>5.0999999999999996</v>
      </c>
    </row>
    <row r="962" spans="1:6" x14ac:dyDescent="0.45">
      <c r="A962" s="55" t="s">
        <v>114</v>
      </c>
      <c r="B962" s="60" t="s">
        <v>1544</v>
      </c>
      <c r="C962" s="55">
        <v>1</v>
      </c>
      <c r="D962" s="113">
        <v>7.2350000000000003</v>
      </c>
      <c r="E962" s="98">
        <v>2.1</v>
      </c>
      <c r="F962" s="58">
        <f t="shared" ref="F962:F964" si="37">(C962*D962*E962)</f>
        <v>15.193500000000002</v>
      </c>
    </row>
    <row r="963" spans="1:6" x14ac:dyDescent="0.45">
      <c r="A963" s="55" t="s">
        <v>115</v>
      </c>
      <c r="B963" s="60" t="s">
        <v>1545</v>
      </c>
      <c r="C963" s="55">
        <v>3</v>
      </c>
      <c r="D963" s="113">
        <v>0.9</v>
      </c>
      <c r="E963" s="98">
        <v>2.96</v>
      </c>
      <c r="F963" s="58">
        <f t="shared" si="37"/>
        <v>7.992</v>
      </c>
    </row>
    <row r="964" spans="1:6" x14ac:dyDescent="0.45">
      <c r="A964" s="55" t="s">
        <v>116</v>
      </c>
      <c r="B964" s="60" t="s">
        <v>998</v>
      </c>
      <c r="C964" s="55">
        <v>1</v>
      </c>
      <c r="D964" s="113">
        <v>2.9</v>
      </c>
      <c r="E964" s="98">
        <v>3</v>
      </c>
      <c r="F964" s="58">
        <f t="shared" si="37"/>
        <v>8.6999999999999993</v>
      </c>
    </row>
    <row r="965" spans="1:6" x14ac:dyDescent="0.45">
      <c r="A965" s="55"/>
      <c r="B965" s="68"/>
      <c r="C965" s="69"/>
      <c r="D965" s="116"/>
      <c r="E965" s="101"/>
      <c r="F965" s="96">
        <f>SUM(F961:F964)</f>
        <v>36.985500000000002</v>
      </c>
    </row>
    <row r="966" spans="1:6" x14ac:dyDescent="0.45">
      <c r="A966" s="55"/>
      <c r="B966" s="60"/>
      <c r="C966" s="55"/>
      <c r="D966" s="113"/>
      <c r="E966" s="98"/>
      <c r="F966" s="58"/>
    </row>
    <row r="967" spans="1:6" x14ac:dyDescent="0.45">
      <c r="A967" s="55"/>
      <c r="B967" s="60"/>
      <c r="C967" s="55"/>
      <c r="D967" s="113"/>
      <c r="E967" s="98"/>
      <c r="F967" s="58"/>
    </row>
    <row r="968" spans="1:6" x14ac:dyDescent="0.45">
      <c r="A968" s="55"/>
      <c r="B968" s="60"/>
      <c r="C968" s="55"/>
      <c r="D968" s="113"/>
      <c r="E968" s="98"/>
      <c r="F968" s="58"/>
    </row>
    <row r="969" spans="1:6" x14ac:dyDescent="0.45">
      <c r="A969" s="55" t="s">
        <v>842</v>
      </c>
      <c r="B969" s="60" t="s">
        <v>371</v>
      </c>
      <c r="C969" s="55" t="s">
        <v>75</v>
      </c>
      <c r="D969" s="113"/>
      <c r="E969" s="98"/>
      <c r="F969" s="58"/>
    </row>
    <row r="970" spans="1:6" ht="67.5" x14ac:dyDescent="0.45">
      <c r="A970" s="55" t="s">
        <v>14</v>
      </c>
      <c r="B970" s="60" t="s">
        <v>1546</v>
      </c>
      <c r="C970" s="55" t="s">
        <v>14</v>
      </c>
      <c r="D970" s="113"/>
      <c r="E970" s="98"/>
      <c r="F970" s="58"/>
    </row>
    <row r="971" spans="1:6" x14ac:dyDescent="0.45">
      <c r="A971" s="55"/>
      <c r="B971" s="60" t="s">
        <v>999</v>
      </c>
      <c r="C971" s="55">
        <v>1</v>
      </c>
      <c r="D971" s="113">
        <v>2.5499999999999998</v>
      </c>
      <c r="E971" s="98">
        <v>3.05</v>
      </c>
      <c r="F971" s="96">
        <f>(D971*E971*C971)</f>
        <v>7.777499999999999</v>
      </c>
    </row>
    <row r="972" spans="1:6" x14ac:dyDescent="0.45">
      <c r="A972" s="55"/>
      <c r="B972" s="60"/>
      <c r="C972" s="55"/>
      <c r="D972" s="113"/>
      <c r="E972" s="98"/>
      <c r="F972" s="58"/>
    </row>
    <row r="973" spans="1:6" x14ac:dyDescent="0.45">
      <c r="A973" s="55" t="s">
        <v>847</v>
      </c>
      <c r="B973" s="60" t="s">
        <v>373</v>
      </c>
      <c r="C973" s="55" t="s">
        <v>75</v>
      </c>
      <c r="D973" s="113"/>
      <c r="E973" s="98"/>
      <c r="F973" s="58"/>
    </row>
    <row r="974" spans="1:6" ht="56.25" x14ac:dyDescent="0.45">
      <c r="A974" s="55" t="s">
        <v>14</v>
      </c>
      <c r="B974" s="60" t="s">
        <v>1547</v>
      </c>
      <c r="C974" s="55" t="s">
        <v>14</v>
      </c>
      <c r="D974" s="113"/>
      <c r="E974" s="98"/>
      <c r="F974" s="58"/>
    </row>
    <row r="975" spans="1:6" x14ac:dyDescent="0.45">
      <c r="A975" s="55"/>
      <c r="B975" s="60"/>
      <c r="C975" s="55">
        <v>1</v>
      </c>
      <c r="D975" s="113">
        <v>3.08</v>
      </c>
      <c r="E975" s="98">
        <v>3.05</v>
      </c>
      <c r="F975" s="96">
        <f>(D975*E975*C975)</f>
        <v>9.3940000000000001</v>
      </c>
    </row>
    <row r="976" spans="1:6" x14ac:dyDescent="0.45">
      <c r="A976" s="55"/>
      <c r="B976" s="60"/>
      <c r="C976" s="55"/>
      <c r="D976" s="113"/>
      <c r="E976" s="98"/>
      <c r="F976" s="58"/>
    </row>
    <row r="977" spans="1:6" x14ac:dyDescent="0.45">
      <c r="A977" s="55" t="s">
        <v>848</v>
      </c>
      <c r="B977" s="60" t="s">
        <v>375</v>
      </c>
      <c r="C977" s="55" t="s">
        <v>75</v>
      </c>
      <c r="D977" s="113"/>
      <c r="E977" s="98"/>
      <c r="F977" s="58"/>
    </row>
    <row r="978" spans="1:6" ht="45" x14ac:dyDescent="0.45">
      <c r="A978" s="55" t="s">
        <v>14</v>
      </c>
      <c r="B978" s="60" t="s">
        <v>1548</v>
      </c>
      <c r="C978" s="55" t="s">
        <v>14</v>
      </c>
      <c r="D978" s="113"/>
      <c r="E978" s="98"/>
      <c r="F978" s="58"/>
    </row>
    <row r="979" spans="1:6" x14ac:dyDescent="0.45">
      <c r="A979" s="55"/>
      <c r="B979" s="60"/>
      <c r="C979" s="55">
        <v>1</v>
      </c>
      <c r="D979" s="113">
        <v>2.75</v>
      </c>
      <c r="E979" s="98">
        <v>3.05</v>
      </c>
      <c r="F979" s="96">
        <f>(D979*E979*C979)</f>
        <v>8.3874999999999993</v>
      </c>
    </row>
    <row r="980" spans="1:6" x14ac:dyDescent="0.45">
      <c r="A980" s="55"/>
      <c r="B980" s="60"/>
      <c r="C980" s="55"/>
      <c r="D980" s="113"/>
      <c r="E980" s="98"/>
      <c r="F980" s="58"/>
    </row>
    <row r="981" spans="1:6" x14ac:dyDescent="0.45">
      <c r="A981" s="55" t="s">
        <v>849</v>
      </c>
      <c r="B981" s="60" t="s">
        <v>377</v>
      </c>
      <c r="C981" s="55" t="s">
        <v>133</v>
      </c>
      <c r="D981" s="113"/>
      <c r="E981" s="98"/>
      <c r="F981" s="58"/>
    </row>
    <row r="982" spans="1:6" x14ac:dyDescent="0.45">
      <c r="A982" s="55"/>
      <c r="B982" s="60"/>
      <c r="C982" s="55">
        <v>1</v>
      </c>
      <c r="D982" s="113"/>
      <c r="E982" s="98"/>
      <c r="F982" s="96">
        <v>1</v>
      </c>
    </row>
    <row r="983" spans="1:6" ht="22.5" x14ac:dyDescent="0.45">
      <c r="A983" s="55" t="s">
        <v>14</v>
      </c>
      <c r="B983" s="60" t="s">
        <v>378</v>
      </c>
      <c r="C983" s="55" t="s">
        <v>14</v>
      </c>
      <c r="D983" s="113"/>
      <c r="E983" s="98"/>
      <c r="F983" s="58" t="s">
        <v>14</v>
      </c>
    </row>
    <row r="984" spans="1:6" x14ac:dyDescent="0.45">
      <c r="A984" s="55" t="s">
        <v>850</v>
      </c>
      <c r="B984" s="60" t="s">
        <v>379</v>
      </c>
      <c r="C984" s="55" t="s">
        <v>133</v>
      </c>
      <c r="D984" s="113"/>
      <c r="E984" s="98"/>
      <c r="F984" s="58"/>
    </row>
    <row r="985" spans="1:6" ht="22.5" x14ac:dyDescent="0.45">
      <c r="A985" s="55" t="s">
        <v>14</v>
      </c>
      <c r="B985" s="60" t="s">
        <v>380</v>
      </c>
      <c r="C985" s="55" t="s">
        <v>14</v>
      </c>
      <c r="D985" s="113"/>
      <c r="E985" s="98"/>
      <c r="F985" s="58"/>
    </row>
    <row r="986" spans="1:6" x14ac:dyDescent="0.45">
      <c r="A986" s="55" t="s">
        <v>113</v>
      </c>
      <c r="B986" s="60"/>
      <c r="C986" s="55">
        <v>1</v>
      </c>
      <c r="D986" s="113"/>
      <c r="E986" s="98"/>
      <c r="F986" s="96">
        <v>1</v>
      </c>
    </row>
    <row r="987" spans="1:6" x14ac:dyDescent="0.45">
      <c r="A987" s="55" t="s">
        <v>851</v>
      </c>
      <c r="B987" s="60" t="s">
        <v>381</v>
      </c>
      <c r="C987" s="55" t="s">
        <v>133</v>
      </c>
      <c r="D987" s="113"/>
      <c r="E987" s="98"/>
      <c r="F987" s="58"/>
    </row>
    <row r="988" spans="1:6" ht="22.5" x14ac:dyDescent="0.45">
      <c r="A988" s="55" t="s">
        <v>14</v>
      </c>
      <c r="B988" s="60" t="s">
        <v>382</v>
      </c>
      <c r="C988" s="55" t="s">
        <v>14</v>
      </c>
      <c r="D988" s="113"/>
      <c r="E988" s="98"/>
      <c r="F988" s="58"/>
    </row>
    <row r="989" spans="1:6" x14ac:dyDescent="0.45">
      <c r="A989" s="55">
        <v>1</v>
      </c>
      <c r="B989" s="60"/>
      <c r="C989" s="55">
        <v>1</v>
      </c>
      <c r="D989" s="113"/>
      <c r="E989" s="98"/>
      <c r="F989" s="96">
        <v>1</v>
      </c>
    </row>
    <row r="990" spans="1:6" x14ac:dyDescent="0.45">
      <c r="A990" s="55" t="s">
        <v>1000</v>
      </c>
      <c r="B990" s="60" t="s">
        <v>54</v>
      </c>
      <c r="C990" s="55" t="s">
        <v>52</v>
      </c>
      <c r="D990" s="113"/>
      <c r="E990" s="98"/>
      <c r="F990" s="58"/>
    </row>
    <row r="991" spans="1:6" x14ac:dyDescent="0.45">
      <c r="A991" s="55" t="s">
        <v>14</v>
      </c>
      <c r="B991" s="60" t="s">
        <v>55</v>
      </c>
      <c r="C991" s="55" t="s">
        <v>14</v>
      </c>
      <c r="D991" s="113"/>
      <c r="E991" s="98"/>
      <c r="F991" s="58"/>
    </row>
    <row r="992" spans="1:6" x14ac:dyDescent="0.45">
      <c r="A992" s="55" t="s">
        <v>1001</v>
      </c>
      <c r="B992" s="60" t="s">
        <v>383</v>
      </c>
      <c r="C992" s="55" t="s">
        <v>52</v>
      </c>
      <c r="D992" s="113"/>
      <c r="E992" s="98"/>
      <c r="F992" s="58"/>
    </row>
    <row r="993" spans="1:6" ht="22.5" x14ac:dyDescent="0.45">
      <c r="A993" s="55" t="s">
        <v>14</v>
      </c>
      <c r="B993" s="60" t="s">
        <v>384</v>
      </c>
      <c r="C993" s="55" t="s">
        <v>14</v>
      </c>
      <c r="D993" s="113"/>
      <c r="E993" s="98"/>
      <c r="F993" s="58"/>
    </row>
    <row r="994" spans="1:6" x14ac:dyDescent="0.45">
      <c r="A994" s="55"/>
      <c r="B994" s="60" t="s">
        <v>1002</v>
      </c>
      <c r="C994" s="55">
        <v>2</v>
      </c>
      <c r="D994" s="113">
        <v>1.65</v>
      </c>
      <c r="E994" s="98"/>
      <c r="F994" s="78">
        <f>(C994*D994)</f>
        <v>3.3</v>
      </c>
    </row>
    <row r="995" spans="1:6" x14ac:dyDescent="0.45">
      <c r="A995" s="55"/>
      <c r="B995" s="60" t="s">
        <v>1003</v>
      </c>
      <c r="C995" s="55">
        <v>1</v>
      </c>
      <c r="D995" s="113">
        <v>1.06</v>
      </c>
      <c r="E995" s="98"/>
      <c r="F995" s="78">
        <f>(C995*D995)</f>
        <v>1.06</v>
      </c>
    </row>
    <row r="996" spans="1:6" x14ac:dyDescent="0.45">
      <c r="A996" s="55"/>
      <c r="B996" s="60"/>
      <c r="C996" s="55"/>
      <c r="D996" s="113"/>
      <c r="E996" s="98"/>
      <c r="F996" s="96">
        <f>SUM(F994:F995)</f>
        <v>4.3599999999999994</v>
      </c>
    </row>
    <row r="997" spans="1:6" x14ac:dyDescent="0.45">
      <c r="A997" s="55" t="s">
        <v>1004</v>
      </c>
      <c r="B997" s="60" t="s">
        <v>1549</v>
      </c>
      <c r="C997" s="55" t="s">
        <v>133</v>
      </c>
      <c r="D997" s="113"/>
      <c r="E997" s="98"/>
      <c r="F997" s="58"/>
    </row>
    <row r="998" spans="1:6" x14ac:dyDescent="0.45">
      <c r="A998" s="55"/>
      <c r="B998" s="60"/>
      <c r="C998" s="55">
        <v>4</v>
      </c>
      <c r="D998" s="113"/>
      <c r="E998" s="98"/>
      <c r="F998" s="96">
        <v>4</v>
      </c>
    </row>
    <row r="999" spans="1:6" x14ac:dyDescent="0.45">
      <c r="A999" s="55" t="s">
        <v>14</v>
      </c>
      <c r="B999" s="60" t="s">
        <v>386</v>
      </c>
      <c r="C999" s="55" t="s">
        <v>14</v>
      </c>
      <c r="D999" s="113"/>
      <c r="E999" s="98"/>
      <c r="F999" s="58"/>
    </row>
    <row r="1000" spans="1:6" x14ac:dyDescent="0.45">
      <c r="A1000" s="55" t="s">
        <v>1005</v>
      </c>
      <c r="B1000" s="60" t="s">
        <v>387</v>
      </c>
      <c r="C1000" s="55" t="s">
        <v>99</v>
      </c>
      <c r="D1000" s="113"/>
      <c r="E1000" s="98"/>
      <c r="F1000" s="58"/>
    </row>
    <row r="1001" spans="1:6" x14ac:dyDescent="0.45">
      <c r="A1001" s="55" t="s">
        <v>14</v>
      </c>
      <c r="B1001" s="60" t="s">
        <v>388</v>
      </c>
      <c r="C1001" s="55" t="s">
        <v>14</v>
      </c>
      <c r="D1001" s="113"/>
      <c r="E1001" s="98"/>
      <c r="F1001" s="58"/>
    </row>
    <row r="1002" spans="1:6" x14ac:dyDescent="0.45">
      <c r="A1002" s="55" t="s">
        <v>14</v>
      </c>
      <c r="B1002" s="60" t="s">
        <v>140</v>
      </c>
      <c r="C1002" s="55" t="s">
        <v>14</v>
      </c>
      <c r="D1002" s="113"/>
      <c r="E1002" s="98"/>
      <c r="F1002" s="58"/>
    </row>
    <row r="1003" spans="1:6" ht="56.25" x14ac:dyDescent="0.45">
      <c r="A1003" s="55" t="s">
        <v>14</v>
      </c>
      <c r="B1003" s="60" t="s">
        <v>389</v>
      </c>
      <c r="C1003" s="55" t="s">
        <v>14</v>
      </c>
      <c r="D1003" s="113"/>
      <c r="E1003" s="98"/>
      <c r="F1003" s="58"/>
    </row>
    <row r="1004" spans="1:6" x14ac:dyDescent="0.45">
      <c r="A1004" s="55" t="s">
        <v>14</v>
      </c>
      <c r="B1004" s="60" t="s">
        <v>142</v>
      </c>
      <c r="C1004" s="55" t="s">
        <v>14</v>
      </c>
      <c r="D1004" s="113"/>
      <c r="E1004" s="98"/>
      <c r="F1004" s="58"/>
    </row>
    <row r="1005" spans="1:6" ht="56.25" x14ac:dyDescent="0.45">
      <c r="A1005" s="55" t="s">
        <v>14</v>
      </c>
      <c r="B1005" s="60" t="s">
        <v>1550</v>
      </c>
      <c r="C1005" s="55" t="s">
        <v>14</v>
      </c>
      <c r="D1005" s="113"/>
      <c r="E1005" s="98"/>
      <c r="F1005" s="58"/>
    </row>
    <row r="1006" spans="1:6" x14ac:dyDescent="0.45">
      <c r="A1006" s="55" t="s">
        <v>14</v>
      </c>
      <c r="B1006" s="60" t="s">
        <v>216</v>
      </c>
      <c r="C1006" s="55" t="s">
        <v>14</v>
      </c>
      <c r="D1006" s="113"/>
      <c r="E1006" s="98"/>
      <c r="F1006" s="58"/>
    </row>
    <row r="1007" spans="1:6" x14ac:dyDescent="0.45">
      <c r="A1007" s="55" t="s">
        <v>14</v>
      </c>
      <c r="B1007" s="60" t="s">
        <v>391</v>
      </c>
      <c r="C1007" s="55" t="s">
        <v>14</v>
      </c>
      <c r="D1007" s="113"/>
      <c r="E1007" s="98"/>
      <c r="F1007" s="58"/>
    </row>
    <row r="1008" spans="1:6" x14ac:dyDescent="0.45">
      <c r="A1008" s="55" t="s">
        <v>14</v>
      </c>
      <c r="B1008" s="60" t="s">
        <v>144</v>
      </c>
      <c r="C1008" s="55" t="s">
        <v>14</v>
      </c>
      <c r="D1008" s="113"/>
      <c r="E1008" s="98"/>
      <c r="F1008" s="58"/>
    </row>
    <row r="1009" spans="1:6" ht="33.75" x14ac:dyDescent="0.45">
      <c r="A1009" s="55" t="s">
        <v>14</v>
      </c>
      <c r="B1009" s="60" t="s">
        <v>392</v>
      </c>
      <c r="C1009" s="55" t="s">
        <v>14</v>
      </c>
      <c r="D1009" s="113"/>
      <c r="E1009" s="98"/>
      <c r="F1009" s="58"/>
    </row>
    <row r="1010" spans="1:6" x14ac:dyDescent="0.45">
      <c r="A1010" s="55"/>
      <c r="B1010" s="60"/>
      <c r="C1010" s="55">
        <v>1</v>
      </c>
      <c r="D1010" s="113"/>
      <c r="E1010" s="98"/>
      <c r="F1010" s="96">
        <v>1</v>
      </c>
    </row>
    <row r="1011" spans="1:6" x14ac:dyDescent="0.45">
      <c r="A1011" s="55" t="s">
        <v>1006</v>
      </c>
      <c r="B1011" s="60" t="s">
        <v>393</v>
      </c>
      <c r="C1011" s="55" t="s">
        <v>99</v>
      </c>
      <c r="D1011" s="113"/>
      <c r="E1011" s="98"/>
      <c r="F1011" s="58"/>
    </row>
    <row r="1012" spans="1:6" x14ac:dyDescent="0.45">
      <c r="A1012" s="55" t="s">
        <v>14</v>
      </c>
      <c r="B1012" s="60" t="s">
        <v>388</v>
      </c>
      <c r="C1012" s="55" t="s">
        <v>14</v>
      </c>
      <c r="D1012" s="113"/>
      <c r="E1012" s="98"/>
      <c r="F1012" s="58"/>
    </row>
    <row r="1013" spans="1:6" x14ac:dyDescent="0.45">
      <c r="A1013" s="55" t="s">
        <v>14</v>
      </c>
      <c r="B1013" s="60" t="s">
        <v>140</v>
      </c>
      <c r="C1013" s="55" t="s">
        <v>14</v>
      </c>
      <c r="D1013" s="113"/>
      <c r="E1013" s="98"/>
      <c r="F1013" s="58"/>
    </row>
    <row r="1014" spans="1:6" ht="56.25" x14ac:dyDescent="0.45">
      <c r="A1014" s="55" t="s">
        <v>14</v>
      </c>
      <c r="B1014" s="60" t="s">
        <v>394</v>
      </c>
      <c r="C1014" s="55" t="s">
        <v>14</v>
      </c>
      <c r="D1014" s="113"/>
      <c r="E1014" s="98"/>
      <c r="F1014" s="58"/>
    </row>
    <row r="1015" spans="1:6" x14ac:dyDescent="0.45">
      <c r="A1015" s="55" t="s">
        <v>14</v>
      </c>
      <c r="B1015" s="60" t="s">
        <v>142</v>
      </c>
      <c r="C1015" s="55" t="s">
        <v>14</v>
      </c>
      <c r="D1015" s="113"/>
      <c r="E1015" s="98"/>
      <c r="F1015" s="58"/>
    </row>
    <row r="1016" spans="1:6" ht="56.25" x14ac:dyDescent="0.45">
      <c r="A1016" s="55" t="s">
        <v>14</v>
      </c>
      <c r="B1016" s="60" t="s">
        <v>395</v>
      </c>
      <c r="C1016" s="55" t="s">
        <v>14</v>
      </c>
      <c r="D1016" s="113"/>
      <c r="E1016" s="98"/>
      <c r="F1016" s="58"/>
    </row>
    <row r="1017" spans="1:6" x14ac:dyDescent="0.45">
      <c r="A1017" s="55" t="s">
        <v>14</v>
      </c>
      <c r="B1017" s="60" t="s">
        <v>216</v>
      </c>
      <c r="C1017" s="55" t="s">
        <v>14</v>
      </c>
      <c r="D1017" s="113"/>
      <c r="E1017" s="98"/>
      <c r="F1017" s="58"/>
    </row>
    <row r="1018" spans="1:6" x14ac:dyDescent="0.45">
      <c r="A1018" s="55" t="s">
        <v>14</v>
      </c>
      <c r="B1018" s="60" t="s">
        <v>391</v>
      </c>
      <c r="C1018" s="55" t="s">
        <v>14</v>
      </c>
      <c r="D1018" s="113"/>
      <c r="E1018" s="98"/>
      <c r="F1018" s="58"/>
    </row>
    <row r="1019" spans="1:6" x14ac:dyDescent="0.45">
      <c r="A1019" s="55" t="s">
        <v>14</v>
      </c>
      <c r="B1019" s="60" t="s">
        <v>144</v>
      </c>
      <c r="C1019" s="55" t="s">
        <v>14</v>
      </c>
      <c r="D1019" s="113"/>
      <c r="E1019" s="98"/>
      <c r="F1019" s="58"/>
    </row>
    <row r="1020" spans="1:6" ht="33.75" x14ac:dyDescent="0.45">
      <c r="A1020" s="55" t="s">
        <v>14</v>
      </c>
      <c r="B1020" s="60" t="s">
        <v>392</v>
      </c>
      <c r="C1020" s="55" t="s">
        <v>14</v>
      </c>
      <c r="D1020" s="113"/>
      <c r="E1020" s="98"/>
      <c r="F1020" s="58"/>
    </row>
    <row r="1021" spans="1:6" x14ac:dyDescent="0.45">
      <c r="A1021" s="55"/>
      <c r="B1021" s="60"/>
      <c r="C1021" s="55">
        <v>1</v>
      </c>
      <c r="D1021" s="113"/>
      <c r="E1021" s="98"/>
      <c r="F1021" s="96">
        <v>1</v>
      </c>
    </row>
    <row r="1022" spans="1:6" x14ac:dyDescent="0.45">
      <c r="A1022" s="55" t="s">
        <v>1007</v>
      </c>
      <c r="B1022" s="60" t="s">
        <v>396</v>
      </c>
      <c r="C1022" s="55" t="s">
        <v>99</v>
      </c>
      <c r="D1022" s="113"/>
      <c r="E1022" s="98"/>
      <c r="F1022" s="58"/>
    </row>
    <row r="1023" spans="1:6" ht="56.25" x14ac:dyDescent="0.45">
      <c r="A1023" s="55" t="s">
        <v>14</v>
      </c>
      <c r="B1023" s="60" t="s">
        <v>397</v>
      </c>
      <c r="C1023" s="55" t="s">
        <v>14</v>
      </c>
      <c r="D1023" s="113"/>
      <c r="E1023" s="98"/>
      <c r="F1023" s="58"/>
    </row>
    <row r="1024" spans="1:6" x14ac:dyDescent="0.45">
      <c r="A1024" s="55" t="s">
        <v>14</v>
      </c>
      <c r="B1024" s="60" t="s">
        <v>360</v>
      </c>
      <c r="C1024" s="55" t="s">
        <v>14</v>
      </c>
      <c r="D1024" s="113"/>
      <c r="E1024" s="98"/>
      <c r="F1024" s="58"/>
    </row>
    <row r="1025" spans="1:6" x14ac:dyDescent="0.45">
      <c r="A1025" s="55"/>
      <c r="B1025" s="60"/>
      <c r="C1025" s="55">
        <v>1</v>
      </c>
      <c r="D1025" s="113"/>
      <c r="E1025" s="98"/>
      <c r="F1025" s="96">
        <v>1</v>
      </c>
    </row>
    <row r="1026" spans="1:6" x14ac:dyDescent="0.45">
      <c r="A1026" s="55"/>
      <c r="B1026" s="60"/>
      <c r="C1026" s="55"/>
      <c r="D1026" s="113"/>
      <c r="E1026" s="98"/>
      <c r="F1026" s="58"/>
    </row>
    <row r="1027" spans="1:6" x14ac:dyDescent="0.45">
      <c r="A1027" s="55" t="s">
        <v>1008</v>
      </c>
      <c r="B1027" s="66" t="s">
        <v>232</v>
      </c>
      <c r="C1027" s="65" t="s">
        <v>52</v>
      </c>
      <c r="D1027" s="115"/>
      <c r="E1027" s="100"/>
      <c r="F1027" s="67"/>
    </row>
    <row r="1028" spans="1:6" ht="56.25" x14ac:dyDescent="0.45">
      <c r="A1028" s="55" t="s">
        <v>14</v>
      </c>
      <c r="B1028" s="60" t="s">
        <v>398</v>
      </c>
      <c r="C1028" s="55" t="s">
        <v>14</v>
      </c>
      <c r="D1028" s="113"/>
      <c r="E1028" s="98"/>
      <c r="F1028" s="58"/>
    </row>
    <row r="1029" spans="1:6" x14ac:dyDescent="0.45">
      <c r="A1029" s="55" t="s">
        <v>113</v>
      </c>
      <c r="B1029" s="60"/>
      <c r="C1029" s="55">
        <v>1</v>
      </c>
      <c r="D1029" s="113">
        <v>1.371</v>
      </c>
      <c r="E1029" s="98"/>
      <c r="F1029" s="96">
        <f>(C1029*D1029)</f>
        <v>1.371</v>
      </c>
    </row>
    <row r="1030" spans="1:6" x14ac:dyDescent="0.45">
      <c r="A1030" s="55"/>
      <c r="B1030" s="60"/>
      <c r="C1030" s="55"/>
      <c r="D1030" s="113"/>
      <c r="E1030" s="98"/>
      <c r="F1030" s="58"/>
    </row>
    <row r="1031" spans="1:6" x14ac:dyDescent="0.45">
      <c r="A1031" s="55" t="s">
        <v>399</v>
      </c>
      <c r="B1031" s="60" t="s">
        <v>400</v>
      </c>
      <c r="C1031" s="55" t="s">
        <v>14</v>
      </c>
      <c r="D1031" s="113"/>
      <c r="E1031" s="98"/>
      <c r="F1031" s="58"/>
    </row>
    <row r="1032" spans="1:6" x14ac:dyDescent="0.45">
      <c r="A1032" s="55" t="s">
        <v>14</v>
      </c>
      <c r="B1032" s="60" t="s">
        <v>401</v>
      </c>
      <c r="C1032" s="55" t="s">
        <v>14</v>
      </c>
      <c r="D1032" s="113"/>
      <c r="E1032" s="98"/>
      <c r="F1032" s="58"/>
    </row>
    <row r="1033" spans="1:6" x14ac:dyDescent="0.45">
      <c r="A1033" s="55" t="s">
        <v>853</v>
      </c>
      <c r="B1033" s="60" t="s">
        <v>402</v>
      </c>
      <c r="C1033" s="55" t="s">
        <v>99</v>
      </c>
      <c r="D1033" s="113"/>
      <c r="E1033" s="98"/>
      <c r="F1033" s="58"/>
    </row>
    <row r="1034" spans="1:6" x14ac:dyDescent="0.45">
      <c r="A1034" s="55" t="s">
        <v>854</v>
      </c>
      <c r="B1034" s="60" t="s">
        <v>403</v>
      </c>
      <c r="C1034" s="55" t="s">
        <v>99</v>
      </c>
      <c r="D1034" s="113"/>
      <c r="E1034" s="98"/>
      <c r="F1034" s="58"/>
    </row>
    <row r="1035" spans="1:6" x14ac:dyDescent="0.45">
      <c r="A1035" s="55" t="s">
        <v>855</v>
      </c>
      <c r="B1035" s="60" t="s">
        <v>404</v>
      </c>
      <c r="C1035" s="55" t="s">
        <v>99</v>
      </c>
      <c r="D1035" s="113"/>
      <c r="E1035" s="98"/>
      <c r="F1035" s="58"/>
    </row>
    <row r="1036" spans="1:6" x14ac:dyDescent="0.45">
      <c r="A1036" s="55" t="s">
        <v>856</v>
      </c>
      <c r="B1036" s="60" t="s">
        <v>405</v>
      </c>
      <c r="C1036" s="55" t="s">
        <v>99</v>
      </c>
      <c r="D1036" s="113"/>
      <c r="E1036" s="98"/>
      <c r="F1036" s="58"/>
    </row>
    <row r="1037" spans="1:6" x14ac:dyDescent="0.45">
      <c r="A1037" s="55" t="s">
        <v>858</v>
      </c>
      <c r="B1037" s="60" t="s">
        <v>406</v>
      </c>
      <c r="C1037" s="55" t="s">
        <v>99</v>
      </c>
      <c r="D1037" s="113"/>
      <c r="E1037" s="98"/>
      <c r="F1037" s="58"/>
    </row>
    <row r="1038" spans="1:6" x14ac:dyDescent="0.45">
      <c r="A1038" s="55" t="s">
        <v>1009</v>
      </c>
      <c r="B1038" s="60" t="s">
        <v>407</v>
      </c>
      <c r="C1038" s="55" t="s">
        <v>99</v>
      </c>
      <c r="D1038" s="113"/>
      <c r="E1038" s="98"/>
      <c r="F1038" s="58"/>
    </row>
    <row r="1039" spans="1:6" x14ac:dyDescent="0.45">
      <c r="A1039" s="55" t="s">
        <v>1010</v>
      </c>
      <c r="B1039" s="60" t="s">
        <v>408</v>
      </c>
      <c r="C1039" s="55" t="s">
        <v>99</v>
      </c>
      <c r="D1039" s="113"/>
      <c r="E1039" s="98"/>
      <c r="F1039" s="58"/>
    </row>
    <row r="1040" spans="1:6" x14ac:dyDescent="0.45">
      <c r="A1040" s="55" t="s">
        <v>1011</v>
      </c>
      <c r="B1040" s="60" t="s">
        <v>409</v>
      </c>
      <c r="C1040" s="55" t="s">
        <v>99</v>
      </c>
      <c r="D1040" s="113"/>
      <c r="E1040" s="98"/>
      <c r="F1040" s="58"/>
    </row>
    <row r="1041" spans="1:6" x14ac:dyDescent="0.45">
      <c r="A1041" s="55" t="s">
        <v>1012</v>
      </c>
      <c r="B1041" s="60" t="s">
        <v>410</v>
      </c>
      <c r="C1041" s="55" t="s">
        <v>99</v>
      </c>
      <c r="D1041" s="113"/>
      <c r="E1041" s="98"/>
      <c r="F1041" s="58"/>
    </row>
    <row r="1042" spans="1:6" x14ac:dyDescent="0.45">
      <c r="A1042" s="55" t="s">
        <v>1013</v>
      </c>
      <c r="B1042" s="60" t="s">
        <v>411</v>
      </c>
      <c r="C1042" s="55" t="s">
        <v>99</v>
      </c>
      <c r="D1042" s="113"/>
      <c r="E1042" s="98"/>
      <c r="F1042" s="58"/>
    </row>
    <row r="1043" spans="1:6" x14ac:dyDescent="0.45">
      <c r="A1043" s="55" t="s">
        <v>1014</v>
      </c>
      <c r="B1043" s="60" t="s">
        <v>412</v>
      </c>
      <c r="C1043" s="55" t="s">
        <v>99</v>
      </c>
      <c r="D1043" s="113"/>
      <c r="E1043" s="98"/>
      <c r="F1043" s="58"/>
    </row>
    <row r="1044" spans="1:6" x14ac:dyDescent="0.45">
      <c r="A1044" s="55" t="s">
        <v>1015</v>
      </c>
      <c r="B1044" s="60" t="s">
        <v>413</v>
      </c>
      <c r="C1044" s="55" t="s">
        <v>99</v>
      </c>
      <c r="D1044" s="113"/>
      <c r="E1044" s="98"/>
      <c r="F1044" s="58"/>
    </row>
    <row r="1045" spans="1:6" x14ac:dyDescent="0.45">
      <c r="A1045" s="55" t="s">
        <v>414</v>
      </c>
      <c r="B1045" s="60" t="s">
        <v>415</v>
      </c>
      <c r="C1045" s="55" t="s">
        <v>14</v>
      </c>
      <c r="D1045" s="113"/>
      <c r="E1045" s="98"/>
      <c r="F1045" s="58"/>
    </row>
    <row r="1046" spans="1:6" x14ac:dyDescent="0.45">
      <c r="A1046" s="55" t="s">
        <v>1016</v>
      </c>
      <c r="B1046" s="60" t="s">
        <v>416</v>
      </c>
      <c r="C1046" s="55" t="s">
        <v>75</v>
      </c>
      <c r="D1046" s="113"/>
      <c r="E1046" s="98"/>
      <c r="F1046" s="58"/>
    </row>
    <row r="1047" spans="1:6" ht="33.75" x14ac:dyDescent="0.45">
      <c r="A1047" s="55" t="s">
        <v>14</v>
      </c>
      <c r="B1047" s="60" t="s">
        <v>417</v>
      </c>
      <c r="C1047" s="55" t="s">
        <v>14</v>
      </c>
      <c r="D1047" s="113"/>
      <c r="E1047" s="98"/>
      <c r="F1047" s="58"/>
    </row>
    <row r="1048" spans="1:6" x14ac:dyDescent="0.45">
      <c r="A1048" s="55" t="s">
        <v>1017</v>
      </c>
      <c r="B1048" s="60" t="s">
        <v>79</v>
      </c>
      <c r="C1048" s="55" t="s">
        <v>75</v>
      </c>
      <c r="D1048" s="113"/>
      <c r="E1048" s="98"/>
      <c r="F1048" s="58"/>
    </row>
    <row r="1049" spans="1:6" ht="33.75" x14ac:dyDescent="0.45">
      <c r="A1049" s="55" t="s">
        <v>14</v>
      </c>
      <c r="B1049" s="60" t="s">
        <v>418</v>
      </c>
      <c r="C1049" s="55" t="s">
        <v>14</v>
      </c>
      <c r="D1049" s="113"/>
      <c r="E1049" s="98"/>
      <c r="F1049" s="58"/>
    </row>
    <row r="1050" spans="1:6" x14ac:dyDescent="0.45">
      <c r="A1050" s="55" t="s">
        <v>1018</v>
      </c>
      <c r="B1050" s="60" t="s">
        <v>419</v>
      </c>
      <c r="C1050" s="55" t="s">
        <v>75</v>
      </c>
      <c r="D1050" s="113"/>
      <c r="E1050" s="98"/>
      <c r="F1050" s="58"/>
    </row>
    <row r="1051" spans="1:6" ht="22.5" x14ac:dyDescent="0.45">
      <c r="A1051" s="55" t="s">
        <v>14</v>
      </c>
      <c r="B1051" s="60" t="s">
        <v>420</v>
      </c>
      <c r="C1051" s="55" t="s">
        <v>14</v>
      </c>
      <c r="D1051" s="113"/>
      <c r="E1051" s="98"/>
      <c r="F1051" s="58"/>
    </row>
    <row r="1052" spans="1:6" x14ac:dyDescent="0.45">
      <c r="A1052" s="55" t="s">
        <v>1019</v>
      </c>
      <c r="B1052" s="60" t="s">
        <v>421</v>
      </c>
      <c r="C1052" s="55" t="s">
        <v>20</v>
      </c>
      <c r="D1052" s="113"/>
      <c r="E1052" s="98"/>
      <c r="F1052" s="58"/>
    </row>
    <row r="1053" spans="1:6" ht="22.5" x14ac:dyDescent="0.45">
      <c r="A1053" s="55" t="s">
        <v>14</v>
      </c>
      <c r="B1053" s="60" t="s">
        <v>422</v>
      </c>
      <c r="C1053" s="55" t="s">
        <v>14</v>
      </c>
      <c r="D1053" s="113"/>
      <c r="E1053" s="98"/>
      <c r="F1053" s="58"/>
    </row>
    <row r="1054" spans="1:6" x14ac:dyDescent="0.45">
      <c r="A1054" s="55" t="s">
        <v>1020</v>
      </c>
      <c r="B1054" s="60" t="s">
        <v>77</v>
      </c>
      <c r="C1054" s="55" t="s">
        <v>20</v>
      </c>
      <c r="D1054" s="113"/>
      <c r="E1054" s="98"/>
      <c r="F1054" s="58"/>
    </row>
    <row r="1055" spans="1:6" ht="22.5" x14ac:dyDescent="0.45">
      <c r="A1055" s="55" t="s">
        <v>14</v>
      </c>
      <c r="B1055" s="60" t="s">
        <v>155</v>
      </c>
      <c r="C1055" s="55" t="s">
        <v>14</v>
      </c>
      <c r="D1055" s="113"/>
      <c r="E1055" s="98"/>
      <c r="F1055" s="58"/>
    </row>
    <row r="1056" spans="1:6" x14ac:dyDescent="0.45">
      <c r="A1056" s="362" t="s">
        <v>1021</v>
      </c>
      <c r="B1056" s="363"/>
      <c r="C1056" s="363"/>
      <c r="D1056" s="363"/>
      <c r="E1056" s="363"/>
      <c r="F1056" s="364"/>
    </row>
    <row r="1057" spans="1:6" x14ac:dyDescent="0.45">
      <c r="A1057" s="55" t="s">
        <v>14</v>
      </c>
      <c r="B1057" s="60" t="s">
        <v>423</v>
      </c>
      <c r="C1057" s="55" t="s">
        <v>14</v>
      </c>
      <c r="D1057" s="113"/>
      <c r="E1057" s="98"/>
      <c r="F1057" s="58"/>
    </row>
    <row r="1058" spans="1:6" x14ac:dyDescent="0.45">
      <c r="A1058" s="55" t="s">
        <v>17</v>
      </c>
      <c r="B1058" s="60" t="s">
        <v>83</v>
      </c>
      <c r="C1058" s="55" t="s">
        <v>62</v>
      </c>
      <c r="D1058" s="113"/>
      <c r="E1058" s="98"/>
      <c r="F1058" s="58"/>
    </row>
    <row r="1059" spans="1:6" x14ac:dyDescent="0.45">
      <c r="A1059" s="55" t="s">
        <v>31</v>
      </c>
      <c r="B1059" s="60" t="s">
        <v>85</v>
      </c>
      <c r="C1059" s="55" t="s">
        <v>14</v>
      </c>
      <c r="D1059" s="113"/>
      <c r="E1059" s="98"/>
      <c r="F1059" s="58"/>
    </row>
    <row r="1060" spans="1:6" ht="123.75" x14ac:dyDescent="0.45">
      <c r="A1060" s="55" t="s">
        <v>718</v>
      </c>
      <c r="B1060" s="60" t="s">
        <v>314</v>
      </c>
      <c r="C1060" s="55" t="s">
        <v>87</v>
      </c>
      <c r="D1060" s="113"/>
      <c r="E1060" s="98"/>
      <c r="F1060" s="58"/>
    </row>
    <row r="1061" spans="1:6" x14ac:dyDescent="0.45">
      <c r="A1061" s="55" t="s">
        <v>113</v>
      </c>
      <c r="B1061" s="60" t="s">
        <v>1022</v>
      </c>
      <c r="C1061" s="55">
        <v>1</v>
      </c>
      <c r="D1061" s="113">
        <v>2.41</v>
      </c>
      <c r="E1061" s="98">
        <v>3.8</v>
      </c>
      <c r="F1061" s="58">
        <f>(D1061*E1061*C1061)</f>
        <v>9.1579999999999995</v>
      </c>
    </row>
    <row r="1062" spans="1:6" x14ac:dyDescent="0.45">
      <c r="A1062" s="55" t="s">
        <v>114</v>
      </c>
      <c r="B1062" s="62" t="s">
        <v>780</v>
      </c>
      <c r="C1062" s="63">
        <v>-1</v>
      </c>
      <c r="D1062" s="114">
        <v>0.78</v>
      </c>
      <c r="E1062" s="99">
        <v>2.5249999999999999</v>
      </c>
      <c r="F1062" s="58">
        <f t="shared" ref="F1062:F1080" si="38">(D1062*E1062*C1062)</f>
        <v>-1.9695</v>
      </c>
    </row>
    <row r="1063" spans="1:6" x14ac:dyDescent="0.45">
      <c r="A1063" s="55" t="s">
        <v>115</v>
      </c>
      <c r="B1063" s="60" t="s">
        <v>1023</v>
      </c>
      <c r="C1063" s="55">
        <v>1</v>
      </c>
      <c r="D1063" s="113">
        <v>5.09</v>
      </c>
      <c r="E1063" s="98">
        <v>3.8</v>
      </c>
      <c r="F1063" s="58">
        <f t="shared" si="38"/>
        <v>19.341999999999999</v>
      </c>
    </row>
    <row r="1064" spans="1:6" x14ac:dyDescent="0.45">
      <c r="A1064" s="55" t="s">
        <v>116</v>
      </c>
      <c r="B1064" s="60" t="s">
        <v>1551</v>
      </c>
      <c r="C1064" s="55">
        <v>1</v>
      </c>
      <c r="D1064" s="113">
        <v>1.4550000000000001</v>
      </c>
      <c r="E1064" s="98">
        <v>3.8</v>
      </c>
      <c r="F1064" s="58">
        <f t="shared" si="38"/>
        <v>5.5289999999999999</v>
      </c>
    </row>
    <row r="1065" spans="1:6" x14ac:dyDescent="0.45">
      <c r="A1065" s="55" t="s">
        <v>741</v>
      </c>
      <c r="B1065" s="62" t="s">
        <v>1024</v>
      </c>
      <c r="C1065" s="63">
        <v>1</v>
      </c>
      <c r="D1065" s="114"/>
      <c r="E1065" s="99"/>
      <c r="F1065" s="58">
        <f t="shared" si="38"/>
        <v>0</v>
      </c>
    </row>
    <row r="1066" spans="1:6" x14ac:dyDescent="0.45">
      <c r="A1066" s="55" t="s">
        <v>743</v>
      </c>
      <c r="B1066" s="60" t="s">
        <v>1025</v>
      </c>
      <c r="C1066" s="55">
        <v>1</v>
      </c>
      <c r="D1066" s="113">
        <v>3.8</v>
      </c>
      <c r="E1066" s="98">
        <v>4.25</v>
      </c>
      <c r="F1066" s="58">
        <f t="shared" si="38"/>
        <v>16.149999999999999</v>
      </c>
    </row>
    <row r="1067" spans="1:6" x14ac:dyDescent="0.45">
      <c r="A1067" s="55" t="s">
        <v>746</v>
      </c>
      <c r="B1067" s="62" t="s">
        <v>1026</v>
      </c>
      <c r="C1067" s="63">
        <v>-1</v>
      </c>
      <c r="D1067" s="114">
        <v>1</v>
      </c>
      <c r="E1067" s="99">
        <v>2.37</v>
      </c>
      <c r="F1067" s="58">
        <f t="shared" si="38"/>
        <v>-2.37</v>
      </c>
    </row>
    <row r="1068" spans="1:6" x14ac:dyDescent="0.45">
      <c r="A1068" s="55" t="s">
        <v>747</v>
      </c>
      <c r="B1068" s="60" t="s">
        <v>1027</v>
      </c>
      <c r="C1068" s="55">
        <v>1</v>
      </c>
      <c r="D1068" s="113">
        <v>0.6</v>
      </c>
      <c r="E1068" s="98">
        <v>2.5499999999999998</v>
      </c>
      <c r="F1068" s="58">
        <f t="shared" si="38"/>
        <v>1.5299999999999998</v>
      </c>
    </row>
    <row r="1069" spans="1:6" x14ac:dyDescent="0.45">
      <c r="A1069" s="55" t="s">
        <v>748</v>
      </c>
      <c r="B1069" s="60" t="s">
        <v>1552</v>
      </c>
      <c r="C1069" s="55">
        <v>1</v>
      </c>
      <c r="D1069" s="113">
        <v>6.76</v>
      </c>
      <c r="E1069" s="98">
        <v>3.8</v>
      </c>
      <c r="F1069" s="58">
        <f t="shared" si="38"/>
        <v>25.687999999999999</v>
      </c>
    </row>
    <row r="1070" spans="1:6" x14ac:dyDescent="0.45">
      <c r="A1070" s="55" t="s">
        <v>750</v>
      </c>
      <c r="B1070" s="62" t="s">
        <v>780</v>
      </c>
      <c r="C1070" s="63">
        <v>-1</v>
      </c>
      <c r="D1070" s="114">
        <v>0.95</v>
      </c>
      <c r="E1070" s="99">
        <v>2.5499999999999998</v>
      </c>
      <c r="F1070" s="58">
        <f t="shared" si="38"/>
        <v>-2.4224999999999999</v>
      </c>
    </row>
    <row r="1071" spans="1:6" x14ac:dyDescent="0.45">
      <c r="A1071" s="55" t="s">
        <v>751</v>
      </c>
      <c r="B1071" s="60" t="s">
        <v>1028</v>
      </c>
      <c r="C1071" s="55">
        <v>1</v>
      </c>
      <c r="D1071" s="113">
        <v>4.3</v>
      </c>
      <c r="E1071" s="98">
        <v>3.8</v>
      </c>
      <c r="F1071" s="58">
        <f t="shared" si="38"/>
        <v>16.34</v>
      </c>
    </row>
    <row r="1072" spans="1:6" x14ac:dyDescent="0.45">
      <c r="A1072" s="55" t="s">
        <v>752</v>
      </c>
      <c r="B1072" s="62" t="s">
        <v>780</v>
      </c>
      <c r="C1072" s="63">
        <v>-1</v>
      </c>
      <c r="D1072" s="114">
        <v>0.98</v>
      </c>
      <c r="E1072" s="99">
        <v>2.5249999999999999</v>
      </c>
      <c r="F1072" s="58">
        <f t="shared" si="38"/>
        <v>-2.4744999999999999</v>
      </c>
    </row>
    <row r="1073" spans="1:6" x14ac:dyDescent="0.45">
      <c r="A1073" s="55" t="s">
        <v>753</v>
      </c>
      <c r="B1073" s="60" t="s">
        <v>1553</v>
      </c>
      <c r="C1073" s="55">
        <v>1</v>
      </c>
      <c r="D1073" s="113">
        <v>4.8499999999999996</v>
      </c>
      <c r="E1073" s="98">
        <v>4.25</v>
      </c>
      <c r="F1073" s="58">
        <f t="shared" si="38"/>
        <v>20.612499999999997</v>
      </c>
    </row>
    <row r="1074" spans="1:6" x14ac:dyDescent="0.45">
      <c r="A1074" s="55" t="s">
        <v>754</v>
      </c>
      <c r="B1074" s="60" t="s">
        <v>1554</v>
      </c>
      <c r="C1074" s="55">
        <v>1</v>
      </c>
      <c r="D1074" s="113">
        <v>3.06</v>
      </c>
      <c r="E1074" s="98">
        <v>3.8</v>
      </c>
      <c r="F1074" s="58">
        <f t="shared" si="38"/>
        <v>11.628</v>
      </c>
    </row>
    <row r="1075" spans="1:6" x14ac:dyDescent="0.45">
      <c r="A1075" s="55" t="s">
        <v>755</v>
      </c>
      <c r="B1075" s="60" t="s">
        <v>1029</v>
      </c>
      <c r="C1075" s="55">
        <v>1</v>
      </c>
      <c r="D1075" s="113">
        <v>4.18</v>
      </c>
      <c r="E1075" s="98">
        <v>4.25</v>
      </c>
      <c r="F1075" s="58">
        <f t="shared" si="38"/>
        <v>17.765000000000001</v>
      </c>
    </row>
    <row r="1076" spans="1:6" x14ac:dyDescent="0.45">
      <c r="A1076" s="55" t="s">
        <v>756</v>
      </c>
      <c r="B1076" s="74" t="s">
        <v>1030</v>
      </c>
      <c r="C1076" s="55"/>
      <c r="D1076" s="113"/>
      <c r="E1076" s="98"/>
      <c r="F1076" s="58">
        <f t="shared" si="38"/>
        <v>0</v>
      </c>
    </row>
    <row r="1077" spans="1:6" x14ac:dyDescent="0.45">
      <c r="A1077" s="55" t="s">
        <v>757</v>
      </c>
      <c r="B1077" s="73" t="s">
        <v>1031</v>
      </c>
      <c r="C1077" s="33">
        <v>1</v>
      </c>
      <c r="D1077" s="72">
        <v>0.95</v>
      </c>
      <c r="E1077" s="102">
        <v>4.45</v>
      </c>
      <c r="F1077" s="58">
        <f t="shared" si="38"/>
        <v>4.2275</v>
      </c>
    </row>
    <row r="1078" spans="1:6" x14ac:dyDescent="0.45">
      <c r="A1078" s="55" t="s">
        <v>758</v>
      </c>
      <c r="B1078" s="73" t="s">
        <v>1032</v>
      </c>
      <c r="C1078" s="33">
        <v>1</v>
      </c>
      <c r="D1078" s="118">
        <v>1.3</v>
      </c>
      <c r="E1078" s="104">
        <v>1.52</v>
      </c>
      <c r="F1078" s="58">
        <f t="shared" si="38"/>
        <v>1.9760000000000002</v>
      </c>
    </row>
    <row r="1079" spans="1:6" x14ac:dyDescent="0.45">
      <c r="A1079" s="55" t="s">
        <v>759</v>
      </c>
      <c r="B1079" s="73" t="s">
        <v>1555</v>
      </c>
      <c r="C1079" s="33">
        <v>1</v>
      </c>
      <c r="D1079" s="118">
        <v>2.93</v>
      </c>
      <c r="E1079" s="104">
        <v>4</v>
      </c>
      <c r="F1079" s="58">
        <f t="shared" si="38"/>
        <v>11.72</v>
      </c>
    </row>
    <row r="1080" spans="1:6" x14ac:dyDescent="0.45">
      <c r="A1080" s="55"/>
      <c r="B1080" s="73" t="s">
        <v>1691</v>
      </c>
      <c r="C1080" s="33">
        <v>1</v>
      </c>
      <c r="D1080" s="118">
        <f>6.4+2.25+11.3</f>
        <v>19.950000000000003</v>
      </c>
      <c r="E1080" s="104">
        <v>4.45</v>
      </c>
      <c r="F1080" s="58">
        <f t="shared" si="38"/>
        <v>88.777500000000018</v>
      </c>
    </row>
    <row r="1081" spans="1:6" x14ac:dyDescent="0.45">
      <c r="A1081" s="55"/>
      <c r="B1081" s="73"/>
      <c r="C1081" s="33"/>
      <c r="D1081" s="118"/>
      <c r="E1081" s="104"/>
      <c r="F1081" s="58"/>
    </row>
    <row r="1082" spans="1:6" x14ac:dyDescent="0.45">
      <c r="A1082" s="55"/>
      <c r="B1082" s="73"/>
      <c r="C1082" s="33"/>
      <c r="D1082" s="118"/>
      <c r="E1082" s="104"/>
      <c r="F1082" s="58"/>
    </row>
    <row r="1083" spans="1:6" x14ac:dyDescent="0.45">
      <c r="A1083" s="55"/>
      <c r="B1083" s="73"/>
      <c r="C1083" s="33"/>
      <c r="D1083" s="118"/>
      <c r="E1083" s="104"/>
      <c r="F1083" s="58"/>
    </row>
    <row r="1084" spans="1:6" x14ac:dyDescent="0.45">
      <c r="A1084" s="55"/>
      <c r="B1084" s="90"/>
      <c r="C1084" s="237"/>
      <c r="D1084" s="124"/>
      <c r="E1084" s="112"/>
      <c r="F1084" s="96">
        <f>SUM(F1061:F1080)</f>
        <v>241.20699999999999</v>
      </c>
    </row>
    <row r="1085" spans="1:6" x14ac:dyDescent="0.45">
      <c r="A1085" s="55"/>
      <c r="B1085" s="60"/>
      <c r="C1085" s="55"/>
      <c r="D1085" s="113"/>
      <c r="E1085" s="98"/>
      <c r="F1085" s="58"/>
    </row>
    <row r="1086" spans="1:6" ht="123.75" x14ac:dyDescent="0.45">
      <c r="A1086" s="55" t="s">
        <v>719</v>
      </c>
      <c r="B1086" s="60" t="s">
        <v>424</v>
      </c>
      <c r="C1086" s="55" t="s">
        <v>87</v>
      </c>
      <c r="D1086" s="113"/>
      <c r="E1086" s="98"/>
      <c r="F1086" s="58"/>
    </row>
    <row r="1087" spans="1:6" x14ac:dyDescent="0.45">
      <c r="A1087" s="55"/>
      <c r="B1087" s="60" t="s">
        <v>1033</v>
      </c>
      <c r="C1087" s="55">
        <v>1</v>
      </c>
      <c r="D1087" s="113">
        <v>6.45</v>
      </c>
      <c r="E1087" s="98">
        <v>1.06</v>
      </c>
      <c r="F1087" s="78">
        <f>(C1087*D1087*E1087)</f>
        <v>6.8370000000000006</v>
      </c>
    </row>
    <row r="1088" spans="1:6" x14ac:dyDescent="0.45">
      <c r="A1088" s="55"/>
      <c r="B1088" s="91"/>
      <c r="C1088" s="55"/>
      <c r="D1088" s="113"/>
      <c r="E1088" s="98"/>
      <c r="F1088" s="78">
        <f t="shared" ref="F1088:F1097" si="39">(C1088*D1088*E1088)</f>
        <v>0</v>
      </c>
    </row>
    <row r="1089" spans="1:6" x14ac:dyDescent="0.45">
      <c r="A1089" s="55"/>
      <c r="B1089" s="92" t="s">
        <v>1034</v>
      </c>
      <c r="C1089" s="55"/>
      <c r="D1089" s="113"/>
      <c r="E1089" s="98"/>
      <c r="F1089" s="78">
        <f t="shared" si="39"/>
        <v>0</v>
      </c>
    </row>
    <row r="1090" spans="1:6" x14ac:dyDescent="0.45">
      <c r="A1090" s="55"/>
      <c r="B1090" s="71" t="s">
        <v>1035</v>
      </c>
      <c r="C1090" s="232">
        <v>1</v>
      </c>
      <c r="D1090" s="72">
        <v>1.4</v>
      </c>
      <c r="E1090" s="102">
        <v>4.25</v>
      </c>
      <c r="F1090" s="78">
        <f t="shared" si="39"/>
        <v>5.9499999999999993</v>
      </c>
    </row>
    <row r="1091" spans="1:6" x14ac:dyDescent="0.45">
      <c r="A1091" s="55"/>
      <c r="B1091" s="71" t="s">
        <v>1036</v>
      </c>
      <c r="C1091" s="232">
        <v>1</v>
      </c>
      <c r="D1091" s="72">
        <v>2.84</v>
      </c>
      <c r="E1091" s="102">
        <v>2.0499999999999998</v>
      </c>
      <c r="F1091" s="78">
        <f t="shared" si="39"/>
        <v>5.8219999999999992</v>
      </c>
    </row>
    <row r="1092" spans="1:6" x14ac:dyDescent="0.45">
      <c r="A1092" s="55"/>
      <c r="B1092" s="75" t="s">
        <v>780</v>
      </c>
      <c r="C1092" s="233">
        <v>-1</v>
      </c>
      <c r="D1092" s="117">
        <v>1.51</v>
      </c>
      <c r="E1092" s="103">
        <v>2.0499999999999998</v>
      </c>
      <c r="F1092" s="97">
        <f t="shared" si="39"/>
        <v>-3.0954999999999999</v>
      </c>
    </row>
    <row r="1093" spans="1:6" x14ac:dyDescent="0.45">
      <c r="A1093" s="55"/>
      <c r="B1093" s="71" t="s">
        <v>1037</v>
      </c>
      <c r="C1093" s="232">
        <v>1</v>
      </c>
      <c r="D1093" s="72">
        <v>2.0499999999999998</v>
      </c>
      <c r="E1093" s="102">
        <v>4.25</v>
      </c>
      <c r="F1093" s="78">
        <f t="shared" si="39"/>
        <v>8.7124999999999986</v>
      </c>
    </row>
    <row r="1094" spans="1:6" x14ac:dyDescent="0.45">
      <c r="A1094" s="55"/>
      <c r="B1094" s="75" t="s">
        <v>780</v>
      </c>
      <c r="C1094" s="233">
        <v>-1</v>
      </c>
      <c r="D1094" s="117">
        <v>1.5249999999999999</v>
      </c>
      <c r="E1094" s="103">
        <v>2.35</v>
      </c>
      <c r="F1094" s="97">
        <f t="shared" si="39"/>
        <v>-3.5837499999999998</v>
      </c>
    </row>
    <row r="1095" spans="1:6" x14ac:dyDescent="0.45">
      <c r="A1095" s="55"/>
      <c r="B1095" s="71" t="s">
        <v>1038</v>
      </c>
      <c r="C1095" s="232">
        <v>1</v>
      </c>
      <c r="D1095" s="72">
        <v>1.7</v>
      </c>
      <c r="E1095" s="102">
        <v>2.3199999999999998</v>
      </c>
      <c r="F1095" s="78">
        <f t="shared" si="39"/>
        <v>3.9439999999999995</v>
      </c>
    </row>
    <row r="1096" spans="1:6" x14ac:dyDescent="0.45">
      <c r="A1096" s="55"/>
      <c r="B1096" s="71" t="s">
        <v>1039</v>
      </c>
      <c r="C1096" s="232">
        <v>1</v>
      </c>
      <c r="D1096" s="118">
        <v>2.0499999999999998</v>
      </c>
      <c r="E1096" s="104">
        <v>1.06</v>
      </c>
      <c r="F1096" s="78">
        <f t="shared" si="39"/>
        <v>2.173</v>
      </c>
    </row>
    <row r="1097" spans="1:6" x14ac:dyDescent="0.45">
      <c r="A1097" s="55"/>
      <c r="B1097" s="71" t="s">
        <v>1040</v>
      </c>
      <c r="C1097" s="232">
        <v>1</v>
      </c>
      <c r="D1097" s="72">
        <v>1.9</v>
      </c>
      <c r="E1097" s="102">
        <v>2.1190000000000002</v>
      </c>
      <c r="F1097" s="78">
        <f t="shared" si="39"/>
        <v>4.0261000000000005</v>
      </c>
    </row>
    <row r="1098" spans="1:6" x14ac:dyDescent="0.45">
      <c r="A1098" s="55"/>
      <c r="B1098" s="68"/>
      <c r="C1098" s="69"/>
      <c r="D1098" s="116"/>
      <c r="E1098" s="101"/>
      <c r="F1098" s="96">
        <f>SUM(F1087:F1097)</f>
        <v>30.785350000000001</v>
      </c>
    </row>
    <row r="1099" spans="1:6" x14ac:dyDescent="0.45">
      <c r="A1099" s="55"/>
      <c r="B1099" s="60"/>
      <c r="C1099" s="55"/>
      <c r="D1099" s="113"/>
      <c r="E1099" s="98"/>
      <c r="F1099" s="58"/>
    </row>
    <row r="1100" spans="1:6" ht="135" x14ac:dyDescent="0.45">
      <c r="A1100" s="55" t="s">
        <v>720</v>
      </c>
      <c r="B1100" s="60" t="s">
        <v>315</v>
      </c>
      <c r="C1100" s="55" t="s">
        <v>87</v>
      </c>
      <c r="D1100" s="113"/>
      <c r="E1100" s="98"/>
      <c r="F1100" s="58"/>
    </row>
    <row r="1101" spans="1:6" x14ac:dyDescent="0.45">
      <c r="A1101" s="55">
        <v>1</v>
      </c>
      <c r="B1101" s="60" t="s">
        <v>1041</v>
      </c>
      <c r="C1101" s="232">
        <v>1</v>
      </c>
      <c r="D1101" s="113">
        <v>2.2000000000000002</v>
      </c>
      <c r="E1101" s="98">
        <v>2.5499999999999998</v>
      </c>
      <c r="F1101" s="58">
        <f>(D1101*E1101*C1101)</f>
        <v>5.61</v>
      </c>
    </row>
    <row r="1102" spans="1:6" x14ac:dyDescent="0.45">
      <c r="A1102" s="55">
        <v>2</v>
      </c>
      <c r="B1102" s="60" t="s">
        <v>1042</v>
      </c>
      <c r="C1102" s="232">
        <v>1</v>
      </c>
      <c r="D1102" s="113">
        <v>2.2000000000000002</v>
      </c>
      <c r="E1102" s="98">
        <v>2.5499999999999998</v>
      </c>
      <c r="F1102" s="58">
        <f t="shared" ref="F1102:F1118" si="40">(D1102*E1102*C1102)</f>
        <v>5.61</v>
      </c>
    </row>
    <row r="1103" spans="1:6" x14ac:dyDescent="0.45">
      <c r="A1103" s="55">
        <v>3</v>
      </c>
      <c r="B1103" s="60" t="s">
        <v>1043</v>
      </c>
      <c r="C1103" s="232">
        <v>1</v>
      </c>
      <c r="D1103" s="113">
        <v>2.42</v>
      </c>
      <c r="E1103" s="98">
        <v>2.5499999999999998</v>
      </c>
      <c r="F1103" s="58">
        <f t="shared" si="40"/>
        <v>6.1709999999999994</v>
      </c>
    </row>
    <row r="1104" spans="1:6" x14ac:dyDescent="0.45">
      <c r="A1104" s="55">
        <v>3</v>
      </c>
      <c r="B1104" s="60" t="s">
        <v>1043</v>
      </c>
      <c r="C1104" s="232">
        <v>1</v>
      </c>
      <c r="D1104" s="113">
        <v>0.5</v>
      </c>
      <c r="E1104" s="98">
        <v>2.5499999999999998</v>
      </c>
      <c r="F1104" s="58">
        <f t="shared" si="40"/>
        <v>1.2749999999999999</v>
      </c>
    </row>
    <row r="1105" spans="1:6" x14ac:dyDescent="0.45">
      <c r="A1105" s="55">
        <v>4</v>
      </c>
      <c r="B1105" s="60" t="s">
        <v>1044</v>
      </c>
      <c r="C1105" s="232">
        <v>1</v>
      </c>
      <c r="D1105" s="113">
        <v>1.7909999999999999</v>
      </c>
      <c r="E1105" s="98">
        <v>2.5499999999999998</v>
      </c>
      <c r="F1105" s="58">
        <f t="shared" si="40"/>
        <v>4.5670499999999992</v>
      </c>
    </row>
    <row r="1106" spans="1:6" x14ac:dyDescent="0.45">
      <c r="A1106" s="55">
        <v>5</v>
      </c>
      <c r="B1106" s="60" t="s">
        <v>1045</v>
      </c>
      <c r="C1106" s="232">
        <v>1</v>
      </c>
      <c r="D1106" s="113">
        <v>0.73899999999999999</v>
      </c>
      <c r="E1106" s="98">
        <v>2.5499999999999998</v>
      </c>
      <c r="F1106" s="58">
        <f t="shared" si="40"/>
        <v>1.8844499999999997</v>
      </c>
    </row>
    <row r="1107" spans="1:6" x14ac:dyDescent="0.45">
      <c r="A1107" s="55">
        <v>6</v>
      </c>
      <c r="B1107" s="60" t="s">
        <v>1046</v>
      </c>
      <c r="C1107" s="232">
        <v>1</v>
      </c>
      <c r="D1107" s="113">
        <v>0.503</v>
      </c>
      <c r="E1107" s="98">
        <v>2.5499999999999998</v>
      </c>
      <c r="F1107" s="58">
        <f t="shared" si="40"/>
        <v>1.2826499999999998</v>
      </c>
    </row>
    <row r="1108" spans="1:6" x14ac:dyDescent="0.45">
      <c r="A1108" s="55">
        <v>7</v>
      </c>
      <c r="B1108" s="60" t="s">
        <v>1047</v>
      </c>
      <c r="C1108" s="232">
        <v>1</v>
      </c>
      <c r="D1108" s="113">
        <v>2.2000000000000002</v>
      </c>
      <c r="E1108" s="98">
        <v>2.5</v>
      </c>
      <c r="F1108" s="58">
        <f t="shared" si="40"/>
        <v>5.5</v>
      </c>
    </row>
    <row r="1109" spans="1:6" x14ac:dyDescent="0.45">
      <c r="A1109" s="55">
        <v>8</v>
      </c>
      <c r="B1109" s="60" t="s">
        <v>1048</v>
      </c>
      <c r="C1109" s="232">
        <v>1</v>
      </c>
      <c r="D1109" s="113">
        <v>1.5680000000000001</v>
      </c>
      <c r="E1109" s="98">
        <v>2.5499999999999998</v>
      </c>
      <c r="F1109" s="58">
        <f t="shared" si="40"/>
        <v>3.9983999999999997</v>
      </c>
    </row>
    <row r="1110" spans="1:6" x14ac:dyDescent="0.45">
      <c r="A1110" s="55">
        <v>9</v>
      </c>
      <c r="B1110" s="60" t="s">
        <v>1049</v>
      </c>
      <c r="C1110" s="232">
        <v>1</v>
      </c>
      <c r="D1110" s="113">
        <v>2.1749999999999998</v>
      </c>
      <c r="E1110" s="98">
        <v>2.5499999999999998</v>
      </c>
      <c r="F1110" s="58">
        <f t="shared" si="40"/>
        <v>5.5462499999999988</v>
      </c>
    </row>
    <row r="1111" spans="1:6" x14ac:dyDescent="0.45">
      <c r="A1111" s="55">
        <v>10</v>
      </c>
      <c r="B1111" s="60" t="s">
        <v>1050</v>
      </c>
      <c r="C1111" s="232">
        <v>1</v>
      </c>
      <c r="D1111" s="113">
        <v>0.9</v>
      </c>
      <c r="E1111" s="98">
        <v>2.5499999999999998</v>
      </c>
      <c r="F1111" s="58">
        <f t="shared" si="40"/>
        <v>2.2949999999999999</v>
      </c>
    </row>
    <row r="1112" spans="1:6" x14ac:dyDescent="0.45">
      <c r="A1112" s="55">
        <v>11</v>
      </c>
      <c r="B1112" s="60" t="s">
        <v>1051</v>
      </c>
      <c r="C1112" s="55">
        <v>3</v>
      </c>
      <c r="D1112" s="113">
        <v>1.2350000000000001</v>
      </c>
      <c r="E1112" s="98">
        <v>1.2</v>
      </c>
      <c r="F1112" s="58">
        <f t="shared" si="40"/>
        <v>4.4459999999999997</v>
      </c>
    </row>
    <row r="1113" spans="1:6" x14ac:dyDescent="0.45">
      <c r="A1113" s="55">
        <v>12</v>
      </c>
      <c r="B1113" s="60" t="s">
        <v>1052</v>
      </c>
      <c r="C1113" s="55">
        <v>3</v>
      </c>
      <c r="D1113" s="113">
        <v>1.2350000000000001</v>
      </c>
      <c r="E1113" s="98">
        <v>1.2</v>
      </c>
      <c r="F1113" s="58">
        <f t="shared" si="40"/>
        <v>4.4459999999999997</v>
      </c>
    </row>
    <row r="1114" spans="1:6" x14ac:dyDescent="0.45">
      <c r="A1114" s="55">
        <v>13</v>
      </c>
      <c r="B1114" s="60" t="s">
        <v>1053</v>
      </c>
      <c r="C1114" s="55">
        <v>1</v>
      </c>
      <c r="D1114" s="113">
        <v>2.1800000000000002</v>
      </c>
      <c r="E1114" s="98">
        <v>1.2</v>
      </c>
      <c r="F1114" s="58">
        <f t="shared" si="40"/>
        <v>2.6160000000000001</v>
      </c>
    </row>
    <row r="1115" spans="1:6" x14ac:dyDescent="0.45">
      <c r="A1115" s="55">
        <v>14</v>
      </c>
      <c r="B1115" s="60" t="s">
        <v>1054</v>
      </c>
      <c r="C1115" s="55">
        <v>2</v>
      </c>
      <c r="D1115" s="113">
        <v>1.2849999999999999</v>
      </c>
      <c r="E1115" s="98">
        <v>1.2</v>
      </c>
      <c r="F1115" s="58">
        <f t="shared" si="40"/>
        <v>3.0839999999999996</v>
      </c>
    </row>
    <row r="1116" spans="1:6" x14ac:dyDescent="0.45">
      <c r="A1116" s="55"/>
      <c r="B1116" s="60"/>
      <c r="C1116" s="55"/>
      <c r="D1116" s="113"/>
      <c r="E1116" s="98"/>
      <c r="F1116" s="58">
        <f t="shared" si="40"/>
        <v>0</v>
      </c>
    </row>
    <row r="1117" spans="1:6" x14ac:dyDescent="0.45">
      <c r="A1117" s="55"/>
      <c r="B1117" s="74" t="s">
        <v>1030</v>
      </c>
      <c r="C1117" s="87"/>
      <c r="D1117" s="123"/>
      <c r="E1117" s="110"/>
      <c r="F1117" s="58">
        <f t="shared" si="40"/>
        <v>0</v>
      </c>
    </row>
    <row r="1118" spans="1:6" x14ac:dyDescent="0.45">
      <c r="A1118" s="55"/>
      <c r="B1118" s="73" t="s">
        <v>1055</v>
      </c>
      <c r="C1118" s="33">
        <v>1</v>
      </c>
      <c r="D1118" s="118">
        <v>2.9249999999999998</v>
      </c>
      <c r="E1118" s="104">
        <v>4</v>
      </c>
      <c r="F1118" s="58">
        <f t="shared" si="40"/>
        <v>11.7</v>
      </c>
    </row>
    <row r="1119" spans="1:6" x14ac:dyDescent="0.45">
      <c r="A1119" s="55"/>
      <c r="B1119" s="68"/>
      <c r="C1119" s="69"/>
      <c r="D1119" s="116"/>
      <c r="E1119" s="101"/>
      <c r="F1119" s="96">
        <f>SUM(F1101:F1118)</f>
        <v>70.03179999999999</v>
      </c>
    </row>
    <row r="1120" spans="1:6" x14ac:dyDescent="0.45">
      <c r="A1120" s="55"/>
      <c r="B1120" s="60"/>
      <c r="C1120" s="55"/>
      <c r="D1120" s="113"/>
      <c r="E1120" s="98"/>
      <c r="F1120" s="58"/>
    </row>
    <row r="1121" spans="1:6" ht="157.5" x14ac:dyDescent="0.45">
      <c r="A1121" s="55" t="s">
        <v>776</v>
      </c>
      <c r="B1121" s="60" t="s">
        <v>89</v>
      </c>
      <c r="C1121" s="55" t="s">
        <v>87</v>
      </c>
      <c r="D1121" s="113"/>
      <c r="E1121" s="98"/>
      <c r="F1121" s="58"/>
    </row>
    <row r="1122" spans="1:6" x14ac:dyDescent="0.45">
      <c r="A1122" s="55" t="s">
        <v>113</v>
      </c>
      <c r="B1122" s="60" t="s">
        <v>1022</v>
      </c>
      <c r="C1122" s="55">
        <v>2</v>
      </c>
      <c r="D1122" s="113">
        <v>2.41</v>
      </c>
      <c r="E1122" s="98">
        <v>3.8</v>
      </c>
      <c r="F1122" s="58">
        <f>(C1122*D1122*E1122)</f>
        <v>18.315999999999999</v>
      </c>
    </row>
    <row r="1123" spans="1:6" x14ac:dyDescent="0.45">
      <c r="A1123" s="55" t="s">
        <v>114</v>
      </c>
      <c r="B1123" s="62" t="s">
        <v>780</v>
      </c>
      <c r="C1123" s="63">
        <v>-2</v>
      </c>
      <c r="D1123" s="114">
        <v>0.78</v>
      </c>
      <c r="E1123" s="99">
        <v>2.5249999999999999</v>
      </c>
      <c r="F1123" s="64">
        <f>(C1123*D1123*E1123)</f>
        <v>-3.9390000000000001</v>
      </c>
    </row>
    <row r="1124" spans="1:6" x14ac:dyDescent="0.45">
      <c r="A1124" s="55" t="s">
        <v>115</v>
      </c>
      <c r="B1124" s="60" t="s">
        <v>1023</v>
      </c>
      <c r="C1124" s="55">
        <v>2</v>
      </c>
      <c r="D1124" s="113">
        <v>5.09</v>
      </c>
      <c r="E1124" s="98">
        <v>3.8</v>
      </c>
      <c r="F1124" s="58">
        <f t="shared" ref="F1124:F1176" si="41">(C1124*D1124*E1124)</f>
        <v>38.683999999999997</v>
      </c>
    </row>
    <row r="1125" spans="1:6" x14ac:dyDescent="0.45">
      <c r="A1125" s="55" t="s">
        <v>116</v>
      </c>
      <c r="B1125" s="60" t="s">
        <v>1551</v>
      </c>
      <c r="C1125" s="55">
        <v>2</v>
      </c>
      <c r="D1125" s="113">
        <v>1.4550000000000001</v>
      </c>
      <c r="E1125" s="98">
        <v>3.8</v>
      </c>
      <c r="F1125" s="58">
        <f t="shared" si="41"/>
        <v>11.058</v>
      </c>
    </row>
    <row r="1126" spans="1:6" x14ac:dyDescent="0.45">
      <c r="A1126" s="55" t="s">
        <v>741</v>
      </c>
      <c r="B1126" s="60" t="s">
        <v>1025</v>
      </c>
      <c r="C1126" s="55">
        <v>2</v>
      </c>
      <c r="D1126" s="113">
        <f>1+2.8</f>
        <v>3.8</v>
      </c>
      <c r="E1126" s="98">
        <v>4.25</v>
      </c>
      <c r="F1126" s="58">
        <f t="shared" si="41"/>
        <v>32.299999999999997</v>
      </c>
    </row>
    <row r="1127" spans="1:6" x14ac:dyDescent="0.45">
      <c r="A1127" s="55" t="s">
        <v>743</v>
      </c>
      <c r="B1127" s="62" t="s">
        <v>1026</v>
      </c>
      <c r="C1127" s="63">
        <v>-2</v>
      </c>
      <c r="D1127" s="114">
        <v>1</v>
      </c>
      <c r="E1127" s="99">
        <v>2.37</v>
      </c>
      <c r="F1127" s="64">
        <f t="shared" si="41"/>
        <v>-4.74</v>
      </c>
    </row>
    <row r="1128" spans="1:6" x14ac:dyDescent="0.45">
      <c r="A1128" s="55" t="s">
        <v>746</v>
      </c>
      <c r="B1128" s="60" t="s">
        <v>1027</v>
      </c>
      <c r="C1128" s="55">
        <v>2</v>
      </c>
      <c r="D1128" s="113">
        <v>0.6</v>
      </c>
      <c r="E1128" s="98">
        <v>2.5499999999999998</v>
      </c>
      <c r="F1128" s="58">
        <f t="shared" si="41"/>
        <v>3.0599999999999996</v>
      </c>
    </row>
    <row r="1129" spans="1:6" x14ac:dyDescent="0.45">
      <c r="A1129" s="55" t="s">
        <v>747</v>
      </c>
      <c r="B1129" s="60" t="s">
        <v>1552</v>
      </c>
      <c r="C1129" s="55">
        <v>2</v>
      </c>
      <c r="D1129" s="113">
        <v>6.76</v>
      </c>
      <c r="E1129" s="98">
        <v>3.8</v>
      </c>
      <c r="F1129" s="58">
        <f t="shared" si="41"/>
        <v>51.375999999999998</v>
      </c>
    </row>
    <row r="1130" spans="1:6" x14ac:dyDescent="0.45">
      <c r="A1130" s="55" t="s">
        <v>748</v>
      </c>
      <c r="B1130" s="62" t="s">
        <v>780</v>
      </c>
      <c r="C1130" s="63">
        <v>-2</v>
      </c>
      <c r="D1130" s="114">
        <v>0.95</v>
      </c>
      <c r="E1130" s="99">
        <v>2.5499999999999998</v>
      </c>
      <c r="F1130" s="64">
        <f t="shared" si="41"/>
        <v>-4.8449999999999998</v>
      </c>
    </row>
    <row r="1131" spans="1:6" x14ac:dyDescent="0.45">
      <c r="A1131" s="55" t="s">
        <v>750</v>
      </c>
      <c r="B1131" s="60" t="s">
        <v>1028</v>
      </c>
      <c r="C1131" s="55">
        <v>2</v>
      </c>
      <c r="D1131" s="113">
        <v>4.3</v>
      </c>
      <c r="E1131" s="98">
        <v>3.8</v>
      </c>
      <c r="F1131" s="58">
        <f t="shared" si="41"/>
        <v>32.68</v>
      </c>
    </row>
    <row r="1132" spans="1:6" x14ac:dyDescent="0.45">
      <c r="A1132" s="55" t="s">
        <v>751</v>
      </c>
      <c r="B1132" s="62" t="s">
        <v>780</v>
      </c>
      <c r="C1132" s="63">
        <v>-2</v>
      </c>
      <c r="D1132" s="114">
        <v>0.98</v>
      </c>
      <c r="E1132" s="99">
        <v>2.5249999999999999</v>
      </c>
      <c r="F1132" s="64">
        <f t="shared" si="41"/>
        <v>-4.9489999999999998</v>
      </c>
    </row>
    <row r="1133" spans="1:6" x14ac:dyDescent="0.45">
      <c r="A1133" s="55" t="s">
        <v>752</v>
      </c>
      <c r="B1133" s="60" t="s">
        <v>1553</v>
      </c>
      <c r="C1133" s="55">
        <v>2</v>
      </c>
      <c r="D1133" s="113">
        <v>4.8499999999999996</v>
      </c>
      <c r="E1133" s="98">
        <v>4.25</v>
      </c>
      <c r="F1133" s="58">
        <f t="shared" si="41"/>
        <v>41.224999999999994</v>
      </c>
    </row>
    <row r="1134" spans="1:6" x14ac:dyDescent="0.45">
      <c r="A1134" s="55" t="s">
        <v>753</v>
      </c>
      <c r="B1134" s="60" t="s">
        <v>1554</v>
      </c>
      <c r="C1134" s="55">
        <v>2</v>
      </c>
      <c r="D1134" s="113">
        <v>3.06</v>
      </c>
      <c r="E1134" s="98">
        <v>3.8</v>
      </c>
      <c r="F1134" s="58">
        <f t="shared" si="41"/>
        <v>23.256</v>
      </c>
    </row>
    <row r="1135" spans="1:6" x14ac:dyDescent="0.45">
      <c r="A1135" s="55" t="s">
        <v>754</v>
      </c>
      <c r="B1135" s="60" t="s">
        <v>1029</v>
      </c>
      <c r="C1135" s="55">
        <v>2</v>
      </c>
      <c r="D1135" s="113">
        <v>4.18</v>
      </c>
      <c r="E1135" s="98">
        <v>4.25</v>
      </c>
      <c r="F1135" s="58">
        <f t="shared" si="41"/>
        <v>35.53</v>
      </c>
    </row>
    <row r="1136" spans="1:6" x14ac:dyDescent="0.45">
      <c r="A1136" s="55" t="s">
        <v>755</v>
      </c>
      <c r="B1136" s="60" t="s">
        <v>1041</v>
      </c>
      <c r="C1136" s="55">
        <v>2</v>
      </c>
      <c r="D1136" s="113">
        <v>2.2000000000000002</v>
      </c>
      <c r="E1136" s="98">
        <v>2.5499999999999998</v>
      </c>
      <c r="F1136" s="58">
        <f t="shared" si="41"/>
        <v>11.22</v>
      </c>
    </row>
    <row r="1137" spans="1:6" x14ac:dyDescent="0.45">
      <c r="A1137" s="55" t="s">
        <v>756</v>
      </c>
      <c r="B1137" s="60" t="s">
        <v>1042</v>
      </c>
      <c r="C1137" s="55">
        <v>2</v>
      </c>
      <c r="D1137" s="113">
        <v>2.2000000000000002</v>
      </c>
      <c r="E1137" s="98">
        <v>2.5499999999999998</v>
      </c>
      <c r="F1137" s="58">
        <f t="shared" si="41"/>
        <v>11.22</v>
      </c>
    </row>
    <row r="1138" spans="1:6" x14ac:dyDescent="0.45">
      <c r="A1138" s="55" t="s">
        <v>757</v>
      </c>
      <c r="B1138" s="60" t="s">
        <v>1043</v>
      </c>
      <c r="C1138" s="55">
        <v>2</v>
      </c>
      <c r="D1138" s="113">
        <v>2.42</v>
      </c>
      <c r="E1138" s="98">
        <v>2.5499999999999998</v>
      </c>
      <c r="F1138" s="58">
        <f t="shared" si="41"/>
        <v>12.341999999999999</v>
      </c>
    </row>
    <row r="1139" spans="1:6" x14ac:dyDescent="0.45">
      <c r="A1139" s="55" t="s">
        <v>758</v>
      </c>
      <c r="B1139" s="60" t="s">
        <v>1043</v>
      </c>
      <c r="C1139" s="55">
        <v>2</v>
      </c>
      <c r="D1139" s="113">
        <v>0.5</v>
      </c>
      <c r="E1139" s="98">
        <v>2.5499999999999998</v>
      </c>
      <c r="F1139" s="58">
        <f t="shared" si="41"/>
        <v>2.5499999999999998</v>
      </c>
    </row>
    <row r="1140" spans="1:6" x14ac:dyDescent="0.45">
      <c r="A1140" s="55" t="s">
        <v>759</v>
      </c>
      <c r="B1140" s="60" t="s">
        <v>1044</v>
      </c>
      <c r="C1140" s="55">
        <v>2</v>
      </c>
      <c r="D1140" s="113">
        <v>1.7909999999999999</v>
      </c>
      <c r="E1140" s="98">
        <v>2.5499999999999998</v>
      </c>
      <c r="F1140" s="58">
        <f t="shared" si="41"/>
        <v>9.1340999999999983</v>
      </c>
    </row>
    <row r="1141" spans="1:6" x14ac:dyDescent="0.45">
      <c r="A1141" s="55" t="s">
        <v>760</v>
      </c>
      <c r="B1141" s="60" t="s">
        <v>1045</v>
      </c>
      <c r="C1141" s="55">
        <v>2</v>
      </c>
      <c r="D1141" s="113">
        <v>0.73899999999999999</v>
      </c>
      <c r="E1141" s="98">
        <v>2.5499999999999998</v>
      </c>
      <c r="F1141" s="58">
        <f t="shared" si="41"/>
        <v>3.7688999999999995</v>
      </c>
    </row>
    <row r="1142" spans="1:6" x14ac:dyDescent="0.45">
      <c r="A1142" s="55" t="s">
        <v>761</v>
      </c>
      <c r="B1142" s="60" t="s">
        <v>1046</v>
      </c>
      <c r="C1142" s="55">
        <v>2</v>
      </c>
      <c r="D1142" s="113">
        <v>0.503</v>
      </c>
      <c r="E1142" s="98">
        <v>2.5499999999999998</v>
      </c>
      <c r="F1142" s="58">
        <f t="shared" si="41"/>
        <v>2.5652999999999997</v>
      </c>
    </row>
    <row r="1143" spans="1:6" x14ac:dyDescent="0.45">
      <c r="A1143" s="55" t="s">
        <v>763</v>
      </c>
      <c r="B1143" s="60" t="s">
        <v>1047</v>
      </c>
      <c r="C1143" s="55">
        <v>2</v>
      </c>
      <c r="D1143" s="113">
        <v>2.2000000000000002</v>
      </c>
      <c r="E1143" s="98">
        <v>2.5</v>
      </c>
      <c r="F1143" s="58">
        <f t="shared" si="41"/>
        <v>11</v>
      </c>
    </row>
    <row r="1144" spans="1:6" x14ac:dyDescent="0.45">
      <c r="A1144" s="55" t="s">
        <v>765</v>
      </c>
      <c r="B1144" s="60" t="s">
        <v>1048</v>
      </c>
      <c r="C1144" s="55">
        <v>2</v>
      </c>
      <c r="D1144" s="113">
        <v>1.5680000000000001</v>
      </c>
      <c r="E1144" s="98">
        <v>2.5499999999999998</v>
      </c>
      <c r="F1144" s="58">
        <f t="shared" si="41"/>
        <v>7.9967999999999995</v>
      </c>
    </row>
    <row r="1145" spans="1:6" x14ac:dyDescent="0.45">
      <c r="A1145" s="55" t="s">
        <v>767</v>
      </c>
      <c r="B1145" s="60" t="s">
        <v>1049</v>
      </c>
      <c r="C1145" s="55">
        <v>2</v>
      </c>
      <c r="D1145" s="113">
        <v>2.1749999999999998</v>
      </c>
      <c r="E1145" s="98">
        <v>2.5499999999999998</v>
      </c>
      <c r="F1145" s="58">
        <f t="shared" si="41"/>
        <v>11.092499999999998</v>
      </c>
    </row>
    <row r="1146" spans="1:6" x14ac:dyDescent="0.45">
      <c r="A1146" s="55" t="s">
        <v>768</v>
      </c>
      <c r="B1146" s="60" t="s">
        <v>1050</v>
      </c>
      <c r="C1146" s="55">
        <v>2</v>
      </c>
      <c r="D1146" s="113">
        <v>0.9</v>
      </c>
      <c r="E1146" s="98">
        <v>2.5499999999999998</v>
      </c>
      <c r="F1146" s="58">
        <f t="shared" si="41"/>
        <v>4.59</v>
      </c>
    </row>
    <row r="1147" spans="1:6" x14ac:dyDescent="0.45">
      <c r="A1147" s="55" t="s">
        <v>769</v>
      </c>
      <c r="B1147" s="60" t="s">
        <v>1056</v>
      </c>
      <c r="C1147" s="55">
        <v>1</v>
      </c>
      <c r="D1147" s="113">
        <v>1.2350000000000001</v>
      </c>
      <c r="E1147" s="98">
        <v>1.2</v>
      </c>
      <c r="F1147" s="58">
        <f t="shared" si="41"/>
        <v>1.482</v>
      </c>
    </row>
    <row r="1148" spans="1:6" x14ac:dyDescent="0.45">
      <c r="A1148" s="55" t="s">
        <v>771</v>
      </c>
      <c r="B1148" s="60" t="s">
        <v>1057</v>
      </c>
      <c r="C1148" s="55">
        <v>1</v>
      </c>
      <c r="D1148" s="113">
        <v>1.2350000000000001</v>
      </c>
      <c r="E1148" s="98">
        <v>1.2</v>
      </c>
      <c r="F1148" s="58">
        <f t="shared" si="41"/>
        <v>1.482</v>
      </c>
    </row>
    <row r="1149" spans="1:6" x14ac:dyDescent="0.45">
      <c r="A1149" s="55" t="s">
        <v>773</v>
      </c>
      <c r="B1149" s="60" t="s">
        <v>1058</v>
      </c>
      <c r="C1149" s="55">
        <v>1</v>
      </c>
      <c r="D1149" s="113">
        <v>1.2350000000000001</v>
      </c>
      <c r="E1149" s="98">
        <v>1.2</v>
      </c>
      <c r="F1149" s="58">
        <f t="shared" si="41"/>
        <v>1.482</v>
      </c>
    </row>
    <row r="1150" spans="1:6" x14ac:dyDescent="0.45">
      <c r="A1150" s="55" t="s">
        <v>774</v>
      </c>
      <c r="B1150" s="60" t="s">
        <v>1059</v>
      </c>
      <c r="C1150" s="55">
        <v>1</v>
      </c>
      <c r="D1150" s="113">
        <v>1.2350000000000001</v>
      </c>
      <c r="E1150" s="98">
        <v>1.2</v>
      </c>
      <c r="F1150" s="58">
        <f t="shared" si="41"/>
        <v>1.482</v>
      </c>
    </row>
    <row r="1151" spans="1:6" x14ac:dyDescent="0.45">
      <c r="A1151" s="55" t="s">
        <v>1060</v>
      </c>
      <c r="B1151" s="60" t="s">
        <v>1061</v>
      </c>
      <c r="C1151" s="55">
        <v>1</v>
      </c>
      <c r="D1151" s="113">
        <v>1.2350000000000001</v>
      </c>
      <c r="E1151" s="98">
        <v>1.2</v>
      </c>
      <c r="F1151" s="58">
        <f t="shared" si="41"/>
        <v>1.482</v>
      </c>
    </row>
    <row r="1152" spans="1:6" x14ac:dyDescent="0.45">
      <c r="A1152" s="55" t="s">
        <v>1062</v>
      </c>
      <c r="B1152" s="60" t="s">
        <v>1063</v>
      </c>
      <c r="C1152" s="55">
        <v>1</v>
      </c>
      <c r="D1152" s="113">
        <v>1.2350000000000001</v>
      </c>
      <c r="E1152" s="98">
        <v>1.2</v>
      </c>
      <c r="F1152" s="58">
        <f t="shared" si="41"/>
        <v>1.482</v>
      </c>
    </row>
    <row r="1153" spans="1:6" x14ac:dyDescent="0.45">
      <c r="A1153" s="55" t="s">
        <v>1064</v>
      </c>
      <c r="B1153" s="60" t="s">
        <v>1053</v>
      </c>
      <c r="C1153" s="55">
        <v>1</v>
      </c>
      <c r="D1153" s="113">
        <v>2.1800000000000002</v>
      </c>
      <c r="E1153" s="98">
        <v>1.2</v>
      </c>
      <c r="F1153" s="58">
        <f t="shared" si="41"/>
        <v>2.6160000000000001</v>
      </c>
    </row>
    <row r="1154" spans="1:6" x14ac:dyDescent="0.45">
      <c r="A1154" s="55" t="s">
        <v>1065</v>
      </c>
      <c r="B1154" s="60" t="s">
        <v>1054</v>
      </c>
      <c r="C1154" s="55">
        <v>1</v>
      </c>
      <c r="D1154" s="113">
        <v>1.2849999999999999</v>
      </c>
      <c r="E1154" s="98">
        <v>1.2</v>
      </c>
      <c r="F1154" s="58">
        <f t="shared" si="41"/>
        <v>1.5419999999999998</v>
      </c>
    </row>
    <row r="1155" spans="1:6" x14ac:dyDescent="0.45">
      <c r="A1155" s="55" t="s">
        <v>1066</v>
      </c>
      <c r="B1155" s="60" t="s">
        <v>1054</v>
      </c>
      <c r="C1155" s="55">
        <v>1</v>
      </c>
      <c r="D1155" s="113">
        <v>1.2849999999999999</v>
      </c>
      <c r="E1155" s="98">
        <v>1.2</v>
      </c>
      <c r="F1155" s="58">
        <f t="shared" si="41"/>
        <v>1.5419999999999998</v>
      </c>
    </row>
    <row r="1156" spans="1:6" x14ac:dyDescent="0.45">
      <c r="A1156" s="55" t="s">
        <v>1067</v>
      </c>
      <c r="B1156" s="60"/>
      <c r="C1156" s="55"/>
      <c r="D1156" s="113"/>
      <c r="E1156" s="98"/>
      <c r="F1156" s="58">
        <f t="shared" si="41"/>
        <v>0</v>
      </c>
    </row>
    <row r="1157" spans="1:6" x14ac:dyDescent="0.45">
      <c r="A1157" s="55" t="s">
        <v>1068</v>
      </c>
      <c r="B1157" s="66" t="s">
        <v>1069</v>
      </c>
      <c r="C1157" s="55"/>
      <c r="D1157" s="113"/>
      <c r="E1157" s="98"/>
      <c r="F1157" s="58">
        <f t="shared" si="41"/>
        <v>0</v>
      </c>
    </row>
    <row r="1158" spans="1:6" x14ac:dyDescent="0.45">
      <c r="A1158" s="55" t="s">
        <v>1070</v>
      </c>
      <c r="B1158" s="71" t="s">
        <v>1071</v>
      </c>
      <c r="C1158" s="232">
        <v>1</v>
      </c>
      <c r="D1158" s="72">
        <v>1.66</v>
      </c>
      <c r="E1158" s="102">
        <v>2.15</v>
      </c>
      <c r="F1158" s="58">
        <f t="shared" si="41"/>
        <v>3.5689999999999995</v>
      </c>
    </row>
    <row r="1159" spans="1:6" x14ac:dyDescent="0.45">
      <c r="A1159" s="55" t="s">
        <v>1072</v>
      </c>
      <c r="B1159" s="75" t="s">
        <v>780</v>
      </c>
      <c r="C1159" s="233">
        <v>-1</v>
      </c>
      <c r="D1159" s="117">
        <v>0.84</v>
      </c>
      <c r="E1159" s="102">
        <v>2.06</v>
      </c>
      <c r="F1159" s="58">
        <f t="shared" si="41"/>
        <v>-1.7303999999999999</v>
      </c>
    </row>
    <row r="1160" spans="1:6" x14ac:dyDescent="0.45">
      <c r="A1160" s="55" t="s">
        <v>1073</v>
      </c>
      <c r="B1160" s="71" t="s">
        <v>1074</v>
      </c>
      <c r="C1160" s="232">
        <v>1</v>
      </c>
      <c r="D1160" s="72">
        <v>5.6</v>
      </c>
      <c r="E1160" s="102">
        <v>2.8</v>
      </c>
      <c r="F1160" s="58">
        <f t="shared" si="41"/>
        <v>15.679999999999998</v>
      </c>
    </row>
    <row r="1161" spans="1:6" x14ac:dyDescent="0.45">
      <c r="A1161" s="55" t="s">
        <v>1075</v>
      </c>
      <c r="B1161" s="75" t="s">
        <v>1076</v>
      </c>
      <c r="C1161" s="233">
        <v>-1</v>
      </c>
      <c r="D1161" s="117">
        <v>1.48</v>
      </c>
      <c r="E1161" s="103">
        <v>2.4</v>
      </c>
      <c r="F1161" s="64">
        <f t="shared" si="41"/>
        <v>-3.552</v>
      </c>
    </row>
    <row r="1162" spans="1:6" x14ac:dyDescent="0.45">
      <c r="A1162" s="55" t="s">
        <v>1077</v>
      </c>
      <c r="B1162" s="75" t="s">
        <v>1078</v>
      </c>
      <c r="C1162" s="233">
        <v>-1</v>
      </c>
      <c r="D1162" s="117">
        <v>0.9</v>
      </c>
      <c r="E1162" s="103">
        <v>2.4</v>
      </c>
      <c r="F1162" s="64">
        <f t="shared" si="41"/>
        <v>-2.16</v>
      </c>
    </row>
    <row r="1163" spans="1:6" x14ac:dyDescent="0.45">
      <c r="A1163" s="55" t="s">
        <v>1079</v>
      </c>
      <c r="B1163" s="75" t="s">
        <v>1080</v>
      </c>
      <c r="C1163" s="233">
        <v>-1</v>
      </c>
      <c r="D1163" s="117">
        <v>1.1000000000000001</v>
      </c>
      <c r="E1163" s="103">
        <v>1.53</v>
      </c>
      <c r="F1163" s="64">
        <f t="shared" si="41"/>
        <v>-1.6830000000000003</v>
      </c>
    </row>
    <row r="1164" spans="1:6" x14ac:dyDescent="0.45">
      <c r="A1164" s="55" t="s">
        <v>1081</v>
      </c>
      <c r="B1164" s="73" t="s">
        <v>1556</v>
      </c>
      <c r="C1164" s="232">
        <v>1</v>
      </c>
      <c r="D1164" s="118">
        <v>1.9</v>
      </c>
      <c r="E1164" s="104">
        <v>2.1190000000000002</v>
      </c>
      <c r="F1164" s="58">
        <f t="shared" si="41"/>
        <v>4.0261000000000005</v>
      </c>
    </row>
    <row r="1165" spans="1:6" x14ac:dyDescent="0.45">
      <c r="A1165" s="55" t="s">
        <v>1082</v>
      </c>
      <c r="B1165" s="73" t="s">
        <v>1557</v>
      </c>
      <c r="C1165" s="232">
        <v>1</v>
      </c>
      <c r="D1165" s="118">
        <v>0.8</v>
      </c>
      <c r="E1165" s="104">
        <v>2.1190000000000002</v>
      </c>
      <c r="F1165" s="58">
        <f t="shared" si="41"/>
        <v>1.6952000000000003</v>
      </c>
    </row>
    <row r="1166" spans="1:6" x14ac:dyDescent="0.45">
      <c r="A1166" s="55" t="s">
        <v>1082</v>
      </c>
      <c r="B1166" s="73" t="s">
        <v>1558</v>
      </c>
      <c r="C1166" s="232">
        <v>2</v>
      </c>
      <c r="D1166" s="72">
        <v>0.6</v>
      </c>
      <c r="E1166" s="102">
        <v>2.8</v>
      </c>
      <c r="F1166" s="58">
        <f t="shared" si="41"/>
        <v>3.36</v>
      </c>
    </row>
    <row r="1167" spans="1:6" x14ac:dyDescent="0.45">
      <c r="A1167" s="55" t="s">
        <v>1083</v>
      </c>
      <c r="B1167" s="73" t="s">
        <v>1084</v>
      </c>
      <c r="C1167" s="232">
        <v>1</v>
      </c>
      <c r="D1167" s="118">
        <v>2.9</v>
      </c>
      <c r="E1167" s="104">
        <v>3.3</v>
      </c>
      <c r="F1167" s="58">
        <f t="shared" si="41"/>
        <v>9.5699999999999985</v>
      </c>
    </row>
    <row r="1168" spans="1:6" x14ac:dyDescent="0.45">
      <c r="A1168" s="55" t="s">
        <v>1085</v>
      </c>
      <c r="B1168" s="73" t="s">
        <v>1086</v>
      </c>
      <c r="C1168" s="33">
        <v>1</v>
      </c>
      <c r="D1168" s="118">
        <v>3.5</v>
      </c>
      <c r="E1168" s="104">
        <v>2.6</v>
      </c>
      <c r="F1168" s="58">
        <f t="shared" si="41"/>
        <v>9.1</v>
      </c>
    </row>
    <row r="1169" spans="1:6" x14ac:dyDescent="0.45">
      <c r="A1169" s="55" t="s">
        <v>1087</v>
      </c>
      <c r="B1169" s="73" t="s">
        <v>1559</v>
      </c>
      <c r="C1169" s="33">
        <v>2</v>
      </c>
      <c r="D1169" s="118">
        <v>4.3</v>
      </c>
      <c r="E1169" s="104">
        <v>3.5</v>
      </c>
      <c r="F1169" s="58">
        <f t="shared" si="41"/>
        <v>30.099999999999998</v>
      </c>
    </row>
    <row r="1170" spans="1:6" x14ac:dyDescent="0.45">
      <c r="A1170" s="55" t="s">
        <v>1088</v>
      </c>
      <c r="B1170" s="73" t="s">
        <v>1089</v>
      </c>
      <c r="C1170" s="33">
        <v>2</v>
      </c>
      <c r="D1170" s="118">
        <v>2.0499999999999998</v>
      </c>
      <c r="E1170" s="104">
        <v>1</v>
      </c>
      <c r="F1170" s="58">
        <f t="shared" si="41"/>
        <v>4.0999999999999996</v>
      </c>
    </row>
    <row r="1171" spans="1:6" x14ac:dyDescent="0.45">
      <c r="A1171" s="55" t="s">
        <v>1090</v>
      </c>
      <c r="B1171" s="74" t="s">
        <v>1030</v>
      </c>
      <c r="C1171" s="33"/>
      <c r="D1171" s="118"/>
      <c r="E1171" s="104"/>
      <c r="F1171" s="58">
        <f t="shared" si="41"/>
        <v>0</v>
      </c>
    </row>
    <row r="1172" spans="1:6" x14ac:dyDescent="0.45">
      <c r="A1172" s="55" t="s">
        <v>1091</v>
      </c>
      <c r="B1172" s="73" t="s">
        <v>1092</v>
      </c>
      <c r="C1172" s="33">
        <v>2</v>
      </c>
      <c r="D1172" s="118">
        <v>0.95</v>
      </c>
      <c r="E1172" s="104">
        <v>4.5</v>
      </c>
      <c r="F1172" s="58">
        <f t="shared" si="41"/>
        <v>8.5499999999999989</v>
      </c>
    </row>
    <row r="1173" spans="1:6" x14ac:dyDescent="0.45">
      <c r="A1173" s="55" t="s">
        <v>1093</v>
      </c>
      <c r="B1173" s="73" t="s">
        <v>1560</v>
      </c>
      <c r="C1173" s="33">
        <v>2</v>
      </c>
      <c r="D1173" s="118">
        <v>2.93</v>
      </c>
      <c r="E1173" s="104">
        <v>4</v>
      </c>
      <c r="F1173" s="58">
        <f t="shared" si="41"/>
        <v>23.44</v>
      </c>
    </row>
    <row r="1174" spans="1:6" x14ac:dyDescent="0.45">
      <c r="A1174" s="55" t="s">
        <v>1094</v>
      </c>
      <c r="B1174" s="73" t="s">
        <v>1095</v>
      </c>
      <c r="C1174" s="33">
        <v>2</v>
      </c>
      <c r="D1174" s="118">
        <v>2.9249999999999998</v>
      </c>
      <c r="E1174" s="104">
        <v>4</v>
      </c>
      <c r="F1174" s="58">
        <f t="shared" si="41"/>
        <v>23.4</v>
      </c>
    </row>
    <row r="1175" spans="1:6" x14ac:dyDescent="0.45">
      <c r="A1175" s="55" t="s">
        <v>1096</v>
      </c>
      <c r="B1175" s="73" t="s">
        <v>1097</v>
      </c>
      <c r="C1175" s="33">
        <v>1</v>
      </c>
      <c r="D1175" s="118">
        <v>1.4</v>
      </c>
      <c r="E1175" s="104">
        <v>3.5</v>
      </c>
      <c r="F1175" s="58">
        <f t="shared" si="41"/>
        <v>4.8999999999999995</v>
      </c>
    </row>
    <row r="1176" spans="1:6" x14ac:dyDescent="0.45">
      <c r="A1176" s="55" t="s">
        <v>1098</v>
      </c>
      <c r="B1176" s="73" t="s">
        <v>1099</v>
      </c>
      <c r="C1176" s="33">
        <v>1</v>
      </c>
      <c r="D1176" s="118">
        <v>0.8</v>
      </c>
      <c r="E1176" s="104">
        <v>3.46</v>
      </c>
      <c r="F1176" s="58">
        <f t="shared" si="41"/>
        <v>2.7680000000000002</v>
      </c>
    </row>
    <row r="1177" spans="1:6" x14ac:dyDescent="0.45">
      <c r="A1177" s="55" t="s">
        <v>1100</v>
      </c>
      <c r="B1177" s="68"/>
      <c r="C1177" s="69"/>
      <c r="D1177" s="116"/>
      <c r="E1177" s="101"/>
      <c r="F1177" s="96">
        <f>SUM(F1122:F1176)</f>
        <v>506.21650000000005</v>
      </c>
    </row>
    <row r="1178" spans="1:6" x14ac:dyDescent="0.45">
      <c r="A1178" s="55"/>
      <c r="B1178" s="60"/>
      <c r="C1178" s="55"/>
      <c r="D1178" s="113"/>
      <c r="E1178" s="98"/>
      <c r="F1178" s="58"/>
    </row>
    <row r="1179" spans="1:6" ht="157.5" x14ac:dyDescent="0.45">
      <c r="A1179" s="55" t="s">
        <v>784</v>
      </c>
      <c r="B1179" s="60" t="s">
        <v>89</v>
      </c>
      <c r="C1179" s="55" t="s">
        <v>87</v>
      </c>
      <c r="D1179" s="113"/>
      <c r="E1179" s="98"/>
      <c r="F1179" s="58"/>
    </row>
    <row r="1180" spans="1:6" x14ac:dyDescent="0.45">
      <c r="A1180" s="55"/>
      <c r="B1180" s="60" t="s">
        <v>1101</v>
      </c>
      <c r="C1180" s="55">
        <v>1</v>
      </c>
      <c r="D1180" s="113">
        <v>6.45</v>
      </c>
      <c r="E1180" s="98">
        <v>4.25</v>
      </c>
      <c r="F1180" s="58">
        <f>(C1180*D1180*E1180)</f>
        <v>27.412500000000001</v>
      </c>
    </row>
    <row r="1181" spans="1:6" x14ac:dyDescent="0.45">
      <c r="A1181" s="55"/>
      <c r="B1181" s="60" t="s">
        <v>1102</v>
      </c>
      <c r="C1181" s="55">
        <v>1</v>
      </c>
      <c r="D1181" s="113">
        <v>4.5999999999999996</v>
      </c>
      <c r="E1181" s="98">
        <v>3.5</v>
      </c>
      <c r="F1181" s="58">
        <f t="shared" ref="F1181:F1188" si="42">(C1181*D1181*E1181)</f>
        <v>16.099999999999998</v>
      </c>
    </row>
    <row r="1182" spans="1:6" x14ac:dyDescent="0.45">
      <c r="A1182" s="55"/>
      <c r="B1182" s="60" t="s">
        <v>1103</v>
      </c>
      <c r="C1182" s="55">
        <v>1</v>
      </c>
      <c r="D1182" s="113">
        <v>1.5</v>
      </c>
      <c r="E1182" s="98">
        <v>3.1</v>
      </c>
      <c r="F1182" s="58">
        <f t="shared" si="42"/>
        <v>4.6500000000000004</v>
      </c>
    </row>
    <row r="1183" spans="1:6" x14ac:dyDescent="0.45">
      <c r="A1183" s="55"/>
      <c r="B1183" s="60" t="s">
        <v>1104</v>
      </c>
      <c r="C1183" s="55">
        <v>1</v>
      </c>
      <c r="D1183" s="113">
        <v>2.67</v>
      </c>
      <c r="E1183" s="98">
        <v>3.1</v>
      </c>
      <c r="F1183" s="58">
        <f t="shared" si="42"/>
        <v>8.2769999999999992</v>
      </c>
    </row>
    <row r="1184" spans="1:6" x14ac:dyDescent="0.45">
      <c r="A1184" s="55"/>
      <c r="B1184" s="60" t="s">
        <v>1105</v>
      </c>
      <c r="C1184" s="55">
        <v>1</v>
      </c>
      <c r="D1184" s="113">
        <v>3.85</v>
      </c>
      <c r="E1184" s="98">
        <v>3.5</v>
      </c>
      <c r="F1184" s="58">
        <f t="shared" si="42"/>
        <v>13.475</v>
      </c>
    </row>
    <row r="1185" spans="1:6" x14ac:dyDescent="0.45">
      <c r="A1185" s="55"/>
      <c r="B1185" s="74" t="s">
        <v>1030</v>
      </c>
      <c r="C1185" s="55"/>
      <c r="D1185" s="113"/>
      <c r="E1185" s="98"/>
      <c r="F1185" s="58">
        <f t="shared" si="42"/>
        <v>0</v>
      </c>
    </row>
    <row r="1186" spans="1:6" x14ac:dyDescent="0.45">
      <c r="A1186" s="55"/>
      <c r="B1186" s="73" t="s">
        <v>1106</v>
      </c>
      <c r="C1186" s="33">
        <v>1</v>
      </c>
      <c r="D1186" s="118">
        <v>4.53</v>
      </c>
      <c r="E1186" s="104">
        <v>4</v>
      </c>
      <c r="F1186" s="58">
        <f t="shared" si="42"/>
        <v>18.12</v>
      </c>
    </row>
    <row r="1187" spans="1:6" x14ac:dyDescent="0.45">
      <c r="A1187" s="55"/>
      <c r="B1187" s="73" t="s">
        <v>1107</v>
      </c>
      <c r="C1187" s="33">
        <v>1</v>
      </c>
      <c r="D1187" s="118">
        <v>3.4</v>
      </c>
      <c r="E1187" s="104">
        <v>4</v>
      </c>
      <c r="F1187" s="58">
        <f t="shared" si="42"/>
        <v>13.6</v>
      </c>
    </row>
    <row r="1188" spans="1:6" x14ac:dyDescent="0.45">
      <c r="A1188" s="55"/>
      <c r="B1188" s="73" t="s">
        <v>1694</v>
      </c>
      <c r="C1188" s="33">
        <v>1</v>
      </c>
      <c r="D1188" s="118">
        <f>89/4.2</f>
        <v>21.19047619047619</v>
      </c>
      <c r="E1188" s="104">
        <v>3.15</v>
      </c>
      <c r="F1188" s="58">
        <f t="shared" si="42"/>
        <v>66.75</v>
      </c>
    </row>
    <row r="1189" spans="1:6" x14ac:dyDescent="0.45">
      <c r="A1189" s="55"/>
      <c r="B1189" s="68"/>
      <c r="C1189" s="69"/>
      <c r="D1189" s="116"/>
      <c r="E1189" s="101"/>
      <c r="F1189" s="96">
        <f>SUM(F1180:F1188)</f>
        <v>168.3845</v>
      </c>
    </row>
    <row r="1190" spans="1:6" x14ac:dyDescent="0.45">
      <c r="A1190" s="55"/>
      <c r="B1190" s="60"/>
      <c r="C1190" s="55"/>
      <c r="D1190" s="113"/>
      <c r="E1190" s="98"/>
      <c r="F1190" s="58"/>
    </row>
    <row r="1191" spans="1:6" ht="56.25" x14ac:dyDescent="0.45">
      <c r="A1191" s="55" t="s">
        <v>924</v>
      </c>
      <c r="B1191" s="60" t="s">
        <v>425</v>
      </c>
      <c r="C1191" s="55" t="s">
        <v>14</v>
      </c>
      <c r="D1191" s="113"/>
      <c r="E1191" s="98"/>
      <c r="F1191" s="58"/>
    </row>
    <row r="1192" spans="1:6" x14ac:dyDescent="0.45">
      <c r="A1192" s="55" t="s">
        <v>14</v>
      </c>
      <c r="B1192" s="60" t="s">
        <v>426</v>
      </c>
      <c r="C1192" s="55" t="s">
        <v>87</v>
      </c>
      <c r="D1192" s="113"/>
      <c r="E1192" s="98"/>
      <c r="F1192" s="58"/>
    </row>
    <row r="1193" spans="1:6" ht="78.75" x14ac:dyDescent="0.45">
      <c r="A1193" s="55" t="s">
        <v>938</v>
      </c>
      <c r="B1193" s="60" t="s">
        <v>316</v>
      </c>
      <c r="C1193" s="55" t="s">
        <v>87</v>
      </c>
      <c r="D1193" s="113"/>
      <c r="E1193" s="98"/>
      <c r="F1193" s="58"/>
    </row>
    <row r="1194" spans="1:6" ht="101.25" x14ac:dyDescent="0.45">
      <c r="A1194" s="55" t="s">
        <v>939</v>
      </c>
      <c r="B1194" s="60" t="s">
        <v>1561</v>
      </c>
      <c r="C1194" s="55" t="s">
        <v>87</v>
      </c>
      <c r="D1194" s="113"/>
      <c r="E1194" s="98"/>
      <c r="F1194" s="58"/>
    </row>
    <row r="1195" spans="1:6" x14ac:dyDescent="0.45">
      <c r="A1195" s="55" t="s">
        <v>113</v>
      </c>
      <c r="B1195" s="60" t="s">
        <v>1108</v>
      </c>
      <c r="C1195" s="55">
        <v>1</v>
      </c>
      <c r="D1195" s="113">
        <v>13.475</v>
      </c>
      <c r="E1195" s="98">
        <v>6.8</v>
      </c>
      <c r="F1195" s="58">
        <f>(C1195*D1195*E1195)</f>
        <v>91.63</v>
      </c>
    </row>
    <row r="1196" spans="1:6" x14ac:dyDescent="0.45">
      <c r="A1196" s="55" t="s">
        <v>114</v>
      </c>
      <c r="B1196" s="62" t="s">
        <v>1109</v>
      </c>
      <c r="C1196" s="63">
        <v>-1</v>
      </c>
      <c r="D1196" s="114">
        <v>6.0750000000000002</v>
      </c>
      <c r="E1196" s="99">
        <v>1.4</v>
      </c>
      <c r="F1196" s="64">
        <f>(C1196*D1196*E1196)</f>
        <v>-8.504999999999999</v>
      </c>
    </row>
    <row r="1197" spans="1:6" x14ac:dyDescent="0.45">
      <c r="A1197" s="55"/>
      <c r="B1197" s="68"/>
      <c r="C1197" s="69"/>
      <c r="D1197" s="116"/>
      <c r="E1197" s="101"/>
      <c r="F1197" s="96">
        <f>SUM(F1195:F1196)</f>
        <v>83.125</v>
      </c>
    </row>
    <row r="1198" spans="1:6" x14ac:dyDescent="0.45">
      <c r="A1198" s="55"/>
      <c r="B1198" s="60"/>
      <c r="C1198" s="55"/>
      <c r="D1198" s="113"/>
      <c r="E1198" s="98"/>
      <c r="F1198" s="58"/>
    </row>
    <row r="1199" spans="1:6" ht="67.5" x14ac:dyDescent="0.45">
      <c r="A1199" s="55" t="s">
        <v>940</v>
      </c>
      <c r="B1199" s="60" t="s">
        <v>317</v>
      </c>
      <c r="C1199" s="55" t="s">
        <v>87</v>
      </c>
      <c r="D1199" s="113"/>
      <c r="E1199" s="98"/>
      <c r="F1199" s="58"/>
    </row>
    <row r="1200" spans="1:6" x14ac:dyDescent="0.45">
      <c r="A1200" s="55" t="s">
        <v>40</v>
      </c>
      <c r="B1200" s="60" t="s">
        <v>318</v>
      </c>
      <c r="C1200" s="55" t="s">
        <v>14</v>
      </c>
      <c r="D1200" s="113"/>
      <c r="E1200" s="98"/>
      <c r="F1200" s="58"/>
    </row>
    <row r="1201" spans="1:6" x14ac:dyDescent="0.45">
      <c r="A1201" s="55" t="s">
        <v>14</v>
      </c>
      <c r="B1201" s="60" t="s">
        <v>319</v>
      </c>
      <c r="C1201" s="55" t="s">
        <v>14</v>
      </c>
      <c r="D1201" s="113"/>
      <c r="E1201" s="98"/>
      <c r="F1201" s="58"/>
    </row>
    <row r="1202" spans="1:6" x14ac:dyDescent="0.45">
      <c r="A1202" s="55" t="s">
        <v>724</v>
      </c>
      <c r="B1202" s="60" t="s">
        <v>320</v>
      </c>
      <c r="C1202" s="55" t="s">
        <v>75</v>
      </c>
      <c r="D1202" s="113"/>
      <c r="E1202" s="98"/>
      <c r="F1202" s="58"/>
    </row>
    <row r="1203" spans="1:6" ht="78.75" x14ac:dyDescent="0.45">
      <c r="A1203" s="55" t="s">
        <v>14</v>
      </c>
      <c r="B1203" s="60" t="s">
        <v>321</v>
      </c>
      <c r="C1203" s="55" t="s">
        <v>14</v>
      </c>
      <c r="D1203" s="113"/>
      <c r="E1203" s="98"/>
      <c r="F1203" s="58"/>
    </row>
    <row r="1204" spans="1:6" x14ac:dyDescent="0.45">
      <c r="A1204" s="55" t="s">
        <v>113</v>
      </c>
      <c r="B1204" s="60" t="s">
        <v>1110</v>
      </c>
      <c r="C1204" s="55">
        <v>1</v>
      </c>
      <c r="D1204" s="113">
        <v>5.77</v>
      </c>
      <c r="E1204" s="98">
        <v>4.9000000000000004</v>
      </c>
      <c r="F1204" s="58">
        <f>(C1204*D1204*E1204)</f>
        <v>28.273</v>
      </c>
    </row>
    <row r="1205" spans="1:6" x14ac:dyDescent="0.45">
      <c r="A1205" s="55" t="s">
        <v>114</v>
      </c>
      <c r="B1205" s="62" t="s">
        <v>1111</v>
      </c>
      <c r="C1205" s="63">
        <v>-1</v>
      </c>
      <c r="D1205" s="114">
        <v>0.83</v>
      </c>
      <c r="E1205" s="99">
        <v>1.75</v>
      </c>
      <c r="F1205" s="64">
        <f t="shared" ref="F1205:F1210" si="43">(C1205*D1205*E1205)</f>
        <v>-1.4524999999999999</v>
      </c>
    </row>
    <row r="1206" spans="1:6" x14ac:dyDescent="0.45">
      <c r="A1206" s="55" t="s">
        <v>115</v>
      </c>
      <c r="B1206" s="60" t="s">
        <v>1112</v>
      </c>
      <c r="C1206" s="55">
        <v>1</v>
      </c>
      <c r="D1206" s="113">
        <v>2.5</v>
      </c>
      <c r="E1206" s="98">
        <v>2.2000000000000002</v>
      </c>
      <c r="F1206" s="58">
        <f t="shared" si="43"/>
        <v>5.5</v>
      </c>
    </row>
    <row r="1207" spans="1:6" x14ac:dyDescent="0.45">
      <c r="A1207" s="55" t="s">
        <v>116</v>
      </c>
      <c r="B1207" s="60" t="s">
        <v>1113</v>
      </c>
      <c r="C1207" s="55">
        <v>1</v>
      </c>
      <c r="D1207" s="113">
        <v>4.1500000000000004</v>
      </c>
      <c r="E1207" s="98">
        <v>7.77</v>
      </c>
      <c r="F1207" s="58">
        <f t="shared" si="43"/>
        <v>32.2455</v>
      </c>
    </row>
    <row r="1208" spans="1:6" x14ac:dyDescent="0.45">
      <c r="A1208" s="55" t="s">
        <v>741</v>
      </c>
      <c r="B1208" s="62" t="s">
        <v>1114</v>
      </c>
      <c r="C1208" s="63">
        <v>-3</v>
      </c>
      <c r="D1208" s="114">
        <v>1.2350000000000001</v>
      </c>
      <c r="E1208" s="99">
        <v>0.15</v>
      </c>
      <c r="F1208" s="64">
        <f t="shared" si="43"/>
        <v>-0.55574999999999997</v>
      </c>
    </row>
    <row r="1209" spans="1:6" x14ac:dyDescent="0.45">
      <c r="A1209" s="55" t="s">
        <v>743</v>
      </c>
      <c r="B1209" s="60" t="s">
        <v>1115</v>
      </c>
      <c r="C1209" s="55">
        <v>1</v>
      </c>
      <c r="D1209" s="113">
        <v>4.38</v>
      </c>
      <c r="E1209" s="98">
        <v>1.58</v>
      </c>
      <c r="F1209" s="58">
        <f t="shared" si="43"/>
        <v>6.9203999999999999</v>
      </c>
    </row>
    <row r="1210" spans="1:6" x14ac:dyDescent="0.45">
      <c r="A1210" s="55" t="s">
        <v>746</v>
      </c>
      <c r="B1210" s="60" t="s">
        <v>1116</v>
      </c>
      <c r="C1210" s="55">
        <v>2</v>
      </c>
      <c r="D1210" s="113">
        <v>1.25</v>
      </c>
      <c r="E1210" s="98">
        <v>2.4</v>
      </c>
      <c r="F1210" s="58">
        <f t="shared" si="43"/>
        <v>6</v>
      </c>
    </row>
    <row r="1211" spans="1:6" x14ac:dyDescent="0.45">
      <c r="A1211" s="55"/>
      <c r="B1211" s="68"/>
      <c r="C1211" s="69"/>
      <c r="D1211" s="116"/>
      <c r="E1211" s="101"/>
      <c r="F1211" s="96">
        <f>SUM(F1204:F1210)</f>
        <v>76.93065</v>
      </c>
    </row>
    <row r="1212" spans="1:6" x14ac:dyDescent="0.45">
      <c r="A1212" s="55"/>
      <c r="B1212" s="60"/>
      <c r="C1212" s="55"/>
      <c r="D1212" s="113"/>
      <c r="E1212" s="98"/>
      <c r="F1212" s="58"/>
    </row>
    <row r="1213" spans="1:6" x14ac:dyDescent="0.45">
      <c r="A1213" s="55" t="s">
        <v>725</v>
      </c>
      <c r="B1213" s="60" t="s">
        <v>429</v>
      </c>
      <c r="C1213" s="55" t="s">
        <v>75</v>
      </c>
      <c r="D1213" s="113"/>
      <c r="E1213" s="98"/>
      <c r="F1213" s="58"/>
    </row>
    <row r="1214" spans="1:6" ht="90" x14ac:dyDescent="0.45">
      <c r="A1214" s="55" t="s">
        <v>14</v>
      </c>
      <c r="B1214" s="60" t="s">
        <v>430</v>
      </c>
      <c r="C1214" s="55" t="s">
        <v>14</v>
      </c>
      <c r="D1214" s="113"/>
      <c r="E1214" s="98"/>
      <c r="F1214" s="58"/>
    </row>
    <row r="1215" spans="1:6" x14ac:dyDescent="0.45">
      <c r="A1215" s="55" t="s">
        <v>725</v>
      </c>
      <c r="B1215" s="60" t="s">
        <v>431</v>
      </c>
      <c r="C1215" s="55" t="s">
        <v>75</v>
      </c>
      <c r="D1215" s="113"/>
      <c r="E1215" s="98"/>
      <c r="F1215" s="58"/>
    </row>
    <row r="1216" spans="1:6" ht="45" x14ac:dyDescent="0.45">
      <c r="A1216" s="55" t="s">
        <v>14</v>
      </c>
      <c r="B1216" s="60" t="s">
        <v>432</v>
      </c>
      <c r="C1216" s="55" t="s">
        <v>14</v>
      </c>
      <c r="D1216" s="113"/>
      <c r="E1216" s="98"/>
      <c r="F1216" s="58"/>
    </row>
    <row r="1217" spans="1:6" x14ac:dyDescent="0.45">
      <c r="A1217" s="55" t="s">
        <v>727</v>
      </c>
      <c r="B1217" s="60" t="s">
        <v>433</v>
      </c>
      <c r="C1217" s="55" t="s">
        <v>75</v>
      </c>
      <c r="D1217" s="113"/>
      <c r="E1217" s="98"/>
      <c r="F1217" s="58"/>
    </row>
    <row r="1218" spans="1:6" ht="90" x14ac:dyDescent="0.45">
      <c r="A1218" s="55" t="s">
        <v>14</v>
      </c>
      <c r="B1218" s="60" t="s">
        <v>168</v>
      </c>
      <c r="C1218" s="55" t="s">
        <v>14</v>
      </c>
      <c r="D1218" s="113"/>
      <c r="E1218" s="98"/>
      <c r="F1218" s="58"/>
    </row>
    <row r="1219" spans="1:6" x14ac:dyDescent="0.45">
      <c r="A1219" s="55" t="s">
        <v>728</v>
      </c>
      <c r="B1219" s="60" t="s">
        <v>434</v>
      </c>
      <c r="C1219" s="55" t="s">
        <v>75</v>
      </c>
      <c r="D1219" s="113"/>
      <c r="E1219" s="98"/>
      <c r="F1219" s="58"/>
    </row>
    <row r="1220" spans="1:6" ht="101.25" x14ac:dyDescent="0.45">
      <c r="A1220" s="55" t="s">
        <v>14</v>
      </c>
      <c r="B1220" s="60" t="s">
        <v>435</v>
      </c>
      <c r="C1220" s="55" t="s">
        <v>14</v>
      </c>
      <c r="D1220" s="113"/>
      <c r="E1220" s="98"/>
      <c r="F1220" s="58"/>
    </row>
    <row r="1221" spans="1:6" x14ac:dyDescent="0.45">
      <c r="A1221" s="55" t="s">
        <v>14</v>
      </c>
      <c r="B1221" s="60" t="s">
        <v>324</v>
      </c>
      <c r="C1221" s="55" t="s">
        <v>14</v>
      </c>
      <c r="D1221" s="113"/>
      <c r="E1221" s="98"/>
      <c r="F1221" s="58"/>
    </row>
    <row r="1222" spans="1:6" x14ac:dyDescent="0.45">
      <c r="A1222" s="55" t="s">
        <v>794</v>
      </c>
      <c r="B1222" s="60" t="s">
        <v>325</v>
      </c>
      <c r="C1222" s="55" t="s">
        <v>75</v>
      </c>
      <c r="D1222" s="113"/>
      <c r="E1222" s="98"/>
      <c r="F1222" s="58"/>
    </row>
    <row r="1223" spans="1:6" ht="56.25" x14ac:dyDescent="0.45">
      <c r="A1223" s="55" t="s">
        <v>14</v>
      </c>
      <c r="B1223" s="60" t="s">
        <v>326</v>
      </c>
      <c r="C1223" s="55" t="s">
        <v>14</v>
      </c>
      <c r="D1223" s="113"/>
      <c r="E1223" s="98"/>
      <c r="F1223" s="58"/>
    </row>
    <row r="1224" spans="1:6" x14ac:dyDescent="0.45">
      <c r="A1224" s="55" t="s">
        <v>113</v>
      </c>
      <c r="B1224" s="60" t="s">
        <v>1117</v>
      </c>
      <c r="C1224" s="55">
        <v>1</v>
      </c>
      <c r="D1224" s="113">
        <v>3.97</v>
      </c>
      <c r="E1224" s="98">
        <v>2.25</v>
      </c>
      <c r="F1224" s="58">
        <f>(C1224*D1224*E1224)</f>
        <v>8.932500000000001</v>
      </c>
    </row>
    <row r="1225" spans="1:6" x14ac:dyDescent="0.45">
      <c r="A1225" s="55" t="s">
        <v>114</v>
      </c>
      <c r="B1225" s="62" t="s">
        <v>1118</v>
      </c>
      <c r="C1225" s="63">
        <v>-3</v>
      </c>
      <c r="D1225" s="114">
        <v>0.72</v>
      </c>
      <c r="E1225" s="99">
        <v>2.25</v>
      </c>
      <c r="F1225" s="64">
        <f t="shared" ref="F1225:F1240" si="44">(C1225*D1225*E1225)</f>
        <v>-4.8600000000000003</v>
      </c>
    </row>
    <row r="1226" spans="1:6" x14ac:dyDescent="0.45">
      <c r="A1226" s="55" t="s">
        <v>115</v>
      </c>
      <c r="B1226" s="60" t="s">
        <v>1119</v>
      </c>
      <c r="C1226" s="55">
        <v>3</v>
      </c>
      <c r="D1226" s="113">
        <v>6.62</v>
      </c>
      <c r="E1226" s="98">
        <v>2.25</v>
      </c>
      <c r="F1226" s="58">
        <f t="shared" si="44"/>
        <v>44.685000000000002</v>
      </c>
    </row>
    <row r="1227" spans="1:6" x14ac:dyDescent="0.45">
      <c r="A1227" s="55" t="s">
        <v>116</v>
      </c>
      <c r="B1227" s="60" t="s">
        <v>1120</v>
      </c>
      <c r="C1227" s="55">
        <v>1</v>
      </c>
      <c r="D1227" s="113">
        <v>3.5</v>
      </c>
      <c r="E1227" s="98">
        <v>2.25</v>
      </c>
      <c r="F1227" s="58">
        <f t="shared" si="44"/>
        <v>7.875</v>
      </c>
    </row>
    <row r="1228" spans="1:6" x14ac:dyDescent="0.45">
      <c r="A1228" s="55" t="s">
        <v>741</v>
      </c>
      <c r="B1228" s="62" t="s">
        <v>749</v>
      </c>
      <c r="C1228" s="63">
        <v>-1</v>
      </c>
      <c r="D1228" s="114">
        <v>0.7</v>
      </c>
      <c r="E1228" s="99">
        <v>2.25</v>
      </c>
      <c r="F1228" s="64">
        <f t="shared" si="44"/>
        <v>-1.575</v>
      </c>
    </row>
    <row r="1229" spans="1:6" x14ac:dyDescent="0.45">
      <c r="A1229" s="55" t="s">
        <v>743</v>
      </c>
      <c r="B1229" s="62" t="s">
        <v>1121</v>
      </c>
      <c r="C1229" s="63">
        <v>-1</v>
      </c>
      <c r="D1229" s="114">
        <v>1.1299999999999999</v>
      </c>
      <c r="E1229" s="99">
        <v>2.25</v>
      </c>
      <c r="F1229" s="64">
        <f t="shared" si="44"/>
        <v>-2.5424999999999995</v>
      </c>
    </row>
    <row r="1230" spans="1:6" x14ac:dyDescent="0.45">
      <c r="A1230" s="55" t="s">
        <v>746</v>
      </c>
      <c r="B1230" s="60" t="s">
        <v>1562</v>
      </c>
      <c r="C1230" s="55">
        <v>1</v>
      </c>
      <c r="D1230" s="113">
        <v>5.47</v>
      </c>
      <c r="E1230" s="98">
        <v>2.25</v>
      </c>
      <c r="F1230" s="58">
        <f t="shared" si="44"/>
        <v>12.307499999999999</v>
      </c>
    </row>
    <row r="1231" spans="1:6" x14ac:dyDescent="0.45">
      <c r="A1231" s="55" t="s">
        <v>747</v>
      </c>
      <c r="B1231" s="60" t="s">
        <v>1122</v>
      </c>
      <c r="C1231" s="55">
        <v>2</v>
      </c>
      <c r="D1231" s="113">
        <v>1.8</v>
      </c>
      <c r="E1231" s="98">
        <v>2.25</v>
      </c>
      <c r="F1231" s="58">
        <f t="shared" si="44"/>
        <v>8.1</v>
      </c>
    </row>
    <row r="1232" spans="1:6" x14ac:dyDescent="0.45">
      <c r="A1232" s="55" t="s">
        <v>748</v>
      </c>
      <c r="B1232" s="60" t="s">
        <v>1123</v>
      </c>
      <c r="C1232" s="55">
        <v>1</v>
      </c>
      <c r="D1232" s="113">
        <v>1.4450000000000001</v>
      </c>
      <c r="E1232" s="98">
        <v>2.25</v>
      </c>
      <c r="F1232" s="58">
        <f t="shared" si="44"/>
        <v>3.2512500000000002</v>
      </c>
    </row>
    <row r="1233" spans="1:6" x14ac:dyDescent="0.45">
      <c r="A1233" s="55" t="s">
        <v>750</v>
      </c>
      <c r="B1233" s="60" t="s">
        <v>1124</v>
      </c>
      <c r="C1233" s="55">
        <v>1</v>
      </c>
      <c r="D1233" s="113">
        <v>1.7</v>
      </c>
      <c r="E1233" s="98">
        <v>2.25</v>
      </c>
      <c r="F1233" s="58">
        <f t="shared" si="44"/>
        <v>3.8249999999999997</v>
      </c>
    </row>
    <row r="1234" spans="1:6" x14ac:dyDescent="0.45">
      <c r="A1234" s="55" t="s">
        <v>751</v>
      </c>
      <c r="B1234" s="60" t="s">
        <v>1125</v>
      </c>
      <c r="C1234" s="55">
        <v>2</v>
      </c>
      <c r="D1234" s="113">
        <v>2.16</v>
      </c>
      <c r="E1234" s="98">
        <v>3</v>
      </c>
      <c r="F1234" s="58">
        <f t="shared" si="44"/>
        <v>12.96</v>
      </c>
    </row>
    <row r="1235" spans="1:6" x14ac:dyDescent="0.45">
      <c r="A1235" s="55" t="s">
        <v>752</v>
      </c>
      <c r="B1235" s="60" t="s">
        <v>1126</v>
      </c>
      <c r="C1235" s="55">
        <v>2</v>
      </c>
      <c r="D1235" s="113">
        <v>2.63</v>
      </c>
      <c r="E1235" s="98">
        <v>3</v>
      </c>
      <c r="F1235" s="58">
        <f t="shared" si="44"/>
        <v>15.78</v>
      </c>
    </row>
    <row r="1236" spans="1:6" x14ac:dyDescent="0.45">
      <c r="A1236" s="55" t="s">
        <v>753</v>
      </c>
      <c r="B1236" s="62" t="s">
        <v>1127</v>
      </c>
      <c r="C1236" s="63">
        <f>-1</f>
        <v>-1</v>
      </c>
      <c r="D1236" s="114">
        <v>1</v>
      </c>
      <c r="E1236" s="99">
        <v>2.25</v>
      </c>
      <c r="F1236" s="64">
        <f t="shared" si="44"/>
        <v>-2.25</v>
      </c>
    </row>
    <row r="1237" spans="1:6" x14ac:dyDescent="0.45">
      <c r="A1237" s="55" t="s">
        <v>754</v>
      </c>
      <c r="B1237" s="60" t="s">
        <v>1128</v>
      </c>
      <c r="C1237" s="55">
        <v>1</v>
      </c>
      <c r="D1237" s="113">
        <v>5.625</v>
      </c>
      <c r="E1237" s="98">
        <v>2.25</v>
      </c>
      <c r="F1237" s="58">
        <f t="shared" si="44"/>
        <v>12.65625</v>
      </c>
    </row>
    <row r="1238" spans="1:6" x14ac:dyDescent="0.45">
      <c r="A1238" s="55" t="s">
        <v>755</v>
      </c>
      <c r="B1238" s="62" t="s">
        <v>1118</v>
      </c>
      <c r="C1238" s="63">
        <v>-3</v>
      </c>
      <c r="D1238" s="114">
        <v>0.72</v>
      </c>
      <c r="E1238" s="99">
        <v>2.25</v>
      </c>
      <c r="F1238" s="64">
        <f t="shared" si="44"/>
        <v>-4.8600000000000003</v>
      </c>
    </row>
    <row r="1239" spans="1:6" x14ac:dyDescent="0.45">
      <c r="A1239" s="55" t="s">
        <v>756</v>
      </c>
      <c r="B1239" s="60" t="s">
        <v>1129</v>
      </c>
      <c r="C1239" s="55">
        <v>3</v>
      </c>
      <c r="D1239" s="113">
        <v>5.32</v>
      </c>
      <c r="E1239" s="98">
        <v>2.25</v>
      </c>
      <c r="F1239" s="58">
        <f t="shared" si="44"/>
        <v>35.910000000000004</v>
      </c>
    </row>
    <row r="1240" spans="1:6" x14ac:dyDescent="0.45">
      <c r="A1240" s="55" t="s">
        <v>757</v>
      </c>
      <c r="B1240" s="60" t="s">
        <v>1130</v>
      </c>
      <c r="C1240" s="55">
        <v>1</v>
      </c>
      <c r="D1240" s="113">
        <v>4.03</v>
      </c>
      <c r="E1240" s="98">
        <v>2.25</v>
      </c>
      <c r="F1240" s="58">
        <f t="shared" si="44"/>
        <v>9.0675000000000008</v>
      </c>
    </row>
    <row r="1241" spans="1:6" x14ac:dyDescent="0.45">
      <c r="A1241" s="55"/>
      <c r="B1241" s="68"/>
      <c r="C1241" s="69"/>
      <c r="D1241" s="116"/>
      <c r="E1241" s="101"/>
      <c r="F1241" s="96">
        <f>SUM(F1224:F1240)</f>
        <v>159.26250000000002</v>
      </c>
    </row>
    <row r="1242" spans="1:6" x14ac:dyDescent="0.45">
      <c r="A1242" s="55"/>
      <c r="B1242" s="60"/>
      <c r="C1242" s="55"/>
      <c r="D1242" s="113"/>
      <c r="E1242" s="98"/>
      <c r="F1242" s="58"/>
    </row>
    <row r="1243" spans="1:6" x14ac:dyDescent="0.45">
      <c r="A1243" s="55" t="s">
        <v>892</v>
      </c>
      <c r="B1243" s="60" t="s">
        <v>436</v>
      </c>
      <c r="C1243" s="55" t="s">
        <v>75</v>
      </c>
      <c r="D1243" s="113"/>
      <c r="E1243" s="98"/>
      <c r="F1243" s="58"/>
    </row>
    <row r="1244" spans="1:6" ht="78.75" x14ac:dyDescent="0.45">
      <c r="A1244" s="55" t="s">
        <v>14</v>
      </c>
      <c r="B1244" s="60" t="s">
        <v>327</v>
      </c>
      <c r="C1244" s="55" t="s">
        <v>14</v>
      </c>
      <c r="D1244" s="113"/>
      <c r="E1244" s="98"/>
      <c r="F1244" s="58"/>
    </row>
    <row r="1245" spans="1:6" x14ac:dyDescent="0.45">
      <c r="A1245" s="55"/>
      <c r="B1245" s="60" t="s">
        <v>1563</v>
      </c>
      <c r="C1245" s="55">
        <v>2</v>
      </c>
      <c r="D1245" s="113">
        <v>4.38</v>
      </c>
      <c r="E1245" s="98">
        <v>3</v>
      </c>
      <c r="F1245" s="58">
        <f>(C1245*D1245*E1245)</f>
        <v>26.28</v>
      </c>
    </row>
    <row r="1246" spans="1:6" x14ac:dyDescent="0.45">
      <c r="A1246" s="55"/>
      <c r="B1246" s="62" t="s">
        <v>1127</v>
      </c>
      <c r="C1246" s="63">
        <f>-2</f>
        <v>-2</v>
      </c>
      <c r="D1246" s="114">
        <v>0.95</v>
      </c>
      <c r="E1246" s="99">
        <v>2.25</v>
      </c>
      <c r="F1246" s="64">
        <f t="shared" ref="F1246:F1251" si="45">(C1246*D1246*E1246)</f>
        <v>-4.2749999999999995</v>
      </c>
    </row>
    <row r="1247" spans="1:6" x14ac:dyDescent="0.45">
      <c r="A1247" s="55"/>
      <c r="B1247" s="60" t="s">
        <v>1131</v>
      </c>
      <c r="C1247" s="55">
        <v>1</v>
      </c>
      <c r="D1247" s="113">
        <v>1.56</v>
      </c>
      <c r="E1247" s="98">
        <v>3</v>
      </c>
      <c r="F1247" s="58">
        <f t="shared" si="45"/>
        <v>4.68</v>
      </c>
    </row>
    <row r="1248" spans="1:6" x14ac:dyDescent="0.45">
      <c r="A1248" s="55"/>
      <c r="B1248" s="62" t="s">
        <v>1127</v>
      </c>
      <c r="C1248" s="63">
        <f>-1</f>
        <v>-1</v>
      </c>
      <c r="D1248" s="114">
        <v>0.95</v>
      </c>
      <c r="E1248" s="99">
        <v>2.25</v>
      </c>
      <c r="F1248" s="64">
        <f t="shared" si="45"/>
        <v>-2.1374999999999997</v>
      </c>
    </row>
    <row r="1249" spans="1:6" x14ac:dyDescent="0.45">
      <c r="A1249" s="55"/>
      <c r="B1249" s="60" t="s">
        <v>1132</v>
      </c>
      <c r="C1249" s="55">
        <v>1</v>
      </c>
      <c r="D1249" s="113">
        <v>7.4450000000000003</v>
      </c>
      <c r="E1249" s="98">
        <v>3.3</v>
      </c>
      <c r="F1249" s="58">
        <f t="shared" si="45"/>
        <v>24.5685</v>
      </c>
    </row>
    <row r="1250" spans="1:6" x14ac:dyDescent="0.45">
      <c r="A1250" s="55"/>
      <c r="B1250" s="62" t="s">
        <v>1133</v>
      </c>
      <c r="C1250" s="63">
        <f>-1</f>
        <v>-1</v>
      </c>
      <c r="D1250" s="114">
        <v>1.5</v>
      </c>
      <c r="E1250" s="99">
        <v>3.3</v>
      </c>
      <c r="F1250" s="64">
        <f t="shared" si="45"/>
        <v>-4.9499999999999993</v>
      </c>
    </row>
    <row r="1251" spans="1:6" x14ac:dyDescent="0.45">
      <c r="A1251" s="55"/>
      <c r="B1251" s="60" t="s">
        <v>1134</v>
      </c>
      <c r="C1251" s="55">
        <v>1</v>
      </c>
      <c r="D1251" s="113">
        <v>7.1319999999999997</v>
      </c>
      <c r="E1251" s="98">
        <v>3.4</v>
      </c>
      <c r="F1251" s="58">
        <f t="shared" si="45"/>
        <v>24.248799999999999</v>
      </c>
    </row>
    <row r="1252" spans="1:6" x14ac:dyDescent="0.45">
      <c r="A1252" s="55"/>
      <c r="B1252" s="60"/>
      <c r="C1252" s="55"/>
      <c r="D1252" s="113"/>
      <c r="E1252" s="98"/>
      <c r="F1252" s="58"/>
    </row>
    <row r="1253" spans="1:6" x14ac:dyDescent="0.45">
      <c r="A1253" s="55"/>
      <c r="B1253" s="68"/>
      <c r="C1253" s="69"/>
      <c r="D1253" s="116"/>
      <c r="E1253" s="101"/>
      <c r="F1253" s="96">
        <f>SUM(F1245:F1252)</f>
        <v>68.4148</v>
      </c>
    </row>
    <row r="1254" spans="1:6" x14ac:dyDescent="0.45">
      <c r="A1254" s="55"/>
      <c r="B1254" s="60"/>
      <c r="C1254" s="55"/>
      <c r="D1254" s="113"/>
      <c r="E1254" s="98"/>
      <c r="F1254" s="58"/>
    </row>
    <row r="1255" spans="1:6" x14ac:dyDescent="0.45">
      <c r="A1255" s="55" t="s">
        <v>894</v>
      </c>
      <c r="B1255" s="60" t="s">
        <v>438</v>
      </c>
      <c r="C1255" s="55" t="s">
        <v>75</v>
      </c>
      <c r="D1255" s="113"/>
      <c r="E1255" s="98"/>
      <c r="F1255" s="58"/>
    </row>
    <row r="1256" spans="1:6" ht="45" x14ac:dyDescent="0.45">
      <c r="A1256" s="55" t="s">
        <v>14</v>
      </c>
      <c r="B1256" s="60" t="s">
        <v>1564</v>
      </c>
      <c r="C1256" s="55" t="s">
        <v>14</v>
      </c>
      <c r="D1256" s="113"/>
      <c r="E1256" s="98"/>
      <c r="F1256" s="58"/>
    </row>
    <row r="1257" spans="1:6" x14ac:dyDescent="0.45">
      <c r="A1257" s="55"/>
      <c r="B1257" s="60" t="s">
        <v>1135</v>
      </c>
      <c r="C1257" s="55">
        <v>2</v>
      </c>
      <c r="D1257" s="113">
        <v>2.4</v>
      </c>
      <c r="E1257" s="98">
        <v>2.35</v>
      </c>
      <c r="F1257" s="58">
        <f>(C1257*D1257*E1257)</f>
        <v>11.28</v>
      </c>
    </row>
    <row r="1258" spans="1:6" x14ac:dyDescent="0.45">
      <c r="A1258" s="55"/>
      <c r="B1258" s="62" t="s">
        <v>1127</v>
      </c>
      <c r="C1258" s="63">
        <f>-2</f>
        <v>-2</v>
      </c>
      <c r="D1258" s="114">
        <v>0.7</v>
      </c>
      <c r="E1258" s="99">
        <v>2.25</v>
      </c>
      <c r="F1258" s="64">
        <f t="shared" ref="F1258:F1261" si="46">(C1258*D1258*E1258)</f>
        <v>-3.15</v>
      </c>
    </row>
    <row r="1259" spans="1:6" x14ac:dyDescent="0.45">
      <c r="A1259" s="55"/>
      <c r="B1259" s="60" t="s">
        <v>1136</v>
      </c>
      <c r="C1259" s="55">
        <v>2</v>
      </c>
      <c r="D1259" s="113">
        <v>1.25</v>
      </c>
      <c r="E1259" s="98">
        <v>2.35</v>
      </c>
      <c r="F1259" s="58">
        <f>(C1259*D1259*E1259)</f>
        <v>5.875</v>
      </c>
    </row>
    <row r="1260" spans="1:6" x14ac:dyDescent="0.45">
      <c r="A1260" s="55"/>
      <c r="B1260" s="60"/>
      <c r="C1260" s="55"/>
      <c r="D1260" s="113"/>
      <c r="E1260" s="98"/>
      <c r="F1260" s="58">
        <f t="shared" si="46"/>
        <v>0</v>
      </c>
    </row>
    <row r="1261" spans="1:6" x14ac:dyDescent="0.45">
      <c r="A1261" s="55"/>
      <c r="B1261" s="60"/>
      <c r="C1261" s="55"/>
      <c r="D1261" s="113"/>
      <c r="E1261" s="98"/>
      <c r="F1261" s="58">
        <f t="shared" si="46"/>
        <v>0</v>
      </c>
    </row>
    <row r="1262" spans="1:6" x14ac:dyDescent="0.45">
      <c r="A1262" s="55"/>
      <c r="B1262" s="68"/>
      <c r="C1262" s="69"/>
      <c r="D1262" s="116"/>
      <c r="E1262" s="101"/>
      <c r="F1262" s="96">
        <f>SUM(F1257:F1261)</f>
        <v>14.004999999999999</v>
      </c>
    </row>
    <row r="1263" spans="1:6" x14ac:dyDescent="0.45">
      <c r="A1263" s="55"/>
      <c r="B1263" s="60"/>
      <c r="C1263" s="55"/>
      <c r="D1263" s="113"/>
      <c r="E1263" s="98"/>
      <c r="F1263" s="58"/>
    </row>
    <row r="1264" spans="1:6" x14ac:dyDescent="0.45">
      <c r="A1264" s="55" t="s">
        <v>896</v>
      </c>
      <c r="B1264" s="60" t="s">
        <v>440</v>
      </c>
      <c r="C1264" s="55" t="s">
        <v>75</v>
      </c>
      <c r="D1264" s="113"/>
      <c r="E1264" s="98"/>
      <c r="F1264" s="58"/>
    </row>
    <row r="1265" spans="1:6" ht="45" x14ac:dyDescent="0.45">
      <c r="A1265" s="55" t="s">
        <v>14</v>
      </c>
      <c r="B1265" s="60" t="s">
        <v>441</v>
      </c>
      <c r="C1265" s="55" t="s">
        <v>14</v>
      </c>
      <c r="D1265" s="113"/>
      <c r="E1265" s="98"/>
      <c r="F1265" s="58"/>
    </row>
    <row r="1266" spans="1:6" x14ac:dyDescent="0.45">
      <c r="A1266" s="55"/>
      <c r="B1266" s="60" t="s">
        <v>1137</v>
      </c>
      <c r="C1266" s="55">
        <v>1</v>
      </c>
      <c r="D1266" s="113">
        <v>3.4750000000000001</v>
      </c>
      <c r="E1266" s="98">
        <v>3</v>
      </c>
      <c r="F1266" s="58">
        <f>(C1266*D1266*E1266)</f>
        <v>10.425000000000001</v>
      </c>
    </row>
    <row r="1267" spans="1:6" x14ac:dyDescent="0.45">
      <c r="A1267" s="55"/>
      <c r="B1267" s="60" t="s">
        <v>1565</v>
      </c>
      <c r="C1267" s="55">
        <v>1</v>
      </c>
      <c r="D1267" s="113">
        <v>2.6</v>
      </c>
      <c r="E1267" s="98">
        <v>3</v>
      </c>
      <c r="F1267" s="58">
        <f t="shared" ref="F1267:F1268" si="47">(C1267*D1267*E1267)</f>
        <v>7.8000000000000007</v>
      </c>
    </row>
    <row r="1268" spans="1:6" x14ac:dyDescent="0.45">
      <c r="A1268" s="55"/>
      <c r="B1268" s="60" t="s">
        <v>1566</v>
      </c>
      <c r="C1268" s="55">
        <v>1</v>
      </c>
      <c r="D1268" s="113">
        <v>2.65</v>
      </c>
      <c r="E1268" s="98">
        <v>3</v>
      </c>
      <c r="F1268" s="58">
        <f t="shared" si="47"/>
        <v>7.9499999999999993</v>
      </c>
    </row>
    <row r="1269" spans="1:6" x14ac:dyDescent="0.45">
      <c r="A1269" s="55"/>
      <c r="B1269" s="68"/>
      <c r="C1269" s="69"/>
      <c r="D1269" s="116"/>
      <c r="E1269" s="101"/>
      <c r="F1269" s="96">
        <f>SUM(F1266:F1268)</f>
        <v>26.175000000000001</v>
      </c>
    </row>
    <row r="1270" spans="1:6" x14ac:dyDescent="0.45">
      <c r="A1270" s="55"/>
      <c r="B1270" s="60"/>
      <c r="C1270" s="55"/>
      <c r="D1270" s="113"/>
      <c r="E1270" s="98"/>
      <c r="F1270" s="58"/>
    </row>
    <row r="1271" spans="1:6" x14ac:dyDescent="0.45">
      <c r="A1271" s="55" t="s">
        <v>898</v>
      </c>
      <c r="B1271" s="60" t="s">
        <v>442</v>
      </c>
      <c r="C1271" s="55" t="s">
        <v>75</v>
      </c>
      <c r="D1271" s="113"/>
      <c r="E1271" s="98"/>
      <c r="F1271" s="58"/>
    </row>
    <row r="1272" spans="1:6" ht="45" x14ac:dyDescent="0.45">
      <c r="A1272" s="55" t="s">
        <v>14</v>
      </c>
      <c r="B1272" s="60" t="s">
        <v>443</v>
      </c>
      <c r="C1272" s="55" t="s">
        <v>14</v>
      </c>
      <c r="D1272" s="113"/>
      <c r="E1272" s="98"/>
      <c r="F1272" s="58"/>
    </row>
    <row r="1273" spans="1:6" x14ac:dyDescent="0.45">
      <c r="A1273" s="55"/>
      <c r="B1273" s="60" t="s">
        <v>1651</v>
      </c>
      <c r="C1273" s="55">
        <v>1</v>
      </c>
      <c r="D1273" s="113">
        <v>3.95</v>
      </c>
      <c r="E1273" s="98">
        <v>3</v>
      </c>
      <c r="F1273" s="58">
        <f>(C1273*D1273*E1273)</f>
        <v>11.850000000000001</v>
      </c>
    </row>
    <row r="1274" spans="1:6" x14ac:dyDescent="0.45">
      <c r="A1274" s="55"/>
      <c r="B1274" s="60" t="s">
        <v>1652</v>
      </c>
      <c r="C1274" s="55">
        <v>1</v>
      </c>
      <c r="D1274" s="113">
        <v>1.8</v>
      </c>
      <c r="E1274" s="98">
        <v>0.75</v>
      </c>
      <c r="F1274" s="58">
        <f t="shared" ref="F1274:F1282" si="48">(C1274*D1274*E1274)</f>
        <v>1.35</v>
      </c>
    </row>
    <row r="1275" spans="1:6" x14ac:dyDescent="0.45">
      <c r="A1275" s="55"/>
      <c r="B1275" s="60" t="s">
        <v>1653</v>
      </c>
      <c r="C1275" s="55">
        <v>1</v>
      </c>
      <c r="D1275" s="113">
        <v>6.15</v>
      </c>
      <c r="E1275" s="98">
        <v>0.75</v>
      </c>
      <c r="F1275" s="58">
        <f t="shared" si="48"/>
        <v>4.6125000000000007</v>
      </c>
    </row>
    <row r="1276" spans="1:6" x14ac:dyDescent="0.45">
      <c r="A1276" s="55"/>
      <c r="B1276" s="60" t="s">
        <v>1654</v>
      </c>
      <c r="C1276" s="55">
        <v>1</v>
      </c>
      <c r="D1276" s="113">
        <v>6.2</v>
      </c>
      <c r="E1276" s="98">
        <v>0.75</v>
      </c>
      <c r="F1276" s="58">
        <f t="shared" si="48"/>
        <v>4.6500000000000004</v>
      </c>
    </row>
    <row r="1277" spans="1:6" x14ac:dyDescent="0.45">
      <c r="A1277" s="55"/>
      <c r="B1277" s="60" t="s">
        <v>1655</v>
      </c>
      <c r="C1277" s="55">
        <v>1</v>
      </c>
      <c r="D1277" s="113">
        <v>6.75</v>
      </c>
      <c r="E1277" s="98">
        <v>0.75</v>
      </c>
      <c r="F1277" s="58">
        <f t="shared" si="48"/>
        <v>5.0625</v>
      </c>
    </row>
    <row r="1278" spans="1:6" x14ac:dyDescent="0.45">
      <c r="A1278" s="55"/>
      <c r="B1278" s="60" t="s">
        <v>1656</v>
      </c>
      <c r="C1278" s="55">
        <v>1</v>
      </c>
      <c r="D1278" s="113">
        <v>0.9</v>
      </c>
      <c r="E1278" s="98">
        <v>2.25</v>
      </c>
      <c r="F1278" s="58">
        <f t="shared" si="48"/>
        <v>2.0249999999999999</v>
      </c>
    </row>
    <row r="1279" spans="1:6" x14ac:dyDescent="0.45">
      <c r="A1279" s="55"/>
      <c r="B1279" s="60" t="s">
        <v>1654</v>
      </c>
      <c r="C1279" s="55">
        <v>1</v>
      </c>
      <c r="D1279" s="113">
        <v>6.5</v>
      </c>
      <c r="E1279" s="98">
        <v>0.75</v>
      </c>
      <c r="F1279" s="58">
        <f t="shared" si="48"/>
        <v>4.875</v>
      </c>
    </row>
    <row r="1280" spans="1:6" x14ac:dyDescent="0.45">
      <c r="A1280" s="55"/>
      <c r="B1280" s="60" t="s">
        <v>1657</v>
      </c>
      <c r="C1280" s="55">
        <v>1</v>
      </c>
      <c r="D1280" s="113">
        <v>2.85</v>
      </c>
      <c r="E1280" s="98">
        <v>3</v>
      </c>
      <c r="F1280" s="58">
        <f t="shared" si="48"/>
        <v>8.5500000000000007</v>
      </c>
    </row>
    <row r="1281" spans="1:6" x14ac:dyDescent="0.45">
      <c r="A1281" s="55"/>
      <c r="B1281" s="60" t="s">
        <v>1658</v>
      </c>
      <c r="C1281" s="55">
        <v>1</v>
      </c>
      <c r="D1281" s="113">
        <v>1.28</v>
      </c>
      <c r="E1281" s="98">
        <v>0.75</v>
      </c>
      <c r="F1281" s="58">
        <f t="shared" si="48"/>
        <v>0.96</v>
      </c>
    </row>
    <row r="1282" spans="1:6" x14ac:dyDescent="0.45">
      <c r="A1282" s="55"/>
      <c r="B1282" s="60"/>
      <c r="C1282" s="55">
        <v>1</v>
      </c>
      <c r="D1282" s="113">
        <v>4.07</v>
      </c>
      <c r="E1282" s="98">
        <v>0.7</v>
      </c>
      <c r="F1282" s="58">
        <f t="shared" si="48"/>
        <v>2.8490000000000002</v>
      </c>
    </row>
    <row r="1283" spans="1:6" x14ac:dyDescent="0.45">
      <c r="A1283" s="55"/>
      <c r="B1283" s="68"/>
      <c r="C1283" s="69"/>
      <c r="D1283" s="116"/>
      <c r="E1283" s="101"/>
      <c r="F1283" s="96">
        <f>SUM(F1273:F1282)</f>
        <v>46.783999999999992</v>
      </c>
    </row>
    <row r="1284" spans="1:6" x14ac:dyDescent="0.45">
      <c r="A1284" s="55"/>
      <c r="B1284" s="60"/>
      <c r="C1284" s="55"/>
      <c r="D1284" s="113"/>
      <c r="E1284" s="98"/>
      <c r="F1284" s="58"/>
    </row>
    <row r="1285" spans="1:6" x14ac:dyDescent="0.45">
      <c r="A1285" s="55" t="s">
        <v>900</v>
      </c>
      <c r="B1285" s="60" t="s">
        <v>328</v>
      </c>
      <c r="C1285" s="55" t="s">
        <v>27</v>
      </c>
      <c r="D1285" s="113"/>
      <c r="E1285" s="98"/>
      <c r="F1285" s="58"/>
    </row>
    <row r="1286" spans="1:6" ht="78.75" x14ac:dyDescent="0.45">
      <c r="A1286" s="55" t="s">
        <v>14</v>
      </c>
      <c r="B1286" s="60" t="s">
        <v>329</v>
      </c>
      <c r="C1286" s="55" t="s">
        <v>14</v>
      </c>
      <c r="D1286" s="113"/>
      <c r="E1286" s="98"/>
      <c r="F1286" s="58"/>
    </row>
    <row r="1287" spans="1:6" x14ac:dyDescent="0.45">
      <c r="A1287" s="55"/>
      <c r="B1287" s="60" t="s">
        <v>1567</v>
      </c>
      <c r="C1287" s="55">
        <v>12</v>
      </c>
      <c r="D1287" s="113">
        <v>2.25</v>
      </c>
      <c r="E1287" s="98"/>
      <c r="F1287" s="58">
        <f>D1287*C1287</f>
        <v>27</v>
      </c>
    </row>
    <row r="1288" spans="1:6" x14ac:dyDescent="0.45">
      <c r="A1288" s="55"/>
      <c r="B1288" s="60" t="s">
        <v>1567</v>
      </c>
      <c r="C1288" s="55">
        <v>12</v>
      </c>
      <c r="D1288" s="113">
        <v>2.25</v>
      </c>
      <c r="E1288" s="98"/>
      <c r="F1288" s="58">
        <f>D1288*C1288</f>
        <v>27</v>
      </c>
    </row>
    <row r="1289" spans="1:6" x14ac:dyDescent="0.45">
      <c r="A1289" s="55"/>
      <c r="B1289" s="60"/>
      <c r="C1289" s="55"/>
      <c r="D1289" s="113"/>
      <c r="E1289" s="98"/>
      <c r="F1289" s="58"/>
    </row>
    <row r="1290" spans="1:6" x14ac:dyDescent="0.45">
      <c r="A1290" s="55"/>
      <c r="B1290" s="68"/>
      <c r="C1290" s="69"/>
      <c r="D1290" s="116"/>
      <c r="E1290" s="101"/>
      <c r="F1290" s="96">
        <f>SUM(F1287:F1289)</f>
        <v>54</v>
      </c>
    </row>
    <row r="1291" spans="1:6" x14ac:dyDescent="0.45">
      <c r="A1291" s="55"/>
      <c r="B1291" s="60"/>
      <c r="C1291" s="55"/>
      <c r="D1291" s="113"/>
      <c r="E1291" s="98"/>
      <c r="F1291" s="58"/>
    </row>
    <row r="1292" spans="1:6" x14ac:dyDescent="0.45">
      <c r="A1292" s="55" t="s">
        <v>902</v>
      </c>
      <c r="B1292" s="60" t="s">
        <v>444</v>
      </c>
      <c r="C1292" s="55" t="s">
        <v>27</v>
      </c>
      <c r="D1292" s="113"/>
      <c r="E1292" s="98"/>
      <c r="F1292" s="58"/>
    </row>
    <row r="1293" spans="1:6" ht="67.5" x14ac:dyDescent="0.45">
      <c r="A1293" s="55" t="s">
        <v>14</v>
      </c>
      <c r="B1293" s="60" t="s">
        <v>445</v>
      </c>
      <c r="C1293" s="55" t="s">
        <v>14</v>
      </c>
      <c r="D1293" s="113"/>
      <c r="E1293" s="98"/>
      <c r="F1293" s="58"/>
    </row>
    <row r="1294" spans="1:6" x14ac:dyDescent="0.45">
      <c r="A1294" s="55" t="s">
        <v>904</v>
      </c>
      <c r="B1294" s="60" t="s">
        <v>446</v>
      </c>
      <c r="C1294" s="55" t="s">
        <v>27</v>
      </c>
      <c r="D1294" s="113"/>
      <c r="E1294" s="98"/>
      <c r="F1294" s="58"/>
    </row>
    <row r="1295" spans="1:6" ht="56.25" x14ac:dyDescent="0.45">
      <c r="A1295" s="55" t="s">
        <v>14</v>
      </c>
      <c r="B1295" s="60" t="s">
        <v>447</v>
      </c>
      <c r="C1295" s="55" t="s">
        <v>14</v>
      </c>
      <c r="D1295" s="113"/>
      <c r="E1295" s="98"/>
      <c r="F1295" s="58"/>
    </row>
    <row r="1296" spans="1:6" x14ac:dyDescent="0.45">
      <c r="A1296" s="55" t="s">
        <v>448</v>
      </c>
      <c r="B1296" s="60" t="s">
        <v>449</v>
      </c>
      <c r="C1296" s="55" t="s">
        <v>27</v>
      </c>
      <c r="D1296" s="113"/>
      <c r="E1296" s="98"/>
      <c r="F1296" s="58"/>
    </row>
    <row r="1297" spans="1:6" ht="56.25" x14ac:dyDescent="0.45">
      <c r="A1297" s="55" t="s">
        <v>14</v>
      </c>
      <c r="B1297" s="60" t="s">
        <v>450</v>
      </c>
      <c r="C1297" s="55" t="s">
        <v>14</v>
      </c>
      <c r="D1297" s="113"/>
      <c r="E1297" s="98"/>
      <c r="F1297" s="58"/>
    </row>
    <row r="1298" spans="1:6" x14ac:dyDescent="0.45">
      <c r="A1298" s="55" t="s">
        <v>14</v>
      </c>
      <c r="B1298" s="60" t="s">
        <v>243</v>
      </c>
      <c r="C1298" s="55" t="s">
        <v>14</v>
      </c>
      <c r="D1298" s="113"/>
      <c r="E1298" s="98"/>
      <c r="F1298" s="58"/>
    </row>
    <row r="1299" spans="1:6" x14ac:dyDescent="0.45">
      <c r="A1299" s="55" t="s">
        <v>905</v>
      </c>
      <c r="B1299" s="60" t="s">
        <v>451</v>
      </c>
      <c r="C1299" s="55" t="s">
        <v>27</v>
      </c>
      <c r="D1299" s="113"/>
      <c r="E1299" s="98"/>
      <c r="F1299" s="58"/>
    </row>
    <row r="1300" spans="1:6" ht="90" x14ac:dyDescent="0.45">
      <c r="A1300" s="55" t="s">
        <v>14</v>
      </c>
      <c r="B1300" s="60" t="s">
        <v>331</v>
      </c>
      <c r="C1300" s="55" t="s">
        <v>14</v>
      </c>
      <c r="D1300" s="113"/>
      <c r="E1300" s="98"/>
      <c r="F1300" s="58"/>
    </row>
    <row r="1301" spans="1:6" x14ac:dyDescent="0.45">
      <c r="A1301" s="55" t="s">
        <v>14</v>
      </c>
      <c r="B1301" s="60" t="s">
        <v>1568</v>
      </c>
      <c r="C1301" s="55" t="s">
        <v>14</v>
      </c>
      <c r="D1301" s="113"/>
      <c r="E1301" s="98"/>
      <c r="F1301" s="58"/>
    </row>
    <row r="1302" spans="1:6" x14ac:dyDescent="0.45">
      <c r="A1302" s="55"/>
      <c r="B1302" s="60" t="s">
        <v>1569</v>
      </c>
      <c r="C1302" s="55">
        <v>1</v>
      </c>
      <c r="D1302" s="113">
        <v>3.93</v>
      </c>
      <c r="E1302" s="98"/>
      <c r="F1302" s="58">
        <f>D1302*C1302</f>
        <v>3.93</v>
      </c>
    </row>
    <row r="1303" spans="1:6" x14ac:dyDescent="0.45">
      <c r="A1303" s="55"/>
      <c r="B1303" s="60" t="s">
        <v>1138</v>
      </c>
      <c r="C1303" s="55">
        <v>1</v>
      </c>
      <c r="D1303" s="113">
        <v>2.85</v>
      </c>
      <c r="E1303" s="98"/>
      <c r="F1303" s="58">
        <f t="shared" ref="F1303:F1304" si="49">D1303*C1303</f>
        <v>2.85</v>
      </c>
    </row>
    <row r="1304" spans="1:6" x14ac:dyDescent="0.45">
      <c r="A1304" s="55"/>
      <c r="B1304" s="60" t="s">
        <v>1139</v>
      </c>
      <c r="C1304" s="55">
        <v>1</v>
      </c>
      <c r="D1304" s="113">
        <v>1.45</v>
      </c>
      <c r="E1304" s="98"/>
      <c r="F1304" s="58">
        <f t="shared" si="49"/>
        <v>1.45</v>
      </c>
    </row>
    <row r="1305" spans="1:6" x14ac:dyDescent="0.45">
      <c r="A1305" s="55"/>
      <c r="B1305" s="68"/>
      <c r="C1305" s="69"/>
      <c r="D1305" s="116"/>
      <c r="E1305" s="101"/>
      <c r="F1305" s="96">
        <f>SUM(F1302:F1304)</f>
        <v>8.23</v>
      </c>
    </row>
    <row r="1306" spans="1:6" x14ac:dyDescent="0.45">
      <c r="A1306" s="55"/>
      <c r="B1306" s="60"/>
      <c r="C1306" s="55"/>
      <c r="D1306" s="113"/>
      <c r="E1306" s="98"/>
      <c r="F1306" s="58"/>
    </row>
    <row r="1307" spans="1:6" x14ac:dyDescent="0.45">
      <c r="A1307" s="55"/>
      <c r="B1307" s="60"/>
      <c r="C1307" s="55"/>
      <c r="D1307" s="113"/>
      <c r="E1307" s="98"/>
      <c r="F1307" s="58"/>
    </row>
    <row r="1308" spans="1:6" x14ac:dyDescent="0.45">
      <c r="A1308" s="55" t="s">
        <v>907</v>
      </c>
      <c r="B1308" s="60" t="s">
        <v>453</v>
      </c>
      <c r="C1308" s="55" t="s">
        <v>27</v>
      </c>
      <c r="D1308" s="113"/>
      <c r="E1308" s="98"/>
      <c r="F1308" s="58"/>
    </row>
    <row r="1309" spans="1:6" ht="33.75" x14ac:dyDescent="0.45">
      <c r="A1309" s="55" t="s">
        <v>14</v>
      </c>
      <c r="B1309" s="60" t="s">
        <v>454</v>
      </c>
      <c r="C1309" s="55" t="s">
        <v>14</v>
      </c>
      <c r="D1309" s="113"/>
      <c r="E1309" s="98"/>
      <c r="F1309" s="58"/>
    </row>
    <row r="1310" spans="1:6" x14ac:dyDescent="0.45">
      <c r="A1310" s="55" t="s">
        <v>14</v>
      </c>
      <c r="B1310" s="60" t="s">
        <v>338</v>
      </c>
      <c r="C1310" s="55" t="s">
        <v>14</v>
      </c>
      <c r="D1310" s="113"/>
      <c r="E1310" s="98"/>
      <c r="F1310" s="58"/>
    </row>
    <row r="1311" spans="1:6" x14ac:dyDescent="0.45">
      <c r="A1311" s="55"/>
      <c r="B1311" s="60" t="s">
        <v>1140</v>
      </c>
      <c r="C1311" s="55">
        <v>3</v>
      </c>
      <c r="D1311" s="113">
        <v>1.25</v>
      </c>
      <c r="E1311" s="98"/>
      <c r="F1311" s="58">
        <f>D1311*C1311</f>
        <v>3.75</v>
      </c>
    </row>
    <row r="1312" spans="1:6" x14ac:dyDescent="0.45">
      <c r="A1312" s="55"/>
      <c r="B1312" s="60" t="s">
        <v>1141</v>
      </c>
      <c r="C1312" s="55">
        <v>1</v>
      </c>
      <c r="D1312" s="113">
        <v>2.16</v>
      </c>
      <c r="E1312" s="98"/>
      <c r="F1312" s="58">
        <f t="shared" ref="F1312:F1314" si="50">D1312*C1312</f>
        <v>2.16</v>
      </c>
    </row>
    <row r="1313" spans="1:6" x14ac:dyDescent="0.45">
      <c r="A1313" s="55"/>
      <c r="B1313" s="60" t="s">
        <v>1142</v>
      </c>
      <c r="C1313" s="55">
        <v>2</v>
      </c>
      <c r="D1313" s="113">
        <v>1.25</v>
      </c>
      <c r="E1313" s="98"/>
      <c r="F1313" s="58">
        <f t="shared" si="50"/>
        <v>2.5</v>
      </c>
    </row>
    <row r="1314" spans="1:6" x14ac:dyDescent="0.45">
      <c r="A1314" s="55"/>
      <c r="B1314" s="60" t="s">
        <v>1143</v>
      </c>
      <c r="C1314" s="55">
        <v>3</v>
      </c>
      <c r="D1314" s="113">
        <v>1.25</v>
      </c>
      <c r="E1314" s="98"/>
      <c r="F1314" s="58">
        <f t="shared" si="50"/>
        <v>3.75</v>
      </c>
    </row>
    <row r="1315" spans="1:6" x14ac:dyDescent="0.45">
      <c r="A1315" s="55"/>
      <c r="B1315" s="68"/>
      <c r="C1315" s="69"/>
      <c r="D1315" s="116"/>
      <c r="E1315" s="101"/>
      <c r="F1315" s="96">
        <f>SUM(F1311:F1314)</f>
        <v>12.16</v>
      </c>
    </row>
    <row r="1316" spans="1:6" x14ac:dyDescent="0.45">
      <c r="A1316" s="55"/>
      <c r="B1316" s="60"/>
      <c r="C1316" s="55"/>
      <c r="D1316" s="113"/>
      <c r="E1316" s="98"/>
      <c r="F1316" s="58"/>
    </row>
    <row r="1317" spans="1:6" x14ac:dyDescent="0.45">
      <c r="A1317" s="55" t="s">
        <v>908</v>
      </c>
      <c r="B1317" s="60" t="s">
        <v>455</v>
      </c>
      <c r="C1317" s="55" t="s">
        <v>27</v>
      </c>
      <c r="D1317" s="113"/>
      <c r="E1317" s="98"/>
      <c r="F1317" s="58"/>
    </row>
    <row r="1318" spans="1:6" ht="33.75" x14ac:dyDescent="0.45">
      <c r="A1318" s="55" t="s">
        <v>14</v>
      </c>
      <c r="B1318" s="60" t="s">
        <v>456</v>
      </c>
      <c r="C1318" s="55" t="s">
        <v>14</v>
      </c>
      <c r="D1318" s="113"/>
      <c r="E1318" s="98"/>
      <c r="F1318" s="58"/>
    </row>
    <row r="1319" spans="1:6" x14ac:dyDescent="0.45">
      <c r="A1319" s="55" t="s">
        <v>14</v>
      </c>
      <c r="B1319" s="60" t="s">
        <v>338</v>
      </c>
      <c r="C1319" s="55" t="s">
        <v>14</v>
      </c>
      <c r="D1319" s="113"/>
      <c r="E1319" s="98"/>
      <c r="F1319" s="58"/>
    </row>
    <row r="1320" spans="1:6" x14ac:dyDescent="0.45">
      <c r="A1320" s="55" t="s">
        <v>910</v>
      </c>
      <c r="B1320" s="60" t="s">
        <v>457</v>
      </c>
      <c r="C1320" s="55" t="s">
        <v>99</v>
      </c>
      <c r="D1320" s="113"/>
      <c r="E1320" s="98"/>
      <c r="F1320" s="58"/>
    </row>
    <row r="1321" spans="1:6" ht="45" x14ac:dyDescent="0.45">
      <c r="A1321" s="55" t="s">
        <v>14</v>
      </c>
      <c r="B1321" s="60" t="s">
        <v>458</v>
      </c>
      <c r="C1321" s="55" t="s">
        <v>14</v>
      </c>
      <c r="D1321" s="113"/>
      <c r="E1321" s="98"/>
      <c r="F1321" s="58"/>
    </row>
    <row r="1322" spans="1:6" x14ac:dyDescent="0.45">
      <c r="A1322" s="55"/>
      <c r="B1322" s="60" t="s">
        <v>1570</v>
      </c>
      <c r="C1322" s="55">
        <v>4</v>
      </c>
      <c r="D1322" s="113"/>
      <c r="E1322" s="98"/>
      <c r="F1322" s="96">
        <v>4</v>
      </c>
    </row>
    <row r="1323" spans="1:6" x14ac:dyDescent="0.45">
      <c r="A1323" s="55"/>
      <c r="B1323" s="60"/>
      <c r="C1323" s="55"/>
      <c r="D1323" s="113"/>
      <c r="E1323" s="98"/>
      <c r="F1323" s="58"/>
    </row>
    <row r="1324" spans="1:6" x14ac:dyDescent="0.45">
      <c r="A1324" s="55" t="s">
        <v>908</v>
      </c>
      <c r="B1324" s="60" t="s">
        <v>459</v>
      </c>
      <c r="C1324" s="55" t="s">
        <v>27</v>
      </c>
      <c r="D1324" s="113"/>
      <c r="E1324" s="98"/>
      <c r="F1324" s="58"/>
    </row>
    <row r="1325" spans="1:6" ht="33.75" x14ac:dyDescent="0.45">
      <c r="A1325" s="55" t="s">
        <v>14</v>
      </c>
      <c r="B1325" s="60" t="s">
        <v>456</v>
      </c>
      <c r="C1325" s="55" t="s">
        <v>14</v>
      </c>
      <c r="D1325" s="113"/>
      <c r="E1325" s="98"/>
      <c r="F1325" s="58"/>
    </row>
    <row r="1326" spans="1:6" x14ac:dyDescent="0.45">
      <c r="A1326" s="55" t="s">
        <v>14</v>
      </c>
      <c r="B1326" s="60" t="s">
        <v>460</v>
      </c>
      <c r="C1326" s="55" t="s">
        <v>14</v>
      </c>
      <c r="D1326" s="113"/>
      <c r="E1326" s="98"/>
      <c r="F1326" s="58"/>
    </row>
    <row r="1327" spans="1:6" x14ac:dyDescent="0.45">
      <c r="A1327" s="55" t="s">
        <v>59</v>
      </c>
      <c r="B1327" s="60" t="s">
        <v>32</v>
      </c>
      <c r="C1327" s="55" t="s">
        <v>14</v>
      </c>
      <c r="D1327" s="113"/>
      <c r="E1327" s="98"/>
      <c r="F1327" s="58"/>
    </row>
    <row r="1328" spans="1:6" x14ac:dyDescent="0.45">
      <c r="A1328" s="55" t="s">
        <v>729</v>
      </c>
      <c r="B1328" s="60" t="s">
        <v>33</v>
      </c>
      <c r="C1328" s="55" t="s">
        <v>75</v>
      </c>
      <c r="D1328" s="113"/>
      <c r="E1328" s="98"/>
      <c r="F1328" s="58"/>
    </row>
    <row r="1329" spans="1:6" ht="78.75" x14ac:dyDescent="0.45">
      <c r="A1329" s="55" t="s">
        <v>14</v>
      </c>
      <c r="B1329" s="60" t="s">
        <v>1438</v>
      </c>
      <c r="C1329" s="55" t="s">
        <v>14</v>
      </c>
      <c r="D1329" s="113"/>
      <c r="E1329" s="98"/>
      <c r="F1329" s="58"/>
    </row>
    <row r="1330" spans="1:6" x14ac:dyDescent="0.3">
      <c r="A1330" s="55"/>
      <c r="B1330" s="247" t="s">
        <v>1683</v>
      </c>
      <c r="C1330" s="89"/>
      <c r="D1330" s="111"/>
      <c r="E1330" s="224"/>
      <c r="F1330" s="248"/>
    </row>
    <row r="1331" spans="1:6" x14ac:dyDescent="0.3">
      <c r="A1331" s="55"/>
      <c r="B1331" s="89" t="s">
        <v>1679</v>
      </c>
      <c r="C1331" s="89">
        <v>1</v>
      </c>
      <c r="D1331" s="111">
        <v>6.0250000000000004</v>
      </c>
      <c r="E1331" s="224">
        <v>5.35</v>
      </c>
      <c r="F1331" s="248">
        <f t="shared" ref="F1331:F1336" si="51">E1331*D1331*C1331</f>
        <v>32.233750000000001</v>
      </c>
    </row>
    <row r="1332" spans="1:6" x14ac:dyDescent="0.3">
      <c r="A1332" s="55"/>
      <c r="B1332" s="229" t="s">
        <v>1684</v>
      </c>
      <c r="C1332" s="229">
        <v>-1</v>
      </c>
      <c r="D1332" s="230">
        <v>1.05</v>
      </c>
      <c r="E1332" s="231">
        <v>5.35</v>
      </c>
      <c r="F1332" s="253">
        <f t="shared" si="51"/>
        <v>-5.6174999999999997</v>
      </c>
    </row>
    <row r="1333" spans="1:6" x14ac:dyDescent="0.3">
      <c r="A1333" s="55"/>
      <c r="B1333" s="247" t="s">
        <v>1685</v>
      </c>
      <c r="C1333" s="89"/>
      <c r="D1333" s="111"/>
      <c r="E1333" s="224"/>
      <c r="F1333" s="248"/>
    </row>
    <row r="1334" spans="1:6" x14ac:dyDescent="0.3">
      <c r="A1334" s="55"/>
      <c r="B1334" s="89" t="s">
        <v>1679</v>
      </c>
      <c r="C1334" s="89">
        <v>1</v>
      </c>
      <c r="D1334" s="111">
        <v>2.15</v>
      </c>
      <c r="E1334" s="224">
        <v>5.35</v>
      </c>
      <c r="F1334" s="248">
        <f t="shared" si="51"/>
        <v>11.5025</v>
      </c>
    </row>
    <row r="1335" spans="1:6" x14ac:dyDescent="0.3">
      <c r="A1335" s="55"/>
      <c r="B1335" s="247" t="s">
        <v>1113</v>
      </c>
      <c r="C1335" s="89"/>
      <c r="D1335" s="111"/>
      <c r="E1335" s="224"/>
      <c r="F1335" s="248"/>
    </row>
    <row r="1336" spans="1:6" x14ac:dyDescent="0.3">
      <c r="A1336" s="55"/>
      <c r="B1336" s="89" t="s">
        <v>1679</v>
      </c>
      <c r="C1336" s="89">
        <v>1</v>
      </c>
      <c r="D1336" s="111">
        <v>4.1500000000000004</v>
      </c>
      <c r="E1336" s="224">
        <v>6.75</v>
      </c>
      <c r="F1336" s="248">
        <f t="shared" si="51"/>
        <v>28.012500000000003</v>
      </c>
    </row>
    <row r="1337" spans="1:6" x14ac:dyDescent="0.3">
      <c r="A1337" s="55"/>
      <c r="B1337" s="249" t="s">
        <v>1686</v>
      </c>
      <c r="C1337" s="249"/>
      <c r="D1337" s="250"/>
      <c r="E1337" s="251"/>
      <c r="F1337" s="252">
        <v>11.26</v>
      </c>
    </row>
    <row r="1338" spans="1:6" x14ac:dyDescent="0.45">
      <c r="A1338" s="55"/>
      <c r="B1338" s="60"/>
      <c r="C1338" s="55"/>
      <c r="D1338" s="113"/>
      <c r="E1338" s="98"/>
      <c r="F1338" s="58"/>
    </row>
    <row r="1339" spans="1:6" x14ac:dyDescent="0.45">
      <c r="A1339" s="69"/>
      <c r="B1339" s="68"/>
      <c r="C1339" s="69"/>
      <c r="D1339" s="116"/>
      <c r="E1339" s="101"/>
      <c r="F1339" s="96">
        <f>SUM(F1331:F1338)</f>
        <v>77.391249999999999</v>
      </c>
    </row>
    <row r="1340" spans="1:6" x14ac:dyDescent="0.45">
      <c r="A1340" s="55"/>
      <c r="B1340" s="60"/>
      <c r="C1340" s="55"/>
      <c r="D1340" s="113"/>
      <c r="E1340" s="98"/>
      <c r="F1340" s="58"/>
    </row>
    <row r="1341" spans="1:6" x14ac:dyDescent="0.45">
      <c r="A1341" s="55" t="s">
        <v>730</v>
      </c>
      <c r="B1341" s="60" t="s">
        <v>462</v>
      </c>
      <c r="C1341" s="55" t="s">
        <v>27</v>
      </c>
      <c r="D1341" s="113"/>
      <c r="E1341" s="98"/>
      <c r="F1341" s="58"/>
    </row>
    <row r="1342" spans="1:6" ht="56.25" x14ac:dyDescent="0.45">
      <c r="A1342" s="55" t="s">
        <v>14</v>
      </c>
      <c r="B1342" s="60" t="s">
        <v>1571</v>
      </c>
      <c r="C1342" s="55" t="s">
        <v>14</v>
      </c>
      <c r="D1342" s="113"/>
      <c r="E1342" s="98"/>
      <c r="F1342" s="58"/>
    </row>
    <row r="1343" spans="1:6" x14ac:dyDescent="0.45">
      <c r="A1343" s="55" t="s">
        <v>731</v>
      </c>
      <c r="B1343" s="60" t="s">
        <v>342</v>
      </c>
      <c r="C1343" s="55" t="s">
        <v>27</v>
      </c>
      <c r="D1343" s="113"/>
      <c r="E1343" s="98"/>
      <c r="F1343" s="58"/>
    </row>
    <row r="1344" spans="1:6" ht="67.5" x14ac:dyDescent="0.45">
      <c r="A1344" s="55" t="s">
        <v>14</v>
      </c>
      <c r="B1344" s="60" t="s">
        <v>1572</v>
      </c>
      <c r="C1344" s="55" t="s">
        <v>14</v>
      </c>
      <c r="D1344" s="113"/>
      <c r="E1344" s="98"/>
      <c r="F1344" s="58"/>
    </row>
    <row r="1345" spans="1:6" x14ac:dyDescent="0.45">
      <c r="A1345" s="55" t="s">
        <v>802</v>
      </c>
      <c r="B1345" s="60" t="s">
        <v>465</v>
      </c>
      <c r="C1345" s="55" t="s">
        <v>27</v>
      </c>
      <c r="D1345" s="113"/>
      <c r="E1345" s="98"/>
      <c r="F1345" s="58"/>
    </row>
    <row r="1346" spans="1:6" ht="22.5" x14ac:dyDescent="0.45">
      <c r="A1346" s="55" t="s">
        <v>14</v>
      </c>
      <c r="B1346" s="60" t="s">
        <v>466</v>
      </c>
      <c r="C1346" s="55" t="s">
        <v>14</v>
      </c>
      <c r="D1346" s="113"/>
      <c r="E1346" s="98"/>
      <c r="F1346" s="58"/>
    </row>
    <row r="1347" spans="1:6" x14ac:dyDescent="0.45">
      <c r="A1347" s="55" t="s">
        <v>981</v>
      </c>
      <c r="B1347" s="60" t="s">
        <v>346</v>
      </c>
      <c r="C1347" s="55" t="s">
        <v>75</v>
      </c>
      <c r="D1347" s="113"/>
      <c r="E1347" s="98"/>
      <c r="F1347" s="58"/>
    </row>
    <row r="1348" spans="1:6" ht="45" x14ac:dyDescent="0.45">
      <c r="A1348" s="55" t="s">
        <v>14</v>
      </c>
      <c r="B1348" s="60" t="s">
        <v>1538</v>
      </c>
      <c r="C1348" s="55" t="s">
        <v>14</v>
      </c>
      <c r="D1348" s="113"/>
      <c r="E1348" s="98"/>
      <c r="F1348" s="58"/>
    </row>
    <row r="1349" spans="1:6" x14ac:dyDescent="0.45">
      <c r="A1349" s="79" t="s">
        <v>113</v>
      </c>
      <c r="B1349" s="57" t="s">
        <v>1144</v>
      </c>
      <c r="C1349" s="55">
        <v>1</v>
      </c>
      <c r="D1349" s="113">
        <v>5.2</v>
      </c>
      <c r="E1349" s="98">
        <v>3.8</v>
      </c>
      <c r="F1349" s="58">
        <f>(C1349*D1349*E1349)</f>
        <v>19.759999999999998</v>
      </c>
    </row>
    <row r="1350" spans="1:6" x14ac:dyDescent="0.45">
      <c r="A1350" s="55" t="s">
        <v>114</v>
      </c>
      <c r="B1350" s="62" t="s">
        <v>1145</v>
      </c>
      <c r="C1350" s="63">
        <v>-2</v>
      </c>
      <c r="D1350" s="114">
        <v>0.78</v>
      </c>
      <c r="E1350" s="99">
        <v>2.5299999999999998</v>
      </c>
      <c r="F1350" s="64">
        <f t="shared" ref="F1350:F1358" si="52">(C1350*D1350*E1350)</f>
        <v>-3.9467999999999996</v>
      </c>
    </row>
    <row r="1351" spans="1:6" x14ac:dyDescent="0.45">
      <c r="A1351" s="55" t="s">
        <v>115</v>
      </c>
      <c r="B1351" s="62" t="s">
        <v>1146</v>
      </c>
      <c r="C1351" s="63">
        <v>-1</v>
      </c>
      <c r="D1351" s="114">
        <v>1.2</v>
      </c>
      <c r="E1351" s="99">
        <v>1</v>
      </c>
      <c r="F1351" s="64">
        <f t="shared" si="52"/>
        <v>-1.2</v>
      </c>
    </row>
    <row r="1352" spans="1:6" x14ac:dyDescent="0.45">
      <c r="A1352" s="55" t="s">
        <v>116</v>
      </c>
      <c r="B1352" s="59" t="s">
        <v>1147</v>
      </c>
      <c r="C1352" s="55">
        <v>2</v>
      </c>
      <c r="D1352" s="113">
        <v>1.4</v>
      </c>
      <c r="E1352" s="98">
        <v>2.6</v>
      </c>
      <c r="F1352" s="58">
        <f t="shared" si="52"/>
        <v>7.2799999999999994</v>
      </c>
    </row>
    <row r="1353" spans="1:6" x14ac:dyDescent="0.45">
      <c r="A1353" s="55" t="s">
        <v>741</v>
      </c>
      <c r="B1353" s="71" t="s">
        <v>883</v>
      </c>
      <c r="C1353" s="55">
        <v>1</v>
      </c>
      <c r="D1353" s="113">
        <v>2.85</v>
      </c>
      <c r="E1353" s="98">
        <v>2.6</v>
      </c>
      <c r="F1353" s="58">
        <f t="shared" si="52"/>
        <v>7.41</v>
      </c>
    </row>
    <row r="1354" spans="1:6" x14ac:dyDescent="0.45">
      <c r="A1354" s="55" t="s">
        <v>743</v>
      </c>
      <c r="B1354" s="71" t="s">
        <v>1573</v>
      </c>
      <c r="C1354" s="55">
        <v>1</v>
      </c>
      <c r="D1354" s="113">
        <v>1.4</v>
      </c>
      <c r="E1354" s="98">
        <v>2.6</v>
      </c>
      <c r="F1354" s="58">
        <f t="shared" si="52"/>
        <v>3.6399999999999997</v>
      </c>
    </row>
    <row r="1355" spans="1:6" x14ac:dyDescent="0.45">
      <c r="A1355" s="55" t="s">
        <v>746</v>
      </c>
      <c r="B1355" s="71" t="s">
        <v>1148</v>
      </c>
      <c r="C1355" s="55">
        <v>1</v>
      </c>
      <c r="D1355" s="113">
        <v>1.4</v>
      </c>
      <c r="E1355" s="98">
        <v>2.6</v>
      </c>
      <c r="F1355" s="58">
        <f t="shared" si="52"/>
        <v>3.6399999999999997</v>
      </c>
    </row>
    <row r="1356" spans="1:6" x14ac:dyDescent="0.45">
      <c r="A1356" s="55" t="s">
        <v>747</v>
      </c>
      <c r="B1356" s="75" t="s">
        <v>749</v>
      </c>
      <c r="C1356" s="63">
        <v>-1</v>
      </c>
      <c r="D1356" s="114">
        <v>1.45</v>
      </c>
      <c r="E1356" s="99">
        <v>2.0499999999999998</v>
      </c>
      <c r="F1356" s="64">
        <f t="shared" si="52"/>
        <v>-2.9724999999999997</v>
      </c>
    </row>
    <row r="1357" spans="1:6" x14ac:dyDescent="0.45">
      <c r="A1357" s="55" t="s">
        <v>59</v>
      </c>
      <c r="B1357" s="71" t="s">
        <v>1488</v>
      </c>
      <c r="C1357" s="55">
        <v>1</v>
      </c>
      <c r="D1357" s="113">
        <v>1.9</v>
      </c>
      <c r="E1357" s="98">
        <v>2.1190000000000002</v>
      </c>
      <c r="F1357" s="58">
        <f t="shared" si="52"/>
        <v>4.0261000000000005</v>
      </c>
    </row>
    <row r="1358" spans="1:6" x14ac:dyDescent="0.45">
      <c r="A1358" s="55"/>
      <c r="B1358" s="71" t="s">
        <v>1695</v>
      </c>
      <c r="C1358" s="55">
        <v>1</v>
      </c>
      <c r="D1358" s="113">
        <v>21.19</v>
      </c>
      <c r="E1358" s="98">
        <v>3.15</v>
      </c>
      <c r="F1358" s="58">
        <f t="shared" si="52"/>
        <v>66.748500000000007</v>
      </c>
    </row>
    <row r="1359" spans="1:6" x14ac:dyDescent="0.45">
      <c r="A1359" s="55"/>
      <c r="B1359" s="93"/>
      <c r="C1359" s="69"/>
      <c r="D1359" s="116"/>
      <c r="E1359" s="101"/>
      <c r="F1359" s="96">
        <f>SUM(F1349:F1358)</f>
        <v>104.3853</v>
      </c>
    </row>
    <row r="1360" spans="1:6" x14ac:dyDescent="0.45">
      <c r="A1360" s="55"/>
      <c r="B1360" s="60"/>
      <c r="C1360" s="55"/>
      <c r="D1360" s="113"/>
      <c r="E1360" s="98"/>
      <c r="F1360" s="58"/>
    </row>
    <row r="1361" spans="1:6" x14ac:dyDescent="0.45">
      <c r="A1361" s="55" t="s">
        <v>72</v>
      </c>
      <c r="B1361" s="60" t="s">
        <v>41</v>
      </c>
      <c r="C1361" s="55" t="s">
        <v>14</v>
      </c>
      <c r="D1361" s="113"/>
      <c r="E1361" s="98"/>
      <c r="F1361" s="58"/>
    </row>
    <row r="1362" spans="1:6" ht="45" x14ac:dyDescent="0.45">
      <c r="A1362" s="55" t="s">
        <v>732</v>
      </c>
      <c r="B1362" s="60" t="s">
        <v>467</v>
      </c>
      <c r="C1362" s="55" t="s">
        <v>27</v>
      </c>
      <c r="D1362" s="113"/>
      <c r="E1362" s="98"/>
      <c r="F1362" s="58"/>
    </row>
    <row r="1363" spans="1:6" x14ac:dyDescent="0.45">
      <c r="A1363" s="55" t="s">
        <v>733</v>
      </c>
      <c r="B1363" s="60" t="s">
        <v>468</v>
      </c>
      <c r="C1363" s="55" t="s">
        <v>75</v>
      </c>
      <c r="D1363" s="113"/>
      <c r="E1363" s="98"/>
      <c r="F1363" s="58"/>
    </row>
    <row r="1364" spans="1:6" ht="56.25" x14ac:dyDescent="0.45">
      <c r="A1364" s="55" t="s">
        <v>14</v>
      </c>
      <c r="B1364" s="60" t="s">
        <v>469</v>
      </c>
      <c r="C1364" s="55" t="s">
        <v>14</v>
      </c>
      <c r="D1364" s="113"/>
      <c r="E1364" s="98"/>
      <c r="F1364" s="58"/>
    </row>
    <row r="1365" spans="1:6" x14ac:dyDescent="0.45">
      <c r="A1365" s="55" t="s">
        <v>734</v>
      </c>
      <c r="B1365" s="60" t="s">
        <v>470</v>
      </c>
      <c r="C1365" s="55" t="s">
        <v>27</v>
      </c>
      <c r="D1365" s="113"/>
      <c r="E1365" s="98"/>
      <c r="F1365" s="58"/>
    </row>
    <row r="1366" spans="1:6" ht="45" x14ac:dyDescent="0.45">
      <c r="A1366" s="55" t="s">
        <v>14</v>
      </c>
      <c r="B1366" s="60" t="s">
        <v>471</v>
      </c>
      <c r="C1366" s="55" t="s">
        <v>14</v>
      </c>
      <c r="D1366" s="113"/>
      <c r="E1366" s="98"/>
      <c r="F1366" s="58"/>
    </row>
    <row r="1367" spans="1:6" x14ac:dyDescent="0.45">
      <c r="A1367" s="55" t="s">
        <v>735</v>
      </c>
      <c r="B1367" s="60" t="s">
        <v>472</v>
      </c>
      <c r="C1367" s="55" t="s">
        <v>75</v>
      </c>
      <c r="D1367" s="113"/>
      <c r="E1367" s="98"/>
      <c r="F1367" s="58"/>
    </row>
    <row r="1368" spans="1:6" ht="67.5" x14ac:dyDescent="0.45">
      <c r="A1368" s="55" t="s">
        <v>14</v>
      </c>
      <c r="B1368" s="60" t="s">
        <v>1574</v>
      </c>
      <c r="C1368" s="55" t="s">
        <v>14</v>
      </c>
      <c r="D1368" s="113"/>
      <c r="E1368" s="98"/>
      <c r="F1368" s="58"/>
    </row>
    <row r="1369" spans="1:6" x14ac:dyDescent="0.45">
      <c r="A1369" s="55"/>
      <c r="B1369" s="60"/>
      <c r="C1369" s="55"/>
      <c r="D1369" s="113"/>
      <c r="E1369" s="98"/>
      <c r="F1369" s="58"/>
    </row>
    <row r="1370" spans="1:6" x14ac:dyDescent="0.45">
      <c r="A1370" s="55"/>
      <c r="B1370" s="60"/>
      <c r="C1370" s="55"/>
      <c r="D1370" s="113"/>
      <c r="E1370" s="98"/>
      <c r="F1370" s="58"/>
    </row>
    <row r="1371" spans="1:6" x14ac:dyDescent="0.45">
      <c r="A1371" s="55"/>
      <c r="B1371" s="60"/>
      <c r="C1371" s="55"/>
      <c r="D1371" s="113"/>
      <c r="E1371" s="98"/>
      <c r="F1371" s="58"/>
    </row>
    <row r="1372" spans="1:6" x14ac:dyDescent="0.45">
      <c r="A1372" s="55"/>
      <c r="B1372" s="60"/>
      <c r="C1372" s="55"/>
      <c r="D1372" s="113"/>
      <c r="E1372" s="98"/>
      <c r="F1372" s="58"/>
    </row>
    <row r="1373" spans="1:6" x14ac:dyDescent="0.45">
      <c r="A1373" s="55" t="s">
        <v>836</v>
      </c>
      <c r="B1373" s="60" t="s">
        <v>1575</v>
      </c>
      <c r="C1373" s="55" t="s">
        <v>75</v>
      </c>
      <c r="D1373" s="113"/>
      <c r="E1373" s="98"/>
      <c r="F1373" s="58"/>
    </row>
    <row r="1374" spans="1:6" ht="67.5" x14ac:dyDescent="0.45">
      <c r="A1374" s="55" t="s">
        <v>14</v>
      </c>
      <c r="B1374" s="60" t="s">
        <v>364</v>
      </c>
      <c r="C1374" s="55" t="s">
        <v>14</v>
      </c>
      <c r="D1374" s="113"/>
      <c r="E1374" s="98"/>
      <c r="F1374" s="58"/>
    </row>
    <row r="1375" spans="1:6" x14ac:dyDescent="0.45">
      <c r="A1375" s="55" t="s">
        <v>14</v>
      </c>
      <c r="B1375" s="60" t="s">
        <v>386</v>
      </c>
      <c r="C1375" s="55" t="s">
        <v>14</v>
      </c>
      <c r="D1375" s="113"/>
      <c r="E1375" s="98"/>
      <c r="F1375" s="58"/>
    </row>
    <row r="1376" spans="1:6" x14ac:dyDescent="0.45">
      <c r="A1376" s="55" t="s">
        <v>838</v>
      </c>
      <c r="B1376" s="60" t="s">
        <v>476</v>
      </c>
      <c r="C1376" s="55" t="s">
        <v>99</v>
      </c>
      <c r="D1376" s="113"/>
      <c r="E1376" s="98"/>
      <c r="F1376" s="58"/>
    </row>
    <row r="1377" spans="1:6" x14ac:dyDescent="0.45">
      <c r="A1377" s="55" t="s">
        <v>14</v>
      </c>
      <c r="B1377" s="60" t="s">
        <v>477</v>
      </c>
      <c r="C1377" s="55" t="s">
        <v>14</v>
      </c>
      <c r="D1377" s="113"/>
      <c r="E1377" s="98"/>
      <c r="F1377" s="58"/>
    </row>
    <row r="1378" spans="1:6" x14ac:dyDescent="0.45">
      <c r="A1378" s="55" t="s">
        <v>14</v>
      </c>
      <c r="B1378" s="60" t="s">
        <v>478</v>
      </c>
      <c r="C1378" s="55" t="s">
        <v>14</v>
      </c>
      <c r="D1378" s="113"/>
      <c r="E1378" s="98"/>
      <c r="F1378" s="58"/>
    </row>
    <row r="1379" spans="1:6" ht="45" x14ac:dyDescent="0.45">
      <c r="A1379" s="55" t="s">
        <v>14</v>
      </c>
      <c r="B1379" s="60" t="s">
        <v>479</v>
      </c>
      <c r="C1379" s="55" t="s">
        <v>14</v>
      </c>
      <c r="D1379" s="113"/>
      <c r="E1379" s="98"/>
      <c r="F1379" s="58"/>
    </row>
    <row r="1380" spans="1:6" x14ac:dyDescent="0.45">
      <c r="A1380" s="55" t="s">
        <v>14</v>
      </c>
      <c r="B1380" s="60" t="s">
        <v>142</v>
      </c>
      <c r="C1380" s="55" t="s">
        <v>14</v>
      </c>
      <c r="D1380" s="113"/>
      <c r="E1380" s="98"/>
      <c r="F1380" s="58"/>
    </row>
    <row r="1381" spans="1:6" ht="45" x14ac:dyDescent="0.45">
      <c r="A1381" s="55" t="s">
        <v>14</v>
      </c>
      <c r="B1381" s="60" t="s">
        <v>480</v>
      </c>
      <c r="C1381" s="55" t="s">
        <v>14</v>
      </c>
      <c r="D1381" s="113"/>
      <c r="E1381" s="98"/>
      <c r="F1381" s="58"/>
    </row>
    <row r="1382" spans="1:6" x14ac:dyDescent="0.45">
      <c r="A1382" s="55" t="s">
        <v>14</v>
      </c>
      <c r="B1382" s="60" t="s">
        <v>216</v>
      </c>
      <c r="C1382" s="55" t="s">
        <v>14</v>
      </c>
      <c r="D1382" s="113"/>
      <c r="E1382" s="98"/>
      <c r="F1382" s="58"/>
    </row>
    <row r="1383" spans="1:6" x14ac:dyDescent="0.45">
      <c r="A1383" s="55" t="s">
        <v>14</v>
      </c>
      <c r="B1383" s="60" t="s">
        <v>1576</v>
      </c>
      <c r="C1383" s="55" t="s">
        <v>14</v>
      </c>
      <c r="D1383" s="113"/>
      <c r="E1383" s="98"/>
      <c r="F1383" s="58"/>
    </row>
    <row r="1384" spans="1:6" x14ac:dyDescent="0.45">
      <c r="A1384" s="55" t="s">
        <v>14</v>
      </c>
      <c r="B1384" s="60" t="s">
        <v>482</v>
      </c>
      <c r="C1384" s="55" t="s">
        <v>14</v>
      </c>
      <c r="D1384" s="113"/>
      <c r="E1384" s="98"/>
      <c r="F1384" s="58"/>
    </row>
    <row r="1385" spans="1:6" ht="45" x14ac:dyDescent="0.45">
      <c r="A1385" s="55" t="s">
        <v>14</v>
      </c>
      <c r="B1385" s="60" t="s">
        <v>483</v>
      </c>
      <c r="C1385" s="55" t="s">
        <v>14</v>
      </c>
      <c r="D1385" s="113"/>
      <c r="E1385" s="98"/>
      <c r="F1385" s="58"/>
    </row>
    <row r="1386" spans="1:6" x14ac:dyDescent="0.45">
      <c r="A1386" s="55"/>
      <c r="B1386" s="60" t="s">
        <v>1149</v>
      </c>
      <c r="C1386" s="55">
        <v>2</v>
      </c>
      <c r="D1386" s="113"/>
      <c r="E1386" s="98"/>
      <c r="F1386" s="96">
        <v>2</v>
      </c>
    </row>
    <row r="1387" spans="1:6" x14ac:dyDescent="0.45">
      <c r="A1387" s="55"/>
      <c r="B1387" s="60"/>
      <c r="C1387" s="55"/>
      <c r="D1387" s="113"/>
      <c r="E1387" s="98"/>
      <c r="F1387" s="58"/>
    </row>
    <row r="1388" spans="1:6" x14ac:dyDescent="0.45">
      <c r="A1388" s="55" t="s">
        <v>839</v>
      </c>
      <c r="B1388" s="60" t="s">
        <v>484</v>
      </c>
      <c r="C1388" s="55" t="s">
        <v>99</v>
      </c>
      <c r="D1388" s="113"/>
      <c r="E1388" s="98"/>
      <c r="F1388" s="58"/>
    </row>
    <row r="1389" spans="1:6" x14ac:dyDescent="0.45">
      <c r="A1389" s="55" t="s">
        <v>14</v>
      </c>
      <c r="B1389" s="60" t="s">
        <v>485</v>
      </c>
      <c r="C1389" s="55" t="s">
        <v>14</v>
      </c>
      <c r="D1389" s="113"/>
      <c r="E1389" s="98"/>
      <c r="F1389" s="58"/>
    </row>
    <row r="1390" spans="1:6" x14ac:dyDescent="0.45">
      <c r="A1390" s="55" t="s">
        <v>14</v>
      </c>
      <c r="B1390" s="60" t="s">
        <v>478</v>
      </c>
      <c r="C1390" s="55" t="s">
        <v>14</v>
      </c>
      <c r="D1390" s="113"/>
      <c r="E1390" s="98"/>
      <c r="F1390" s="58"/>
    </row>
    <row r="1391" spans="1:6" ht="45" x14ac:dyDescent="0.45">
      <c r="A1391" s="55" t="s">
        <v>14</v>
      </c>
      <c r="B1391" s="60" t="s">
        <v>486</v>
      </c>
      <c r="C1391" s="55" t="s">
        <v>14</v>
      </c>
      <c r="D1391" s="113"/>
      <c r="E1391" s="98"/>
      <c r="F1391" s="58"/>
    </row>
    <row r="1392" spans="1:6" x14ac:dyDescent="0.45">
      <c r="A1392" s="55" t="s">
        <v>14</v>
      </c>
      <c r="B1392" s="60" t="s">
        <v>487</v>
      </c>
      <c r="C1392" s="55" t="s">
        <v>14</v>
      </c>
      <c r="D1392" s="113"/>
      <c r="E1392" s="98"/>
      <c r="F1392" s="58"/>
    </row>
    <row r="1393" spans="1:6" ht="33.75" x14ac:dyDescent="0.45">
      <c r="A1393" s="55" t="s">
        <v>14</v>
      </c>
      <c r="B1393" s="60" t="s">
        <v>488</v>
      </c>
      <c r="C1393" s="55" t="s">
        <v>14</v>
      </c>
      <c r="D1393" s="113"/>
      <c r="E1393" s="98"/>
      <c r="F1393" s="58"/>
    </row>
    <row r="1394" spans="1:6" x14ac:dyDescent="0.45">
      <c r="A1394" s="55" t="s">
        <v>14</v>
      </c>
      <c r="B1394" s="60" t="s">
        <v>142</v>
      </c>
      <c r="C1394" s="55" t="s">
        <v>14</v>
      </c>
      <c r="D1394" s="113"/>
      <c r="E1394" s="98"/>
      <c r="F1394" s="58"/>
    </row>
    <row r="1395" spans="1:6" ht="45" x14ac:dyDescent="0.45">
      <c r="A1395" s="55" t="s">
        <v>14</v>
      </c>
      <c r="B1395" s="60" t="s">
        <v>489</v>
      </c>
      <c r="C1395" s="55" t="s">
        <v>14</v>
      </c>
      <c r="D1395" s="113"/>
      <c r="E1395" s="98"/>
      <c r="F1395" s="58"/>
    </row>
    <row r="1396" spans="1:6" x14ac:dyDescent="0.45">
      <c r="A1396" s="55" t="s">
        <v>14</v>
      </c>
      <c r="B1396" s="60" t="s">
        <v>216</v>
      </c>
      <c r="C1396" s="55" t="s">
        <v>14</v>
      </c>
      <c r="D1396" s="113"/>
      <c r="E1396" s="98"/>
      <c r="F1396" s="58"/>
    </row>
    <row r="1397" spans="1:6" x14ac:dyDescent="0.45">
      <c r="A1397" s="55" t="s">
        <v>14</v>
      </c>
      <c r="B1397" s="60" t="s">
        <v>1577</v>
      </c>
      <c r="C1397" s="55" t="s">
        <v>14</v>
      </c>
      <c r="D1397" s="113"/>
      <c r="E1397" s="98"/>
      <c r="F1397" s="58"/>
    </row>
    <row r="1398" spans="1:6" x14ac:dyDescent="0.45">
      <c r="A1398" s="55" t="s">
        <v>14</v>
      </c>
      <c r="B1398" s="60" t="s">
        <v>482</v>
      </c>
      <c r="C1398" s="55" t="s">
        <v>14</v>
      </c>
      <c r="D1398" s="113"/>
      <c r="E1398" s="98"/>
      <c r="F1398" s="58"/>
    </row>
    <row r="1399" spans="1:6" ht="45" x14ac:dyDescent="0.45">
      <c r="A1399" s="55" t="s">
        <v>14</v>
      </c>
      <c r="B1399" s="60" t="s">
        <v>491</v>
      </c>
      <c r="C1399" s="55" t="s">
        <v>14</v>
      </c>
      <c r="D1399" s="113"/>
      <c r="E1399" s="98"/>
      <c r="F1399" s="58"/>
    </row>
    <row r="1400" spans="1:6" x14ac:dyDescent="0.45">
      <c r="A1400" s="55"/>
      <c r="B1400" s="60" t="s">
        <v>1150</v>
      </c>
      <c r="C1400" s="55">
        <v>1</v>
      </c>
      <c r="D1400" s="113"/>
      <c r="E1400" s="98"/>
      <c r="F1400" s="96">
        <v>1</v>
      </c>
    </row>
    <row r="1401" spans="1:6" x14ac:dyDescent="0.45">
      <c r="A1401" s="55"/>
      <c r="B1401" s="60"/>
      <c r="C1401" s="55"/>
      <c r="D1401" s="113"/>
      <c r="E1401" s="98"/>
      <c r="F1401" s="58"/>
    </row>
    <row r="1402" spans="1:6" x14ac:dyDescent="0.45">
      <c r="A1402" s="55"/>
      <c r="B1402" s="60"/>
      <c r="C1402" s="55"/>
      <c r="D1402" s="113"/>
      <c r="E1402" s="98"/>
      <c r="F1402" s="58"/>
    </row>
    <row r="1403" spans="1:6" x14ac:dyDescent="0.45">
      <c r="A1403" s="55" t="s">
        <v>840</v>
      </c>
      <c r="B1403" s="60" t="s">
        <v>492</v>
      </c>
      <c r="C1403" s="55" t="s">
        <v>99</v>
      </c>
      <c r="D1403" s="113"/>
      <c r="E1403" s="98"/>
      <c r="F1403" s="58"/>
    </row>
    <row r="1404" spans="1:6" x14ac:dyDescent="0.45">
      <c r="A1404" s="55" t="s">
        <v>14</v>
      </c>
      <c r="B1404" s="60" t="s">
        <v>142</v>
      </c>
      <c r="C1404" s="55" t="s">
        <v>14</v>
      </c>
      <c r="D1404" s="113"/>
      <c r="E1404" s="98"/>
      <c r="F1404" s="58"/>
    </row>
    <row r="1405" spans="1:6" ht="45" x14ac:dyDescent="0.45">
      <c r="A1405" s="55" t="s">
        <v>14</v>
      </c>
      <c r="B1405" s="60" t="s">
        <v>1578</v>
      </c>
      <c r="C1405" s="55" t="s">
        <v>14</v>
      </c>
      <c r="D1405" s="113"/>
      <c r="E1405" s="98"/>
      <c r="F1405" s="58"/>
    </row>
    <row r="1406" spans="1:6" x14ac:dyDescent="0.45">
      <c r="A1406" s="55" t="s">
        <v>14</v>
      </c>
      <c r="B1406" s="60" t="s">
        <v>482</v>
      </c>
      <c r="C1406" s="55" t="s">
        <v>14</v>
      </c>
      <c r="D1406" s="113"/>
      <c r="E1406" s="98"/>
      <c r="F1406" s="58"/>
    </row>
    <row r="1407" spans="1:6" ht="22.5" x14ac:dyDescent="0.45">
      <c r="A1407" s="55" t="s">
        <v>14</v>
      </c>
      <c r="B1407" s="60" t="s">
        <v>494</v>
      </c>
      <c r="C1407" s="55" t="s">
        <v>14</v>
      </c>
      <c r="D1407" s="113"/>
      <c r="E1407" s="98"/>
      <c r="F1407" s="58"/>
    </row>
    <row r="1408" spans="1:6" x14ac:dyDescent="0.45">
      <c r="A1408" s="55"/>
      <c r="B1408" s="60" t="s">
        <v>1149</v>
      </c>
      <c r="C1408" s="55">
        <v>7</v>
      </c>
      <c r="D1408" s="113"/>
      <c r="E1408" s="98"/>
      <c r="F1408" s="96">
        <v>7</v>
      </c>
    </row>
    <row r="1409" spans="1:6" x14ac:dyDescent="0.45">
      <c r="A1409" s="55"/>
      <c r="B1409" s="60"/>
      <c r="C1409" s="55"/>
      <c r="D1409" s="113"/>
      <c r="E1409" s="98"/>
      <c r="F1409" s="58"/>
    </row>
    <row r="1410" spans="1:6" x14ac:dyDescent="0.45">
      <c r="A1410" s="55" t="s">
        <v>841</v>
      </c>
      <c r="B1410" s="60" t="s">
        <v>495</v>
      </c>
      <c r="C1410" s="55" t="s">
        <v>99</v>
      </c>
      <c r="D1410" s="113"/>
      <c r="E1410" s="98"/>
      <c r="F1410" s="58"/>
    </row>
    <row r="1411" spans="1:6" x14ac:dyDescent="0.45">
      <c r="A1411" s="55" t="s">
        <v>14</v>
      </c>
      <c r="B1411" s="60" t="s">
        <v>142</v>
      </c>
      <c r="C1411" s="55" t="s">
        <v>14</v>
      </c>
      <c r="D1411" s="113"/>
      <c r="E1411" s="98"/>
      <c r="F1411" s="58"/>
    </row>
    <row r="1412" spans="1:6" ht="45" x14ac:dyDescent="0.45">
      <c r="A1412" s="55" t="s">
        <v>14</v>
      </c>
      <c r="B1412" s="60" t="s">
        <v>1579</v>
      </c>
      <c r="C1412" s="55" t="s">
        <v>14</v>
      </c>
      <c r="D1412" s="113"/>
      <c r="E1412" s="98"/>
      <c r="F1412" s="58"/>
    </row>
    <row r="1413" spans="1:6" x14ac:dyDescent="0.45">
      <c r="A1413" s="55" t="s">
        <v>14</v>
      </c>
      <c r="B1413" s="60" t="s">
        <v>482</v>
      </c>
      <c r="C1413" s="55" t="s">
        <v>14</v>
      </c>
      <c r="D1413" s="113"/>
      <c r="E1413" s="98"/>
      <c r="F1413" s="58"/>
    </row>
    <row r="1414" spans="1:6" ht="22.5" x14ac:dyDescent="0.45">
      <c r="A1414" s="55" t="s">
        <v>14</v>
      </c>
      <c r="B1414" s="60" t="s">
        <v>494</v>
      </c>
      <c r="C1414" s="55" t="s">
        <v>14</v>
      </c>
      <c r="D1414" s="113"/>
      <c r="E1414" s="98"/>
      <c r="F1414" s="58"/>
    </row>
    <row r="1415" spans="1:6" x14ac:dyDescent="0.45">
      <c r="A1415" s="55"/>
      <c r="B1415" s="60" t="s">
        <v>1151</v>
      </c>
      <c r="C1415" s="55">
        <v>2</v>
      </c>
      <c r="D1415" s="113"/>
      <c r="E1415" s="98"/>
      <c r="F1415" s="96">
        <v>2</v>
      </c>
    </row>
    <row r="1416" spans="1:6" x14ac:dyDescent="0.45">
      <c r="A1416" s="55"/>
      <c r="B1416" s="60"/>
      <c r="C1416" s="55"/>
      <c r="D1416" s="113"/>
      <c r="E1416" s="98"/>
      <c r="F1416" s="58"/>
    </row>
    <row r="1417" spans="1:6" x14ac:dyDescent="0.45">
      <c r="A1417" s="55" t="s">
        <v>842</v>
      </c>
      <c r="B1417" s="60" t="s">
        <v>497</v>
      </c>
      <c r="C1417" s="55" t="s">
        <v>99</v>
      </c>
      <c r="D1417" s="113"/>
      <c r="E1417" s="98"/>
      <c r="F1417" s="58"/>
    </row>
    <row r="1418" spans="1:6" x14ac:dyDescent="0.45">
      <c r="A1418" s="55" t="s">
        <v>14</v>
      </c>
      <c r="B1418" s="60" t="s">
        <v>498</v>
      </c>
      <c r="C1418" s="55" t="s">
        <v>14</v>
      </c>
      <c r="D1418" s="113"/>
      <c r="E1418" s="98"/>
      <c r="F1418" s="58"/>
    </row>
    <row r="1419" spans="1:6" ht="45" x14ac:dyDescent="0.45">
      <c r="A1419" s="55" t="s">
        <v>14</v>
      </c>
      <c r="B1419" s="60" t="s">
        <v>1580</v>
      </c>
      <c r="C1419" s="55" t="s">
        <v>14</v>
      </c>
      <c r="D1419" s="113"/>
      <c r="E1419" s="98"/>
      <c r="F1419" s="58"/>
    </row>
    <row r="1420" spans="1:6" x14ac:dyDescent="0.45">
      <c r="A1420" s="55" t="s">
        <v>14</v>
      </c>
      <c r="B1420" s="60" t="s">
        <v>500</v>
      </c>
      <c r="C1420" s="55" t="s">
        <v>14</v>
      </c>
      <c r="D1420" s="113"/>
      <c r="E1420" s="98"/>
      <c r="F1420" s="58"/>
    </row>
    <row r="1421" spans="1:6" ht="22.5" x14ac:dyDescent="0.45">
      <c r="A1421" s="55" t="s">
        <v>14</v>
      </c>
      <c r="B1421" s="60" t="s">
        <v>501</v>
      </c>
      <c r="C1421" s="55" t="s">
        <v>14</v>
      </c>
      <c r="D1421" s="113"/>
      <c r="E1421" s="98"/>
      <c r="F1421" s="58"/>
    </row>
    <row r="1422" spans="1:6" x14ac:dyDescent="0.45">
      <c r="A1422" s="55" t="s">
        <v>14</v>
      </c>
      <c r="B1422" s="60" t="s">
        <v>144</v>
      </c>
      <c r="C1422" s="55" t="s">
        <v>14</v>
      </c>
      <c r="D1422" s="113"/>
      <c r="E1422" s="98"/>
      <c r="F1422" s="58"/>
    </row>
    <row r="1423" spans="1:6" ht="33.75" x14ac:dyDescent="0.45">
      <c r="A1423" s="55" t="s">
        <v>14</v>
      </c>
      <c r="B1423" s="60" t="s">
        <v>502</v>
      </c>
      <c r="C1423" s="55" t="s">
        <v>14</v>
      </c>
      <c r="D1423" s="113"/>
      <c r="E1423" s="98"/>
      <c r="F1423" s="58"/>
    </row>
    <row r="1424" spans="1:6" x14ac:dyDescent="0.45">
      <c r="A1424" s="55"/>
      <c r="B1424" s="60" t="s">
        <v>1151</v>
      </c>
      <c r="C1424" s="55">
        <v>1</v>
      </c>
      <c r="D1424" s="113"/>
      <c r="E1424" s="98"/>
      <c r="F1424" s="96">
        <v>1</v>
      </c>
    </row>
    <row r="1425" spans="1:6" x14ac:dyDescent="0.45">
      <c r="A1425" s="55"/>
      <c r="B1425" s="60"/>
      <c r="C1425" s="55"/>
      <c r="D1425" s="113"/>
      <c r="E1425" s="98"/>
      <c r="F1425" s="58"/>
    </row>
    <row r="1426" spans="1:6" x14ac:dyDescent="0.45">
      <c r="A1426" s="55" t="s">
        <v>847</v>
      </c>
      <c r="B1426" s="60" t="s">
        <v>503</v>
      </c>
      <c r="C1426" s="55" t="s">
        <v>99</v>
      </c>
      <c r="D1426" s="113"/>
      <c r="E1426" s="98"/>
      <c r="F1426" s="58"/>
    </row>
    <row r="1427" spans="1:6" x14ac:dyDescent="0.45">
      <c r="A1427" s="55" t="s">
        <v>14</v>
      </c>
      <c r="B1427" s="60" t="s">
        <v>498</v>
      </c>
      <c r="C1427" s="55" t="s">
        <v>14</v>
      </c>
      <c r="D1427" s="113"/>
      <c r="E1427" s="98"/>
      <c r="F1427" s="58"/>
    </row>
    <row r="1428" spans="1:6" ht="45" x14ac:dyDescent="0.45">
      <c r="A1428" s="55" t="s">
        <v>14</v>
      </c>
      <c r="B1428" s="60" t="s">
        <v>1581</v>
      </c>
      <c r="C1428" s="55" t="s">
        <v>14</v>
      </c>
      <c r="D1428" s="113"/>
      <c r="E1428" s="98"/>
      <c r="F1428" s="58"/>
    </row>
    <row r="1429" spans="1:6" x14ac:dyDescent="0.45">
      <c r="A1429" s="55" t="s">
        <v>14</v>
      </c>
      <c r="B1429" s="60" t="s">
        <v>500</v>
      </c>
      <c r="C1429" s="55" t="s">
        <v>14</v>
      </c>
      <c r="D1429" s="113"/>
      <c r="E1429" s="98"/>
      <c r="F1429" s="58"/>
    </row>
    <row r="1430" spans="1:6" ht="22.5" x14ac:dyDescent="0.45">
      <c r="A1430" s="55" t="s">
        <v>14</v>
      </c>
      <c r="B1430" s="60" t="s">
        <v>501</v>
      </c>
      <c r="C1430" s="55" t="s">
        <v>14</v>
      </c>
      <c r="D1430" s="113"/>
      <c r="E1430" s="98"/>
      <c r="F1430" s="58"/>
    </row>
    <row r="1431" spans="1:6" x14ac:dyDescent="0.45">
      <c r="A1431" s="55" t="s">
        <v>14</v>
      </c>
      <c r="B1431" s="60" t="s">
        <v>144</v>
      </c>
      <c r="C1431" s="55" t="s">
        <v>14</v>
      </c>
      <c r="D1431" s="113"/>
      <c r="E1431" s="98"/>
      <c r="F1431" s="58"/>
    </row>
    <row r="1432" spans="1:6" ht="33.75" x14ac:dyDescent="0.45">
      <c r="A1432" s="55" t="s">
        <v>14</v>
      </c>
      <c r="B1432" s="60" t="s">
        <v>502</v>
      </c>
      <c r="C1432" s="55" t="s">
        <v>14</v>
      </c>
      <c r="D1432" s="113"/>
      <c r="E1432" s="98"/>
      <c r="F1432" s="58"/>
    </row>
    <row r="1433" spans="1:6" x14ac:dyDescent="0.45">
      <c r="A1433" s="55"/>
      <c r="B1433" s="60" t="s">
        <v>1152</v>
      </c>
      <c r="C1433" s="55">
        <v>3</v>
      </c>
      <c r="D1433" s="113"/>
      <c r="E1433" s="98"/>
      <c r="F1433" s="96">
        <v>3</v>
      </c>
    </row>
    <row r="1434" spans="1:6" x14ac:dyDescent="0.45">
      <c r="A1434" s="55"/>
      <c r="B1434" s="60"/>
      <c r="C1434" s="55"/>
      <c r="D1434" s="113"/>
      <c r="E1434" s="98"/>
      <c r="F1434" s="58"/>
    </row>
    <row r="1435" spans="1:6" x14ac:dyDescent="0.45">
      <c r="A1435" s="55" t="s">
        <v>848</v>
      </c>
      <c r="B1435" s="60" t="s">
        <v>505</v>
      </c>
      <c r="C1435" s="55" t="s">
        <v>57</v>
      </c>
      <c r="D1435" s="113"/>
      <c r="E1435" s="98"/>
      <c r="F1435" s="58"/>
    </row>
    <row r="1436" spans="1:6" x14ac:dyDescent="0.45">
      <c r="A1436" s="55" t="s">
        <v>14</v>
      </c>
      <c r="B1436" s="60" t="s">
        <v>506</v>
      </c>
      <c r="C1436" s="55" t="s">
        <v>14</v>
      </c>
      <c r="D1436" s="113"/>
      <c r="E1436" s="98"/>
      <c r="F1436" s="58"/>
    </row>
    <row r="1437" spans="1:6" ht="33.75" x14ac:dyDescent="0.45">
      <c r="A1437" s="55" t="s">
        <v>14</v>
      </c>
      <c r="B1437" s="60" t="s">
        <v>507</v>
      </c>
      <c r="C1437" s="55" t="s">
        <v>14</v>
      </c>
      <c r="D1437" s="113"/>
      <c r="E1437" s="98"/>
      <c r="F1437" s="58"/>
    </row>
    <row r="1438" spans="1:6" x14ac:dyDescent="0.45">
      <c r="A1438" s="55" t="s">
        <v>849</v>
      </c>
      <c r="B1438" s="60" t="s">
        <v>508</v>
      </c>
      <c r="C1438" s="55" t="s">
        <v>99</v>
      </c>
      <c r="D1438" s="113"/>
      <c r="E1438" s="98"/>
      <c r="F1438" s="58"/>
    </row>
    <row r="1439" spans="1:6" x14ac:dyDescent="0.45">
      <c r="A1439" s="55" t="s">
        <v>14</v>
      </c>
      <c r="B1439" s="60" t="s">
        <v>142</v>
      </c>
      <c r="C1439" s="55" t="s">
        <v>14</v>
      </c>
      <c r="D1439" s="113"/>
      <c r="E1439" s="98"/>
      <c r="F1439" s="58"/>
    </row>
    <row r="1440" spans="1:6" ht="33.75" x14ac:dyDescent="0.45">
      <c r="A1440" s="55" t="s">
        <v>14</v>
      </c>
      <c r="B1440" s="60" t="s">
        <v>1582</v>
      </c>
      <c r="C1440" s="55" t="s">
        <v>14</v>
      </c>
      <c r="D1440" s="113"/>
      <c r="E1440" s="98"/>
      <c r="F1440" s="58"/>
    </row>
    <row r="1441" spans="1:6" x14ac:dyDescent="0.45">
      <c r="A1441" s="55" t="s">
        <v>14</v>
      </c>
      <c r="B1441" s="60" t="s">
        <v>482</v>
      </c>
      <c r="C1441" s="55" t="s">
        <v>14</v>
      </c>
      <c r="D1441" s="113"/>
      <c r="E1441" s="98"/>
      <c r="F1441" s="58"/>
    </row>
    <row r="1442" spans="1:6" x14ac:dyDescent="0.45">
      <c r="A1442" s="55" t="s">
        <v>14</v>
      </c>
      <c r="B1442" s="60" t="s">
        <v>510</v>
      </c>
      <c r="C1442" s="55" t="s">
        <v>14</v>
      </c>
      <c r="D1442" s="113"/>
      <c r="E1442" s="98"/>
      <c r="F1442" s="58"/>
    </row>
    <row r="1443" spans="1:6" x14ac:dyDescent="0.45">
      <c r="A1443" s="55" t="s">
        <v>399</v>
      </c>
      <c r="B1443" s="60" t="s">
        <v>400</v>
      </c>
      <c r="C1443" s="55" t="s">
        <v>14</v>
      </c>
      <c r="D1443" s="113"/>
      <c r="E1443" s="98"/>
      <c r="F1443" s="58"/>
    </row>
    <row r="1444" spans="1:6" x14ac:dyDescent="0.45">
      <c r="A1444" s="55" t="s">
        <v>14</v>
      </c>
      <c r="B1444" s="60" t="s">
        <v>401</v>
      </c>
      <c r="C1444" s="55" t="s">
        <v>14</v>
      </c>
      <c r="D1444" s="113"/>
      <c r="E1444" s="98"/>
      <c r="F1444" s="58"/>
    </row>
    <row r="1445" spans="1:6" x14ac:dyDescent="0.45">
      <c r="A1445" s="55" t="s">
        <v>853</v>
      </c>
      <c r="B1445" s="60" t="s">
        <v>511</v>
      </c>
      <c r="C1445" s="55" t="s">
        <v>99</v>
      </c>
      <c r="D1445" s="113"/>
      <c r="E1445" s="98"/>
      <c r="F1445" s="58"/>
    </row>
    <row r="1446" spans="1:6" x14ac:dyDescent="0.45">
      <c r="A1446" s="55" t="s">
        <v>854</v>
      </c>
      <c r="B1446" s="60" t="s">
        <v>403</v>
      </c>
      <c r="C1446" s="55" t="s">
        <v>99</v>
      </c>
      <c r="D1446" s="113"/>
      <c r="E1446" s="98"/>
      <c r="F1446" s="58"/>
    </row>
    <row r="1447" spans="1:6" x14ac:dyDescent="0.45">
      <c r="A1447" s="55" t="s">
        <v>855</v>
      </c>
      <c r="B1447" s="60" t="s">
        <v>404</v>
      </c>
      <c r="C1447" s="55" t="s">
        <v>99</v>
      </c>
      <c r="D1447" s="113"/>
      <c r="E1447" s="98"/>
      <c r="F1447" s="58"/>
    </row>
    <row r="1448" spans="1:6" x14ac:dyDescent="0.45">
      <c r="A1448" s="55" t="s">
        <v>856</v>
      </c>
      <c r="B1448" s="60" t="s">
        <v>512</v>
      </c>
      <c r="C1448" s="55" t="s">
        <v>99</v>
      </c>
      <c r="D1448" s="113"/>
      <c r="E1448" s="98"/>
      <c r="F1448" s="58"/>
    </row>
    <row r="1449" spans="1:6" x14ac:dyDescent="0.45">
      <c r="A1449" s="55" t="s">
        <v>857</v>
      </c>
      <c r="B1449" s="60" t="s">
        <v>513</v>
      </c>
      <c r="C1449" s="55" t="s">
        <v>99</v>
      </c>
      <c r="D1449" s="113"/>
      <c r="E1449" s="98"/>
      <c r="F1449" s="58"/>
    </row>
    <row r="1450" spans="1:6" x14ac:dyDescent="0.45">
      <c r="A1450" s="55" t="s">
        <v>858</v>
      </c>
      <c r="B1450" s="60" t="s">
        <v>406</v>
      </c>
      <c r="C1450" s="55" t="s">
        <v>99</v>
      </c>
      <c r="D1450" s="113"/>
      <c r="E1450" s="98"/>
      <c r="F1450" s="58"/>
    </row>
    <row r="1451" spans="1:6" x14ac:dyDescent="0.45">
      <c r="A1451" s="55" t="s">
        <v>1009</v>
      </c>
      <c r="B1451" s="60" t="s">
        <v>407</v>
      </c>
      <c r="C1451" s="55" t="s">
        <v>99</v>
      </c>
      <c r="D1451" s="113"/>
      <c r="E1451" s="98"/>
      <c r="F1451" s="58"/>
    </row>
    <row r="1452" spans="1:6" x14ac:dyDescent="0.45">
      <c r="A1452" s="55" t="s">
        <v>1010</v>
      </c>
      <c r="B1452" s="60" t="s">
        <v>408</v>
      </c>
      <c r="C1452" s="55" t="s">
        <v>99</v>
      </c>
      <c r="D1452" s="113"/>
      <c r="E1452" s="98"/>
      <c r="F1452" s="58"/>
    </row>
    <row r="1453" spans="1:6" x14ac:dyDescent="0.45">
      <c r="A1453" s="55" t="s">
        <v>1011</v>
      </c>
      <c r="B1453" s="60" t="s">
        <v>409</v>
      </c>
      <c r="C1453" s="55" t="s">
        <v>99</v>
      </c>
      <c r="D1453" s="113"/>
      <c r="E1453" s="98"/>
      <c r="F1453" s="58"/>
    </row>
    <row r="1454" spans="1:6" x14ac:dyDescent="0.45">
      <c r="A1454" s="55" t="s">
        <v>1012</v>
      </c>
      <c r="B1454" s="60" t="s">
        <v>410</v>
      </c>
      <c r="C1454" s="55" t="s">
        <v>99</v>
      </c>
      <c r="D1454" s="113"/>
      <c r="E1454" s="98"/>
      <c r="F1454" s="58"/>
    </row>
    <row r="1455" spans="1:6" x14ac:dyDescent="0.45">
      <c r="A1455" s="55" t="s">
        <v>1013</v>
      </c>
      <c r="B1455" s="60" t="s">
        <v>514</v>
      </c>
      <c r="C1455" s="55" t="s">
        <v>99</v>
      </c>
      <c r="D1455" s="113"/>
      <c r="E1455" s="98"/>
      <c r="F1455" s="58"/>
    </row>
    <row r="1456" spans="1:6" x14ac:dyDescent="0.45">
      <c r="A1456" s="55" t="s">
        <v>1014</v>
      </c>
      <c r="B1456" s="60" t="s">
        <v>515</v>
      </c>
      <c r="C1456" s="55" t="s">
        <v>99</v>
      </c>
      <c r="D1456" s="113"/>
      <c r="E1456" s="98"/>
      <c r="F1456" s="58"/>
    </row>
    <row r="1457" spans="1:6" x14ac:dyDescent="0.45">
      <c r="A1457" s="55" t="s">
        <v>1015</v>
      </c>
      <c r="B1457" s="60" t="s">
        <v>516</v>
      </c>
      <c r="C1457" s="55" t="s">
        <v>99</v>
      </c>
      <c r="D1457" s="113"/>
      <c r="E1457" s="98"/>
      <c r="F1457" s="58"/>
    </row>
    <row r="1458" spans="1:6" x14ac:dyDescent="0.45">
      <c r="A1458" s="55" t="s">
        <v>1153</v>
      </c>
      <c r="B1458" s="60" t="s">
        <v>411</v>
      </c>
      <c r="C1458" s="55" t="s">
        <v>99</v>
      </c>
      <c r="D1458" s="113"/>
      <c r="E1458" s="98"/>
      <c r="F1458" s="58"/>
    </row>
    <row r="1459" spans="1:6" x14ac:dyDescent="0.45">
      <c r="A1459" s="55" t="s">
        <v>1154</v>
      </c>
      <c r="B1459" s="60" t="s">
        <v>412</v>
      </c>
      <c r="C1459" s="55" t="s">
        <v>99</v>
      </c>
      <c r="D1459" s="113"/>
      <c r="E1459" s="98"/>
      <c r="F1459" s="58"/>
    </row>
    <row r="1460" spans="1:6" x14ac:dyDescent="0.45">
      <c r="A1460" s="55" t="s">
        <v>1155</v>
      </c>
      <c r="B1460" s="60" t="s">
        <v>413</v>
      </c>
      <c r="C1460" s="55" t="s">
        <v>99</v>
      </c>
      <c r="D1460" s="113"/>
      <c r="E1460" s="98"/>
      <c r="F1460" s="58"/>
    </row>
    <row r="1461" spans="1:6" x14ac:dyDescent="0.45">
      <c r="A1461" s="55" t="s">
        <v>1156</v>
      </c>
      <c r="B1461" s="60" t="s">
        <v>403</v>
      </c>
      <c r="C1461" s="55" t="s">
        <v>99</v>
      </c>
      <c r="D1461" s="113"/>
      <c r="E1461" s="98"/>
      <c r="F1461" s="58"/>
    </row>
    <row r="1462" spans="1:6" x14ac:dyDescent="0.45">
      <c r="A1462" s="55" t="s">
        <v>1157</v>
      </c>
      <c r="B1462" s="60" t="s">
        <v>404</v>
      </c>
      <c r="C1462" s="55" t="s">
        <v>99</v>
      </c>
      <c r="D1462" s="113"/>
      <c r="E1462" s="98"/>
      <c r="F1462" s="58"/>
    </row>
    <row r="1463" spans="1:6" x14ac:dyDescent="0.45">
      <c r="A1463" s="55" t="s">
        <v>1158</v>
      </c>
      <c r="B1463" s="60" t="s">
        <v>517</v>
      </c>
      <c r="C1463" s="55" t="s">
        <v>99</v>
      </c>
      <c r="D1463" s="113"/>
      <c r="E1463" s="98"/>
      <c r="F1463" s="58"/>
    </row>
    <row r="1464" spans="1:6" x14ac:dyDescent="0.45">
      <c r="A1464" s="55" t="s">
        <v>1159</v>
      </c>
      <c r="B1464" s="60" t="s">
        <v>518</v>
      </c>
      <c r="C1464" s="55" t="s">
        <v>99</v>
      </c>
      <c r="D1464" s="113"/>
      <c r="E1464" s="98"/>
      <c r="F1464" s="58"/>
    </row>
    <row r="1465" spans="1:6" x14ac:dyDescent="0.45">
      <c r="A1465" s="55" t="s">
        <v>1160</v>
      </c>
      <c r="B1465" s="60" t="s">
        <v>519</v>
      </c>
      <c r="C1465" s="55" t="s">
        <v>99</v>
      </c>
      <c r="D1465" s="113"/>
      <c r="E1465" s="98"/>
      <c r="F1465" s="58"/>
    </row>
    <row r="1466" spans="1:6" x14ac:dyDescent="0.45">
      <c r="A1466" s="55" t="s">
        <v>1161</v>
      </c>
      <c r="B1466" s="60" t="s">
        <v>408</v>
      </c>
      <c r="C1466" s="55" t="s">
        <v>99</v>
      </c>
      <c r="D1466" s="113"/>
      <c r="E1466" s="98"/>
      <c r="F1466" s="58"/>
    </row>
    <row r="1467" spans="1:6" x14ac:dyDescent="0.45">
      <c r="A1467" s="55" t="s">
        <v>1162</v>
      </c>
      <c r="B1467" s="60" t="s">
        <v>409</v>
      </c>
      <c r="C1467" s="55" t="s">
        <v>99</v>
      </c>
      <c r="D1467" s="113"/>
      <c r="E1467" s="98"/>
      <c r="F1467" s="58"/>
    </row>
    <row r="1468" spans="1:6" x14ac:dyDescent="0.45">
      <c r="A1468" s="55" t="s">
        <v>1163</v>
      </c>
      <c r="B1468" s="60" t="s">
        <v>410</v>
      </c>
      <c r="C1468" s="55" t="s">
        <v>99</v>
      </c>
      <c r="D1468" s="113"/>
      <c r="E1468" s="98"/>
      <c r="F1468" s="58"/>
    </row>
    <row r="1469" spans="1:6" x14ac:dyDescent="0.45">
      <c r="A1469" s="55" t="s">
        <v>1164</v>
      </c>
      <c r="B1469" s="60" t="s">
        <v>520</v>
      </c>
      <c r="C1469" s="55" t="s">
        <v>99</v>
      </c>
      <c r="D1469" s="113"/>
      <c r="E1469" s="98"/>
      <c r="F1469" s="58"/>
    </row>
    <row r="1470" spans="1:6" x14ac:dyDescent="0.45">
      <c r="A1470" s="55" t="s">
        <v>1165</v>
      </c>
      <c r="B1470" s="60" t="s">
        <v>411</v>
      </c>
      <c r="C1470" s="55" t="s">
        <v>99</v>
      </c>
      <c r="D1470" s="113"/>
      <c r="E1470" s="98"/>
      <c r="F1470" s="58"/>
    </row>
    <row r="1471" spans="1:6" x14ac:dyDescent="0.45">
      <c r="A1471" s="55" t="s">
        <v>1166</v>
      </c>
      <c r="B1471" s="60" t="s">
        <v>412</v>
      </c>
      <c r="C1471" s="55" t="s">
        <v>99</v>
      </c>
      <c r="D1471" s="113"/>
      <c r="E1471" s="98"/>
      <c r="F1471" s="58"/>
    </row>
    <row r="1472" spans="1:6" x14ac:dyDescent="0.45">
      <c r="A1472" s="55" t="s">
        <v>1167</v>
      </c>
      <c r="B1472" s="60" t="s">
        <v>413</v>
      </c>
      <c r="C1472" s="55" t="s">
        <v>99</v>
      </c>
      <c r="D1472" s="113"/>
      <c r="E1472" s="98"/>
      <c r="F1472" s="58"/>
    </row>
    <row r="1473" spans="1:6" x14ac:dyDescent="0.45">
      <c r="A1473" s="55" t="s">
        <v>414</v>
      </c>
      <c r="B1473" s="60" t="s">
        <v>415</v>
      </c>
      <c r="C1473" s="55" t="s">
        <v>14</v>
      </c>
      <c r="D1473" s="113"/>
      <c r="E1473" s="98"/>
      <c r="F1473" s="58"/>
    </row>
    <row r="1474" spans="1:6" x14ac:dyDescent="0.45">
      <c r="A1474" s="55" t="s">
        <v>1016</v>
      </c>
      <c r="B1474" s="60" t="s">
        <v>416</v>
      </c>
      <c r="C1474" s="55" t="s">
        <v>75</v>
      </c>
      <c r="D1474" s="113"/>
      <c r="E1474" s="98"/>
      <c r="F1474" s="58"/>
    </row>
    <row r="1475" spans="1:6" ht="33.75" x14ac:dyDescent="0.45">
      <c r="A1475" s="55" t="s">
        <v>14</v>
      </c>
      <c r="B1475" s="60" t="s">
        <v>417</v>
      </c>
      <c r="C1475" s="55" t="s">
        <v>14</v>
      </c>
      <c r="D1475" s="113"/>
      <c r="E1475" s="98"/>
      <c r="F1475" s="58"/>
    </row>
    <row r="1476" spans="1:6" x14ac:dyDescent="0.45">
      <c r="A1476" s="55" t="s">
        <v>1017</v>
      </c>
      <c r="B1476" s="60" t="s">
        <v>79</v>
      </c>
      <c r="C1476" s="55" t="s">
        <v>75</v>
      </c>
      <c r="D1476" s="113"/>
      <c r="E1476" s="98"/>
      <c r="F1476" s="58"/>
    </row>
    <row r="1477" spans="1:6" ht="33.75" x14ac:dyDescent="0.45">
      <c r="A1477" s="55" t="s">
        <v>14</v>
      </c>
      <c r="B1477" s="60" t="s">
        <v>418</v>
      </c>
      <c r="C1477" s="55" t="s">
        <v>14</v>
      </c>
      <c r="D1477" s="113"/>
      <c r="E1477" s="98"/>
      <c r="F1477" s="58"/>
    </row>
    <row r="1478" spans="1:6" x14ac:dyDescent="0.45">
      <c r="A1478" s="353" t="s">
        <v>1168</v>
      </c>
      <c r="B1478" s="354"/>
      <c r="C1478" s="354"/>
      <c r="D1478" s="354"/>
      <c r="E1478" s="354"/>
      <c r="F1478" s="355"/>
    </row>
    <row r="1479" spans="1:6" x14ac:dyDescent="0.45">
      <c r="A1479" s="55" t="s">
        <v>14</v>
      </c>
      <c r="B1479" s="60" t="s">
        <v>521</v>
      </c>
      <c r="C1479" s="55" t="s">
        <v>14</v>
      </c>
      <c r="D1479" s="113"/>
      <c r="E1479" s="98"/>
      <c r="F1479" s="58"/>
    </row>
    <row r="1480" spans="1:6" x14ac:dyDescent="0.45">
      <c r="A1480" s="55" t="s">
        <v>713</v>
      </c>
      <c r="B1480" s="60" t="s">
        <v>522</v>
      </c>
      <c r="C1480" s="55" t="s">
        <v>523</v>
      </c>
      <c r="D1480" s="113"/>
      <c r="E1480" s="98"/>
      <c r="F1480" s="58"/>
    </row>
    <row r="1481" spans="1:6" x14ac:dyDescent="0.45">
      <c r="A1481" s="55" t="s">
        <v>14</v>
      </c>
      <c r="B1481" s="60" t="s">
        <v>524</v>
      </c>
      <c r="C1481" s="55" t="s">
        <v>14</v>
      </c>
      <c r="D1481" s="113"/>
      <c r="E1481" s="98"/>
      <c r="F1481" s="58"/>
    </row>
    <row r="1482" spans="1:6" ht="22.5" x14ac:dyDescent="0.45">
      <c r="A1482" s="55" t="s">
        <v>14</v>
      </c>
      <c r="B1482" s="60" t="s">
        <v>525</v>
      </c>
      <c r="C1482" s="55" t="s">
        <v>14</v>
      </c>
      <c r="D1482" s="113"/>
      <c r="E1482" s="98"/>
      <c r="F1482" s="58"/>
    </row>
    <row r="1483" spans="1:6" x14ac:dyDescent="0.45">
      <c r="A1483" s="55" t="s">
        <v>14</v>
      </c>
      <c r="B1483" s="60" t="s">
        <v>526</v>
      </c>
      <c r="C1483" s="55" t="s">
        <v>14</v>
      </c>
      <c r="D1483" s="113"/>
      <c r="E1483" s="98"/>
      <c r="F1483" s="58"/>
    </row>
    <row r="1484" spans="1:6" x14ac:dyDescent="0.45">
      <c r="A1484" s="55" t="s">
        <v>14</v>
      </c>
      <c r="B1484" s="60" t="s">
        <v>527</v>
      </c>
      <c r="C1484" s="55" t="s">
        <v>14</v>
      </c>
      <c r="D1484" s="113"/>
      <c r="E1484" s="98"/>
      <c r="F1484" s="58"/>
    </row>
    <row r="1485" spans="1:6" x14ac:dyDescent="0.45">
      <c r="A1485" s="55" t="s">
        <v>14</v>
      </c>
      <c r="B1485" s="60" t="s">
        <v>528</v>
      </c>
      <c r="C1485" s="55" t="s">
        <v>14</v>
      </c>
      <c r="D1485" s="113"/>
      <c r="E1485" s="98"/>
      <c r="F1485" s="58"/>
    </row>
    <row r="1486" spans="1:6" x14ac:dyDescent="0.45">
      <c r="A1486" s="55" t="s">
        <v>14</v>
      </c>
      <c r="B1486" s="60" t="s">
        <v>529</v>
      </c>
      <c r="C1486" s="55" t="s">
        <v>14</v>
      </c>
      <c r="D1486" s="113"/>
      <c r="E1486" s="98"/>
      <c r="F1486" s="58"/>
    </row>
    <row r="1487" spans="1:6" x14ac:dyDescent="0.45">
      <c r="A1487" s="55" t="s">
        <v>14</v>
      </c>
      <c r="B1487" s="60" t="s">
        <v>1583</v>
      </c>
      <c r="C1487" s="55" t="s">
        <v>14</v>
      </c>
      <c r="D1487" s="113"/>
      <c r="E1487" s="98"/>
      <c r="F1487" s="58"/>
    </row>
    <row r="1488" spans="1:6" x14ac:dyDescent="0.45">
      <c r="A1488" s="55" t="s">
        <v>14</v>
      </c>
      <c r="B1488" s="60" t="s">
        <v>531</v>
      </c>
      <c r="C1488" s="55" t="s">
        <v>14</v>
      </c>
      <c r="D1488" s="113"/>
      <c r="E1488" s="98"/>
      <c r="F1488" s="58"/>
    </row>
    <row r="1489" spans="1:6" x14ac:dyDescent="0.45">
      <c r="A1489" s="55" t="s">
        <v>14</v>
      </c>
      <c r="B1489" s="60" t="s">
        <v>532</v>
      </c>
      <c r="C1489" s="55" t="s">
        <v>14</v>
      </c>
      <c r="D1489" s="113"/>
      <c r="E1489" s="98"/>
      <c r="F1489" s="58"/>
    </row>
    <row r="1490" spans="1:6" x14ac:dyDescent="0.45">
      <c r="A1490" s="55" t="s">
        <v>14</v>
      </c>
      <c r="B1490" s="60" t="s">
        <v>533</v>
      </c>
      <c r="C1490" s="55" t="s">
        <v>14</v>
      </c>
      <c r="D1490" s="113"/>
      <c r="E1490" s="98"/>
      <c r="F1490" s="58"/>
    </row>
    <row r="1491" spans="1:6" x14ac:dyDescent="0.45">
      <c r="A1491" s="55" t="s">
        <v>714</v>
      </c>
      <c r="B1491" s="60" t="s">
        <v>534</v>
      </c>
      <c r="C1491" s="55" t="s">
        <v>523</v>
      </c>
      <c r="D1491" s="113"/>
      <c r="E1491" s="98"/>
      <c r="F1491" s="58"/>
    </row>
    <row r="1492" spans="1:6" x14ac:dyDescent="0.45">
      <c r="A1492" s="55" t="s">
        <v>14</v>
      </c>
      <c r="B1492" s="60" t="s">
        <v>524</v>
      </c>
      <c r="C1492" s="55" t="s">
        <v>14</v>
      </c>
      <c r="D1492" s="113"/>
      <c r="E1492" s="98"/>
      <c r="F1492" s="58"/>
    </row>
    <row r="1493" spans="1:6" ht="33.75" x14ac:dyDescent="0.45">
      <c r="A1493" s="55" t="s">
        <v>14</v>
      </c>
      <c r="B1493" s="60" t="s">
        <v>535</v>
      </c>
      <c r="C1493" s="55" t="s">
        <v>14</v>
      </c>
      <c r="D1493" s="113"/>
      <c r="E1493" s="98"/>
      <c r="F1493" s="58"/>
    </row>
    <row r="1494" spans="1:6" x14ac:dyDescent="0.45">
      <c r="A1494" s="55" t="s">
        <v>14</v>
      </c>
      <c r="B1494" s="60" t="s">
        <v>526</v>
      </c>
      <c r="C1494" s="55" t="s">
        <v>14</v>
      </c>
      <c r="D1494" s="113"/>
      <c r="E1494" s="98"/>
      <c r="F1494" s="58"/>
    </row>
    <row r="1495" spans="1:6" x14ac:dyDescent="0.45">
      <c r="A1495" s="55" t="s">
        <v>14</v>
      </c>
      <c r="B1495" s="60" t="s">
        <v>536</v>
      </c>
      <c r="C1495" s="55" t="s">
        <v>14</v>
      </c>
      <c r="D1495" s="113"/>
      <c r="E1495" s="98"/>
      <c r="F1495" s="58"/>
    </row>
    <row r="1496" spans="1:6" x14ac:dyDescent="0.45">
      <c r="A1496" s="55" t="s">
        <v>14</v>
      </c>
      <c r="B1496" s="60" t="s">
        <v>528</v>
      </c>
      <c r="C1496" s="55" t="s">
        <v>14</v>
      </c>
      <c r="D1496" s="113"/>
      <c r="E1496" s="98"/>
      <c r="F1496" s="58"/>
    </row>
    <row r="1497" spans="1:6" x14ac:dyDescent="0.45">
      <c r="A1497" s="55" t="s">
        <v>14</v>
      </c>
      <c r="B1497" s="60" t="s">
        <v>529</v>
      </c>
      <c r="C1497" s="55" t="s">
        <v>14</v>
      </c>
      <c r="D1497" s="113"/>
      <c r="E1497" s="98"/>
      <c r="F1497" s="58"/>
    </row>
    <row r="1498" spans="1:6" x14ac:dyDescent="0.45">
      <c r="A1498" s="55" t="s">
        <v>14</v>
      </c>
      <c r="B1498" s="60" t="s">
        <v>1583</v>
      </c>
      <c r="C1498" s="55" t="s">
        <v>14</v>
      </c>
      <c r="D1498" s="113"/>
      <c r="E1498" s="98"/>
      <c r="F1498" s="58"/>
    </row>
    <row r="1499" spans="1:6" x14ac:dyDescent="0.45">
      <c r="A1499" s="55" t="s">
        <v>14</v>
      </c>
      <c r="B1499" s="60" t="s">
        <v>531</v>
      </c>
      <c r="C1499" s="55" t="s">
        <v>14</v>
      </c>
      <c r="D1499" s="113"/>
      <c r="E1499" s="98"/>
      <c r="F1499" s="58"/>
    </row>
    <row r="1500" spans="1:6" x14ac:dyDescent="0.45">
      <c r="A1500" s="55" t="s">
        <v>14</v>
      </c>
      <c r="B1500" s="60" t="s">
        <v>532</v>
      </c>
      <c r="C1500" s="55" t="s">
        <v>14</v>
      </c>
      <c r="D1500" s="113"/>
      <c r="E1500" s="98"/>
      <c r="F1500" s="58"/>
    </row>
    <row r="1501" spans="1:6" x14ac:dyDescent="0.45">
      <c r="A1501" s="55" t="s">
        <v>14</v>
      </c>
      <c r="B1501" s="60" t="s">
        <v>533</v>
      </c>
      <c r="C1501" s="55" t="s">
        <v>14</v>
      </c>
      <c r="D1501" s="113"/>
      <c r="E1501" s="98"/>
      <c r="F1501" s="58"/>
    </row>
    <row r="1502" spans="1:6" x14ac:dyDescent="0.45">
      <c r="A1502" s="55" t="s">
        <v>715</v>
      </c>
      <c r="B1502" s="60" t="s">
        <v>537</v>
      </c>
      <c r="C1502" s="55" t="s">
        <v>523</v>
      </c>
      <c r="D1502" s="113"/>
      <c r="E1502" s="98"/>
      <c r="F1502" s="58"/>
    </row>
    <row r="1503" spans="1:6" ht="33.75" x14ac:dyDescent="0.45">
      <c r="A1503" s="55" t="s">
        <v>14</v>
      </c>
      <c r="B1503" s="60" t="s">
        <v>538</v>
      </c>
      <c r="C1503" s="55" t="s">
        <v>14</v>
      </c>
      <c r="D1503" s="113"/>
      <c r="E1503" s="98"/>
      <c r="F1503" s="58"/>
    </row>
    <row r="1504" spans="1:6" x14ac:dyDescent="0.45">
      <c r="A1504" s="55" t="s">
        <v>14</v>
      </c>
      <c r="B1504" s="60" t="s">
        <v>526</v>
      </c>
      <c r="C1504" s="55" t="s">
        <v>14</v>
      </c>
      <c r="D1504" s="113"/>
      <c r="E1504" s="98"/>
      <c r="F1504" s="58"/>
    </row>
    <row r="1505" spans="1:6" x14ac:dyDescent="0.45">
      <c r="A1505" s="55" t="s">
        <v>14</v>
      </c>
      <c r="B1505" s="60" t="s">
        <v>527</v>
      </c>
      <c r="C1505" s="55" t="s">
        <v>14</v>
      </c>
      <c r="D1505" s="113"/>
      <c r="E1505" s="98"/>
      <c r="F1505" s="58"/>
    </row>
    <row r="1506" spans="1:6" x14ac:dyDescent="0.45">
      <c r="A1506" s="55" t="s">
        <v>14</v>
      </c>
      <c r="B1506" s="60" t="s">
        <v>528</v>
      </c>
      <c r="C1506" s="55" t="s">
        <v>14</v>
      </c>
      <c r="D1506" s="113"/>
      <c r="E1506" s="98"/>
      <c r="F1506" s="58"/>
    </row>
    <row r="1507" spans="1:6" x14ac:dyDescent="0.45">
      <c r="A1507" s="55" t="s">
        <v>14</v>
      </c>
      <c r="B1507" s="60" t="s">
        <v>529</v>
      </c>
      <c r="C1507" s="55" t="s">
        <v>14</v>
      </c>
      <c r="D1507" s="113"/>
      <c r="E1507" s="98"/>
      <c r="F1507" s="58"/>
    </row>
    <row r="1508" spans="1:6" x14ac:dyDescent="0.45">
      <c r="A1508" s="55" t="s">
        <v>14</v>
      </c>
      <c r="B1508" s="60" t="s">
        <v>1583</v>
      </c>
      <c r="C1508" s="55" t="s">
        <v>14</v>
      </c>
      <c r="D1508" s="113"/>
      <c r="E1508" s="98"/>
      <c r="F1508" s="58"/>
    </row>
    <row r="1509" spans="1:6" x14ac:dyDescent="0.45">
      <c r="A1509" s="55" t="s">
        <v>14</v>
      </c>
      <c r="B1509" s="60" t="s">
        <v>531</v>
      </c>
      <c r="C1509" s="55" t="s">
        <v>14</v>
      </c>
      <c r="D1509" s="113"/>
      <c r="E1509" s="98"/>
      <c r="F1509" s="58"/>
    </row>
    <row r="1510" spans="1:6" x14ac:dyDescent="0.45">
      <c r="A1510" s="55" t="s">
        <v>14</v>
      </c>
      <c r="B1510" s="60" t="s">
        <v>532</v>
      </c>
      <c r="C1510" s="55" t="s">
        <v>14</v>
      </c>
      <c r="D1510" s="113"/>
      <c r="E1510" s="98"/>
      <c r="F1510" s="58"/>
    </row>
    <row r="1511" spans="1:6" x14ac:dyDescent="0.45">
      <c r="A1511" s="55" t="s">
        <v>14</v>
      </c>
      <c r="B1511" s="60" t="s">
        <v>533</v>
      </c>
      <c r="C1511" s="55" t="s">
        <v>14</v>
      </c>
      <c r="D1511" s="113"/>
      <c r="E1511" s="98"/>
      <c r="F1511" s="58"/>
    </row>
    <row r="1512" spans="1:6" x14ac:dyDescent="0.45">
      <c r="A1512" s="55" t="s">
        <v>716</v>
      </c>
      <c r="B1512" s="60" t="s">
        <v>539</v>
      </c>
      <c r="C1512" s="55" t="s">
        <v>14</v>
      </c>
      <c r="D1512" s="113"/>
      <c r="E1512" s="98"/>
      <c r="F1512" s="58"/>
    </row>
    <row r="1513" spans="1:6" x14ac:dyDescent="0.45">
      <c r="A1513" s="55" t="s">
        <v>14</v>
      </c>
      <c r="B1513" s="60" t="s">
        <v>524</v>
      </c>
      <c r="C1513" s="55" t="s">
        <v>14</v>
      </c>
      <c r="D1513" s="113"/>
      <c r="E1513" s="98"/>
      <c r="F1513" s="58"/>
    </row>
    <row r="1514" spans="1:6" ht="33.75" x14ac:dyDescent="0.45">
      <c r="A1514" s="55" t="s">
        <v>14</v>
      </c>
      <c r="B1514" s="60" t="s">
        <v>540</v>
      </c>
      <c r="C1514" s="55" t="s">
        <v>14</v>
      </c>
      <c r="D1514" s="113"/>
      <c r="E1514" s="98"/>
      <c r="F1514" s="58"/>
    </row>
    <row r="1515" spans="1:6" x14ac:dyDescent="0.45">
      <c r="A1515" s="55" t="s">
        <v>14</v>
      </c>
      <c r="B1515" s="60" t="s">
        <v>526</v>
      </c>
      <c r="C1515" s="55" t="s">
        <v>14</v>
      </c>
      <c r="D1515" s="113"/>
      <c r="E1515" s="98"/>
      <c r="F1515" s="58"/>
    </row>
    <row r="1516" spans="1:6" x14ac:dyDescent="0.45">
      <c r="A1516" s="55" t="s">
        <v>14</v>
      </c>
      <c r="B1516" s="60" t="s">
        <v>527</v>
      </c>
      <c r="C1516" s="55" t="s">
        <v>14</v>
      </c>
      <c r="D1516" s="113"/>
      <c r="E1516" s="98"/>
      <c r="F1516" s="58"/>
    </row>
    <row r="1517" spans="1:6" x14ac:dyDescent="0.45">
      <c r="A1517" s="55" t="s">
        <v>14</v>
      </c>
      <c r="B1517" s="60" t="s">
        <v>528</v>
      </c>
      <c r="C1517" s="55" t="s">
        <v>14</v>
      </c>
      <c r="D1517" s="113"/>
      <c r="E1517" s="98"/>
      <c r="F1517" s="58"/>
    </row>
    <row r="1518" spans="1:6" x14ac:dyDescent="0.45">
      <c r="A1518" s="55" t="s">
        <v>14</v>
      </c>
      <c r="B1518" s="60" t="s">
        <v>529</v>
      </c>
      <c r="C1518" s="55" t="s">
        <v>14</v>
      </c>
      <c r="D1518" s="113"/>
      <c r="E1518" s="98"/>
      <c r="F1518" s="58"/>
    </row>
    <row r="1519" spans="1:6" x14ac:dyDescent="0.45">
      <c r="A1519" s="55" t="s">
        <v>14</v>
      </c>
      <c r="B1519" s="60" t="s">
        <v>1583</v>
      </c>
      <c r="C1519" s="55" t="s">
        <v>14</v>
      </c>
      <c r="D1519" s="113"/>
      <c r="E1519" s="98"/>
      <c r="F1519" s="58"/>
    </row>
    <row r="1520" spans="1:6" x14ac:dyDescent="0.45">
      <c r="A1520" s="55" t="s">
        <v>14</v>
      </c>
      <c r="B1520" s="60" t="s">
        <v>531</v>
      </c>
      <c r="C1520" s="55" t="s">
        <v>14</v>
      </c>
      <c r="D1520" s="113"/>
      <c r="E1520" s="98"/>
      <c r="F1520" s="58"/>
    </row>
    <row r="1521" spans="1:6" x14ac:dyDescent="0.45">
      <c r="A1521" s="55" t="s">
        <v>14</v>
      </c>
      <c r="B1521" s="60" t="s">
        <v>532</v>
      </c>
      <c r="C1521" s="55" t="s">
        <v>14</v>
      </c>
      <c r="D1521" s="113"/>
      <c r="E1521" s="98"/>
      <c r="F1521" s="58"/>
    </row>
    <row r="1522" spans="1:6" x14ac:dyDescent="0.45">
      <c r="A1522" s="55" t="s">
        <v>14</v>
      </c>
      <c r="B1522" s="60" t="s">
        <v>533</v>
      </c>
      <c r="C1522" s="55" t="s">
        <v>14</v>
      </c>
      <c r="D1522" s="113"/>
      <c r="E1522" s="98"/>
      <c r="F1522" s="58"/>
    </row>
    <row r="1523" spans="1:6" x14ac:dyDescent="0.45">
      <c r="A1523" s="55" t="s">
        <v>717</v>
      </c>
      <c r="B1523" s="60" t="s">
        <v>541</v>
      </c>
      <c r="C1523" s="55" t="s">
        <v>75</v>
      </c>
      <c r="D1523" s="113"/>
      <c r="E1523" s="98"/>
      <c r="F1523" s="58"/>
    </row>
    <row r="1524" spans="1:6" x14ac:dyDescent="0.45">
      <c r="A1524" s="55" t="s">
        <v>14</v>
      </c>
      <c r="B1524" s="60" t="s">
        <v>524</v>
      </c>
      <c r="C1524" s="55" t="s">
        <v>14</v>
      </c>
      <c r="D1524" s="113"/>
      <c r="E1524" s="98"/>
      <c r="F1524" s="58"/>
    </row>
    <row r="1525" spans="1:6" ht="33.75" x14ac:dyDescent="0.45">
      <c r="A1525" s="55" t="s">
        <v>14</v>
      </c>
      <c r="B1525" s="60" t="s">
        <v>542</v>
      </c>
      <c r="C1525" s="55" t="s">
        <v>14</v>
      </c>
      <c r="D1525" s="113"/>
      <c r="E1525" s="98"/>
      <c r="F1525" s="58"/>
    </row>
    <row r="1526" spans="1:6" x14ac:dyDescent="0.45">
      <c r="A1526" s="55" t="s">
        <v>14</v>
      </c>
      <c r="B1526" s="60" t="s">
        <v>526</v>
      </c>
      <c r="C1526" s="55" t="s">
        <v>14</v>
      </c>
      <c r="D1526" s="113"/>
      <c r="E1526" s="98"/>
      <c r="F1526" s="58"/>
    </row>
    <row r="1527" spans="1:6" x14ac:dyDescent="0.45">
      <c r="A1527" s="55" t="s">
        <v>14</v>
      </c>
      <c r="B1527" s="60" t="s">
        <v>527</v>
      </c>
      <c r="C1527" s="55" t="s">
        <v>14</v>
      </c>
      <c r="D1527" s="113"/>
      <c r="E1527" s="98"/>
      <c r="F1527" s="58"/>
    </row>
    <row r="1528" spans="1:6" x14ac:dyDescent="0.45">
      <c r="A1528" s="55" t="s">
        <v>14</v>
      </c>
      <c r="B1528" s="60" t="s">
        <v>528</v>
      </c>
      <c r="C1528" s="55" t="s">
        <v>14</v>
      </c>
      <c r="D1528" s="113"/>
      <c r="E1528" s="98"/>
      <c r="F1528" s="58"/>
    </row>
    <row r="1529" spans="1:6" x14ac:dyDescent="0.45">
      <c r="A1529" s="55" t="s">
        <v>14</v>
      </c>
      <c r="B1529" s="60" t="s">
        <v>529</v>
      </c>
      <c r="C1529" s="55" t="s">
        <v>14</v>
      </c>
      <c r="D1529" s="113"/>
      <c r="E1529" s="98"/>
      <c r="F1529" s="58"/>
    </row>
    <row r="1530" spans="1:6" x14ac:dyDescent="0.45">
      <c r="A1530" s="55" t="s">
        <v>14</v>
      </c>
      <c r="B1530" s="60" t="s">
        <v>1583</v>
      </c>
      <c r="C1530" s="55" t="s">
        <v>14</v>
      </c>
      <c r="D1530" s="113"/>
      <c r="E1530" s="98"/>
      <c r="F1530" s="58"/>
    </row>
    <row r="1531" spans="1:6" x14ac:dyDescent="0.45">
      <c r="A1531" s="55" t="s">
        <v>14</v>
      </c>
      <c r="B1531" s="60" t="s">
        <v>531</v>
      </c>
      <c r="C1531" s="55" t="s">
        <v>14</v>
      </c>
      <c r="D1531" s="113"/>
      <c r="E1531" s="98"/>
      <c r="F1531" s="58"/>
    </row>
    <row r="1532" spans="1:6" x14ac:dyDescent="0.45">
      <c r="A1532" s="55" t="s">
        <v>14</v>
      </c>
      <c r="B1532" s="60" t="s">
        <v>532</v>
      </c>
      <c r="C1532" s="55" t="s">
        <v>14</v>
      </c>
      <c r="D1532" s="113"/>
      <c r="E1532" s="98"/>
      <c r="F1532" s="58"/>
    </row>
    <row r="1533" spans="1:6" x14ac:dyDescent="0.45">
      <c r="A1533" s="55" t="s">
        <v>14</v>
      </c>
      <c r="B1533" s="60" t="s">
        <v>533</v>
      </c>
      <c r="C1533" s="55" t="s">
        <v>14</v>
      </c>
      <c r="D1533" s="113"/>
      <c r="E1533" s="98"/>
      <c r="F1533" s="58"/>
    </row>
    <row r="1534" spans="1:6" x14ac:dyDescent="0.45">
      <c r="A1534" s="55" t="s">
        <v>875</v>
      </c>
      <c r="B1534" s="60" t="s">
        <v>543</v>
      </c>
      <c r="C1534" s="55" t="s">
        <v>14</v>
      </c>
      <c r="D1534" s="113"/>
      <c r="E1534" s="98"/>
      <c r="F1534" s="58"/>
    </row>
    <row r="1535" spans="1:6" ht="33.75" x14ac:dyDescent="0.45">
      <c r="A1535" s="55" t="s">
        <v>14</v>
      </c>
      <c r="B1535" s="60" t="s">
        <v>544</v>
      </c>
      <c r="C1535" s="55" t="s">
        <v>14</v>
      </c>
      <c r="D1535" s="113"/>
      <c r="E1535" s="98"/>
      <c r="F1535" s="58"/>
    </row>
    <row r="1536" spans="1:6" x14ac:dyDescent="0.45">
      <c r="A1536" s="55" t="s">
        <v>14</v>
      </c>
      <c r="B1536" s="60" t="s">
        <v>545</v>
      </c>
      <c r="C1536" s="55" t="s">
        <v>14</v>
      </c>
      <c r="D1536" s="113"/>
      <c r="E1536" s="98"/>
      <c r="F1536" s="58"/>
    </row>
    <row r="1537" spans="1:6" x14ac:dyDescent="0.45">
      <c r="A1537" s="55" t="s">
        <v>14</v>
      </c>
      <c r="B1537" s="60" t="s">
        <v>546</v>
      </c>
      <c r="C1537" s="55" t="s">
        <v>14</v>
      </c>
      <c r="D1537" s="113"/>
      <c r="E1537" s="98"/>
      <c r="F1537" s="58"/>
    </row>
    <row r="1538" spans="1:6" x14ac:dyDescent="0.45">
      <c r="A1538" s="55" t="s">
        <v>14</v>
      </c>
      <c r="B1538" s="60" t="s">
        <v>547</v>
      </c>
      <c r="C1538" s="55" t="s">
        <v>14</v>
      </c>
      <c r="D1538" s="113"/>
      <c r="E1538" s="98"/>
      <c r="F1538" s="58"/>
    </row>
    <row r="1539" spans="1:6" x14ac:dyDescent="0.45">
      <c r="A1539" s="55" t="s">
        <v>14</v>
      </c>
      <c r="B1539" s="60" t="s">
        <v>548</v>
      </c>
      <c r="C1539" s="55" t="s">
        <v>14</v>
      </c>
      <c r="D1539" s="113"/>
      <c r="E1539" s="98"/>
      <c r="F1539" s="58"/>
    </row>
    <row r="1540" spans="1:6" x14ac:dyDescent="0.45">
      <c r="A1540" s="55" t="s">
        <v>14</v>
      </c>
      <c r="B1540" s="60" t="s">
        <v>549</v>
      </c>
      <c r="C1540" s="55" t="s">
        <v>14</v>
      </c>
      <c r="D1540" s="113"/>
      <c r="E1540" s="98"/>
      <c r="F1540" s="58"/>
    </row>
    <row r="1541" spans="1:6" x14ac:dyDescent="0.45">
      <c r="A1541" s="55" t="s">
        <v>14</v>
      </c>
      <c r="B1541" s="60" t="s">
        <v>1584</v>
      </c>
      <c r="C1541" s="55" t="s">
        <v>14</v>
      </c>
      <c r="D1541" s="113"/>
      <c r="E1541" s="98"/>
      <c r="F1541" s="58"/>
    </row>
    <row r="1542" spans="1:6" x14ac:dyDescent="0.45">
      <c r="A1542" s="55" t="s">
        <v>14</v>
      </c>
      <c r="B1542" s="60" t="s">
        <v>1585</v>
      </c>
      <c r="C1542" s="55" t="s">
        <v>14</v>
      </c>
      <c r="D1542" s="113"/>
      <c r="E1542" s="98"/>
      <c r="F1542" s="58"/>
    </row>
    <row r="1543" spans="1:6" x14ac:dyDescent="0.45">
      <c r="A1543" s="55" t="s">
        <v>14</v>
      </c>
      <c r="B1543" s="60" t="s">
        <v>533</v>
      </c>
      <c r="C1543" s="55" t="s">
        <v>14</v>
      </c>
      <c r="D1543" s="113"/>
      <c r="E1543" s="98"/>
      <c r="F1543" s="58"/>
    </row>
    <row r="1544" spans="1:6" x14ac:dyDescent="0.45">
      <c r="A1544" s="55" t="s">
        <v>14</v>
      </c>
      <c r="B1544" s="60" t="s">
        <v>552</v>
      </c>
      <c r="C1544" s="55" t="s">
        <v>75</v>
      </c>
      <c r="D1544" s="113"/>
      <c r="E1544" s="98"/>
      <c r="F1544" s="58"/>
    </row>
    <row r="1545" spans="1:6" x14ac:dyDescent="0.45">
      <c r="A1545" s="55" t="s">
        <v>14</v>
      </c>
      <c r="B1545" s="60" t="s">
        <v>553</v>
      </c>
      <c r="C1545" s="55" t="s">
        <v>75</v>
      </c>
      <c r="D1545" s="113"/>
      <c r="E1545" s="98"/>
      <c r="F1545" s="58"/>
    </row>
    <row r="1546" spans="1:6" x14ac:dyDescent="0.45">
      <c r="A1546" s="55" t="s">
        <v>14</v>
      </c>
      <c r="B1546" s="60" t="s">
        <v>554</v>
      </c>
      <c r="C1546" s="55" t="s">
        <v>75</v>
      </c>
      <c r="D1546" s="113"/>
      <c r="E1546" s="98"/>
      <c r="F1546" s="58"/>
    </row>
    <row r="1547" spans="1:6" x14ac:dyDescent="0.45">
      <c r="A1547" s="55" t="s">
        <v>877</v>
      </c>
      <c r="B1547" s="60" t="s">
        <v>555</v>
      </c>
      <c r="C1547" s="55" t="s">
        <v>14</v>
      </c>
      <c r="D1547" s="113"/>
      <c r="E1547" s="98"/>
      <c r="F1547" s="58"/>
    </row>
    <row r="1548" spans="1:6" x14ac:dyDescent="0.45">
      <c r="A1548" s="55" t="s">
        <v>14</v>
      </c>
      <c r="B1548" s="60" t="s">
        <v>545</v>
      </c>
      <c r="C1548" s="55" t="s">
        <v>14</v>
      </c>
      <c r="D1548" s="113"/>
      <c r="E1548" s="98"/>
      <c r="F1548" s="58"/>
    </row>
    <row r="1549" spans="1:6" x14ac:dyDescent="0.45">
      <c r="A1549" s="55" t="s">
        <v>14</v>
      </c>
      <c r="B1549" s="60" t="s">
        <v>546</v>
      </c>
      <c r="C1549" s="55" t="s">
        <v>14</v>
      </c>
      <c r="D1549" s="113"/>
      <c r="E1549" s="98"/>
      <c r="F1549" s="58"/>
    </row>
    <row r="1550" spans="1:6" x14ac:dyDescent="0.45">
      <c r="A1550" s="55" t="s">
        <v>14</v>
      </c>
      <c r="B1550" s="60" t="s">
        <v>547</v>
      </c>
      <c r="C1550" s="55" t="s">
        <v>14</v>
      </c>
      <c r="D1550" s="113"/>
      <c r="E1550" s="98"/>
      <c r="F1550" s="58"/>
    </row>
    <row r="1551" spans="1:6" x14ac:dyDescent="0.45">
      <c r="A1551" s="55" t="s">
        <v>14</v>
      </c>
      <c r="B1551" s="60" t="s">
        <v>548</v>
      </c>
      <c r="C1551" s="55" t="s">
        <v>14</v>
      </c>
      <c r="D1551" s="113"/>
      <c r="E1551" s="98"/>
      <c r="F1551" s="58"/>
    </row>
    <row r="1552" spans="1:6" ht="22.5" x14ac:dyDescent="0.45">
      <c r="A1552" s="55" t="s">
        <v>14</v>
      </c>
      <c r="B1552" s="60" t="s">
        <v>556</v>
      </c>
      <c r="C1552" s="55" t="s">
        <v>14</v>
      </c>
      <c r="D1552" s="113"/>
      <c r="E1552" s="98"/>
      <c r="F1552" s="58"/>
    </row>
    <row r="1553" spans="1:6" x14ac:dyDescent="0.45">
      <c r="A1553" s="55" t="s">
        <v>14</v>
      </c>
      <c r="B1553" s="60" t="s">
        <v>549</v>
      </c>
      <c r="C1553" s="55" t="s">
        <v>14</v>
      </c>
      <c r="D1553" s="113"/>
      <c r="E1553" s="98"/>
      <c r="F1553" s="58"/>
    </row>
    <row r="1554" spans="1:6" x14ac:dyDescent="0.45">
      <c r="A1554" s="55" t="s">
        <v>14</v>
      </c>
      <c r="B1554" s="60" t="s">
        <v>1584</v>
      </c>
      <c r="C1554" s="55" t="s">
        <v>14</v>
      </c>
      <c r="D1554" s="113"/>
      <c r="E1554" s="98"/>
      <c r="F1554" s="58"/>
    </row>
    <row r="1555" spans="1:6" x14ac:dyDescent="0.45">
      <c r="A1555" s="55" t="s">
        <v>14</v>
      </c>
      <c r="B1555" s="60" t="s">
        <v>533</v>
      </c>
      <c r="C1555" s="55" t="s">
        <v>14</v>
      </c>
      <c r="D1555" s="113"/>
      <c r="E1555" s="98"/>
      <c r="F1555" s="58"/>
    </row>
    <row r="1556" spans="1:6" x14ac:dyDescent="0.45">
      <c r="A1556" s="55" t="s">
        <v>14</v>
      </c>
      <c r="B1556" s="60" t="s">
        <v>557</v>
      </c>
      <c r="C1556" s="55" t="s">
        <v>75</v>
      </c>
      <c r="D1556" s="113"/>
      <c r="E1556" s="98"/>
      <c r="F1556" s="58"/>
    </row>
    <row r="1557" spans="1:6" x14ac:dyDescent="0.45">
      <c r="A1557" s="55" t="s">
        <v>14</v>
      </c>
      <c r="B1557" s="60" t="s">
        <v>558</v>
      </c>
      <c r="C1557" s="55" t="s">
        <v>75</v>
      </c>
      <c r="D1557" s="113"/>
      <c r="E1557" s="98"/>
      <c r="F1557" s="58"/>
    </row>
    <row r="1558" spans="1:6" x14ac:dyDescent="0.45">
      <c r="A1558" s="55" t="s">
        <v>14</v>
      </c>
      <c r="B1558" s="60" t="s">
        <v>426</v>
      </c>
      <c r="C1558" s="55" t="s">
        <v>75</v>
      </c>
      <c r="D1558" s="113"/>
      <c r="E1558" s="98"/>
      <c r="F1558" s="58"/>
    </row>
    <row r="1559" spans="1:6" x14ac:dyDescent="0.45">
      <c r="A1559" s="55" t="s">
        <v>929</v>
      </c>
      <c r="B1559" s="60" t="s">
        <v>559</v>
      </c>
      <c r="C1559" s="55" t="s">
        <v>75</v>
      </c>
      <c r="D1559" s="113"/>
      <c r="E1559" s="98"/>
      <c r="F1559" s="58"/>
    </row>
    <row r="1560" spans="1:6" x14ac:dyDescent="0.45">
      <c r="A1560" s="55" t="s">
        <v>14</v>
      </c>
      <c r="B1560" s="60" t="s">
        <v>560</v>
      </c>
      <c r="C1560" s="55" t="s">
        <v>14</v>
      </c>
      <c r="D1560" s="113"/>
      <c r="E1560" s="98"/>
      <c r="F1560" s="58"/>
    </row>
    <row r="1561" spans="1:6" x14ac:dyDescent="0.45">
      <c r="A1561" s="55" t="s">
        <v>14</v>
      </c>
      <c r="B1561" s="60" t="s">
        <v>561</v>
      </c>
      <c r="C1561" s="55" t="s">
        <v>14</v>
      </c>
      <c r="D1561" s="113"/>
      <c r="E1561" s="98"/>
      <c r="F1561" s="58"/>
    </row>
    <row r="1562" spans="1:6" x14ac:dyDescent="0.45">
      <c r="A1562" s="55" t="s">
        <v>14</v>
      </c>
      <c r="B1562" s="60" t="s">
        <v>562</v>
      </c>
      <c r="C1562" s="55" t="s">
        <v>14</v>
      </c>
      <c r="D1562" s="113"/>
      <c r="E1562" s="98"/>
      <c r="F1562" s="58"/>
    </row>
    <row r="1563" spans="1:6" x14ac:dyDescent="0.45">
      <c r="A1563" s="55" t="s">
        <v>14</v>
      </c>
      <c r="B1563" s="60" t="s">
        <v>1586</v>
      </c>
      <c r="C1563" s="55" t="s">
        <v>14</v>
      </c>
      <c r="D1563" s="113"/>
      <c r="E1563" s="98"/>
      <c r="F1563" s="58"/>
    </row>
    <row r="1564" spans="1:6" x14ac:dyDescent="0.45">
      <c r="A1564" s="55" t="s">
        <v>14</v>
      </c>
      <c r="B1564" s="60" t="s">
        <v>547</v>
      </c>
      <c r="C1564" s="55" t="s">
        <v>14</v>
      </c>
      <c r="D1564" s="113"/>
      <c r="E1564" s="98"/>
      <c r="F1564" s="58"/>
    </row>
    <row r="1565" spans="1:6" x14ac:dyDescent="0.45">
      <c r="A1565" s="55" t="s">
        <v>14</v>
      </c>
      <c r="B1565" s="60" t="s">
        <v>1587</v>
      </c>
      <c r="C1565" s="55" t="s">
        <v>14</v>
      </c>
      <c r="D1565" s="113"/>
      <c r="E1565" s="98"/>
      <c r="F1565" s="58"/>
    </row>
    <row r="1566" spans="1:6" x14ac:dyDescent="0.45">
      <c r="A1566" s="55" t="s">
        <v>14</v>
      </c>
      <c r="B1566" s="60" t="s">
        <v>565</v>
      </c>
      <c r="C1566" s="55" t="s">
        <v>14</v>
      </c>
      <c r="D1566" s="113"/>
      <c r="E1566" s="98"/>
      <c r="F1566" s="58"/>
    </row>
    <row r="1567" spans="1:6" x14ac:dyDescent="0.45">
      <c r="A1567" s="55" t="s">
        <v>14</v>
      </c>
      <c r="B1567" s="60" t="s">
        <v>566</v>
      </c>
      <c r="C1567" s="55" t="s">
        <v>14</v>
      </c>
      <c r="D1567" s="113"/>
      <c r="E1567" s="98"/>
      <c r="F1567" s="58"/>
    </row>
    <row r="1568" spans="1:6" x14ac:dyDescent="0.45">
      <c r="A1568" s="55" t="s">
        <v>14</v>
      </c>
      <c r="B1568" s="60" t="s">
        <v>567</v>
      </c>
      <c r="C1568" s="55" t="s">
        <v>14</v>
      </c>
      <c r="D1568" s="113"/>
      <c r="E1568" s="98"/>
      <c r="F1568" s="58"/>
    </row>
    <row r="1569" spans="1:6" x14ac:dyDescent="0.45">
      <c r="A1569" s="55" t="s">
        <v>14</v>
      </c>
      <c r="B1569" s="60" t="s">
        <v>568</v>
      </c>
      <c r="C1569" s="55" t="s">
        <v>14</v>
      </c>
      <c r="D1569" s="113"/>
      <c r="E1569" s="98"/>
      <c r="F1569" s="58"/>
    </row>
    <row r="1570" spans="1:6" x14ac:dyDescent="0.45">
      <c r="A1570" s="55" t="s">
        <v>14</v>
      </c>
      <c r="B1570" s="60" t="s">
        <v>569</v>
      </c>
      <c r="C1570" s="55" t="s">
        <v>75</v>
      </c>
      <c r="D1570" s="113"/>
      <c r="E1570" s="98"/>
      <c r="F1570" s="58"/>
    </row>
    <row r="1571" spans="1:6" x14ac:dyDescent="0.45">
      <c r="A1571" s="55" t="s">
        <v>1169</v>
      </c>
      <c r="B1571" s="60" t="s">
        <v>570</v>
      </c>
      <c r="C1571" s="55" t="s">
        <v>75</v>
      </c>
      <c r="D1571" s="113"/>
      <c r="E1571" s="98"/>
      <c r="F1571" s="58"/>
    </row>
    <row r="1572" spans="1:6" x14ac:dyDescent="0.45">
      <c r="A1572" s="55" t="s">
        <v>14</v>
      </c>
      <c r="B1572" s="60" t="s">
        <v>571</v>
      </c>
      <c r="C1572" s="55" t="s">
        <v>14</v>
      </c>
      <c r="D1572" s="113"/>
      <c r="E1572" s="98"/>
      <c r="F1572" s="58"/>
    </row>
    <row r="1573" spans="1:6" x14ac:dyDescent="0.45">
      <c r="A1573" s="55" t="s">
        <v>14</v>
      </c>
      <c r="B1573" s="60" t="s">
        <v>572</v>
      </c>
      <c r="C1573" s="55" t="s">
        <v>14</v>
      </c>
      <c r="D1573" s="113"/>
      <c r="E1573" s="98"/>
      <c r="F1573" s="58"/>
    </row>
    <row r="1574" spans="1:6" x14ac:dyDescent="0.45">
      <c r="A1574" s="55" t="s">
        <v>14</v>
      </c>
      <c r="B1574" s="60" t="s">
        <v>1588</v>
      </c>
      <c r="C1574" s="55" t="s">
        <v>14</v>
      </c>
      <c r="D1574" s="113"/>
      <c r="E1574" s="98"/>
      <c r="F1574" s="58"/>
    </row>
    <row r="1575" spans="1:6" x14ac:dyDescent="0.45">
      <c r="A1575" s="55" t="s">
        <v>14</v>
      </c>
      <c r="B1575" s="60" t="s">
        <v>574</v>
      </c>
      <c r="C1575" s="55" t="s">
        <v>14</v>
      </c>
      <c r="D1575" s="113"/>
      <c r="E1575" s="98"/>
      <c r="F1575" s="58"/>
    </row>
    <row r="1576" spans="1:6" x14ac:dyDescent="0.45">
      <c r="A1576" s="55" t="s">
        <v>14</v>
      </c>
      <c r="B1576" s="60" t="s">
        <v>1589</v>
      </c>
      <c r="C1576" s="55" t="s">
        <v>14</v>
      </c>
      <c r="D1576" s="113"/>
      <c r="E1576" s="98"/>
      <c r="F1576" s="58"/>
    </row>
    <row r="1577" spans="1:6" x14ac:dyDescent="0.45">
      <c r="A1577" s="55" t="s">
        <v>1170</v>
      </c>
      <c r="B1577" s="60" t="s">
        <v>576</v>
      </c>
      <c r="C1577" s="55" t="s">
        <v>14</v>
      </c>
      <c r="D1577" s="113"/>
      <c r="E1577" s="98"/>
      <c r="F1577" s="58"/>
    </row>
    <row r="1578" spans="1:6" ht="123.75" x14ac:dyDescent="0.45">
      <c r="A1578" s="55" t="s">
        <v>14</v>
      </c>
      <c r="B1578" s="60" t="s">
        <v>577</v>
      </c>
      <c r="C1578" s="55" t="s">
        <v>14</v>
      </c>
      <c r="D1578" s="113"/>
      <c r="E1578" s="98"/>
      <c r="F1578" s="58"/>
    </row>
    <row r="1579" spans="1:6" x14ac:dyDescent="0.45">
      <c r="A1579" s="55" t="s">
        <v>14</v>
      </c>
      <c r="B1579" s="60" t="s">
        <v>1590</v>
      </c>
      <c r="C1579" s="55" t="s">
        <v>14</v>
      </c>
      <c r="D1579" s="113"/>
      <c r="E1579" s="98"/>
      <c r="F1579" s="58"/>
    </row>
    <row r="1580" spans="1:6" x14ac:dyDescent="0.45">
      <c r="A1580" s="55" t="s">
        <v>14</v>
      </c>
      <c r="B1580" s="60" t="s">
        <v>579</v>
      </c>
      <c r="C1580" s="55" t="s">
        <v>14</v>
      </c>
      <c r="D1580" s="113"/>
      <c r="E1580" s="98"/>
      <c r="F1580" s="58"/>
    </row>
    <row r="1581" spans="1:6" ht="22.5" x14ac:dyDescent="0.45">
      <c r="A1581" s="55" t="s">
        <v>14</v>
      </c>
      <c r="B1581" s="60" t="s">
        <v>580</v>
      </c>
      <c r="C1581" s="55" t="s">
        <v>14</v>
      </c>
      <c r="D1581" s="113"/>
      <c r="E1581" s="98"/>
      <c r="F1581" s="58"/>
    </row>
    <row r="1582" spans="1:6" x14ac:dyDescent="0.45">
      <c r="A1582" s="55" t="s">
        <v>14</v>
      </c>
      <c r="B1582" s="60" t="s">
        <v>581</v>
      </c>
      <c r="C1582" s="55" t="s">
        <v>75</v>
      </c>
      <c r="D1582" s="113"/>
      <c r="E1582" s="98"/>
      <c r="F1582" s="58"/>
    </row>
    <row r="1583" spans="1:6" x14ac:dyDescent="0.45">
      <c r="A1583" s="55"/>
      <c r="B1583" s="71" t="s">
        <v>1171</v>
      </c>
      <c r="C1583" s="232">
        <v>1</v>
      </c>
      <c r="D1583" s="72">
        <v>2.5499999999999998</v>
      </c>
      <c r="E1583" s="102">
        <v>1.2</v>
      </c>
      <c r="F1583" s="58">
        <f>(C1583*D1583*E1583)</f>
        <v>3.0599999999999996</v>
      </c>
    </row>
    <row r="1584" spans="1:6" x14ac:dyDescent="0.45">
      <c r="A1584" s="55"/>
      <c r="B1584" s="129" t="s">
        <v>1172</v>
      </c>
      <c r="C1584" s="232"/>
      <c r="D1584" s="72"/>
      <c r="E1584" s="102"/>
      <c r="F1584" s="58">
        <f t="shared" ref="F1584:F1613" si="53">(C1584*D1584*E1584)</f>
        <v>0</v>
      </c>
    </row>
    <row r="1585" spans="1:6" x14ac:dyDescent="0.45">
      <c r="A1585" s="55"/>
      <c r="B1585" s="71" t="s">
        <v>1173</v>
      </c>
      <c r="C1585" s="232">
        <v>1</v>
      </c>
      <c r="D1585" s="72">
        <v>2.5499999999999998</v>
      </c>
      <c r="E1585" s="102">
        <v>0.9</v>
      </c>
      <c r="F1585" s="58">
        <f t="shared" si="53"/>
        <v>2.2949999999999999</v>
      </c>
    </row>
    <row r="1586" spans="1:6" x14ac:dyDescent="0.45">
      <c r="A1586" s="55"/>
      <c r="B1586" s="71" t="s">
        <v>1174</v>
      </c>
      <c r="C1586" s="232">
        <v>1</v>
      </c>
      <c r="D1586" s="72">
        <v>1.2</v>
      </c>
      <c r="E1586" s="102">
        <v>0.9</v>
      </c>
      <c r="F1586" s="58">
        <f t="shared" si="53"/>
        <v>1.08</v>
      </c>
    </row>
    <row r="1587" spans="1:6" x14ac:dyDescent="0.45">
      <c r="A1587" s="55"/>
      <c r="B1587" s="71" t="s">
        <v>1175</v>
      </c>
      <c r="C1587" s="232">
        <v>1</v>
      </c>
      <c r="D1587" s="72">
        <v>2.5499999999999998</v>
      </c>
      <c r="E1587" s="102">
        <v>0.9</v>
      </c>
      <c r="F1587" s="58">
        <f t="shared" si="53"/>
        <v>2.2949999999999999</v>
      </c>
    </row>
    <row r="1588" spans="1:6" x14ac:dyDescent="0.45">
      <c r="A1588" s="55"/>
      <c r="B1588" s="71" t="s">
        <v>661</v>
      </c>
      <c r="C1588" s="232">
        <v>2</v>
      </c>
      <c r="D1588" s="72">
        <v>1.2</v>
      </c>
      <c r="E1588" s="102">
        <v>0.9</v>
      </c>
      <c r="F1588" s="58">
        <f t="shared" si="53"/>
        <v>2.16</v>
      </c>
    </row>
    <row r="1589" spans="1:6" x14ac:dyDescent="0.45">
      <c r="A1589" s="55"/>
      <c r="B1589" s="71" t="s">
        <v>1176</v>
      </c>
      <c r="C1589" s="232">
        <v>2</v>
      </c>
      <c r="D1589" s="72">
        <v>0.2</v>
      </c>
      <c r="E1589" s="102">
        <v>0.9</v>
      </c>
      <c r="F1589" s="58">
        <f t="shared" si="53"/>
        <v>0.36000000000000004</v>
      </c>
    </row>
    <row r="1590" spans="1:6" x14ac:dyDescent="0.45">
      <c r="A1590" s="55"/>
      <c r="B1590" s="75" t="s">
        <v>1026</v>
      </c>
      <c r="C1590" s="233">
        <v>-1</v>
      </c>
      <c r="D1590" s="117">
        <v>0.75</v>
      </c>
      <c r="E1590" s="103">
        <v>0.9</v>
      </c>
      <c r="F1590" s="64">
        <f t="shared" si="53"/>
        <v>-0.67500000000000004</v>
      </c>
    </row>
    <row r="1591" spans="1:6" x14ac:dyDescent="0.45">
      <c r="A1591" s="55"/>
      <c r="B1591" s="71" t="s">
        <v>1177</v>
      </c>
      <c r="C1591" s="232">
        <v>1</v>
      </c>
      <c r="D1591" s="72">
        <v>1.77</v>
      </c>
      <c r="E1591" s="102">
        <v>0.9</v>
      </c>
      <c r="F1591" s="58">
        <f t="shared" si="53"/>
        <v>1.593</v>
      </c>
    </row>
    <row r="1592" spans="1:6" x14ac:dyDescent="0.45">
      <c r="A1592" s="55"/>
      <c r="B1592" s="71" t="s">
        <v>1178</v>
      </c>
      <c r="C1592" s="232">
        <v>1</v>
      </c>
      <c r="D1592" s="72">
        <v>1.77</v>
      </c>
      <c r="E1592" s="102">
        <v>1.2</v>
      </c>
      <c r="F1592" s="58">
        <f t="shared" si="53"/>
        <v>2.1240000000000001</v>
      </c>
    </row>
    <row r="1593" spans="1:6" x14ac:dyDescent="0.45">
      <c r="A1593" s="55"/>
      <c r="B1593" s="71" t="s">
        <v>1179</v>
      </c>
      <c r="C1593" s="232">
        <v>1</v>
      </c>
      <c r="D1593" s="72">
        <v>1.2</v>
      </c>
      <c r="E1593" s="102">
        <v>0.9</v>
      </c>
      <c r="F1593" s="58">
        <f t="shared" si="53"/>
        <v>1.08</v>
      </c>
    </row>
    <row r="1594" spans="1:6" x14ac:dyDescent="0.45">
      <c r="A1594" s="55"/>
      <c r="B1594" s="71" t="s">
        <v>1180</v>
      </c>
      <c r="C1594" s="232">
        <v>1</v>
      </c>
      <c r="D1594" s="72">
        <v>0.2</v>
      </c>
      <c r="E1594" s="102">
        <v>1.77</v>
      </c>
      <c r="F1594" s="58">
        <f t="shared" si="53"/>
        <v>0.35400000000000004</v>
      </c>
    </row>
    <row r="1595" spans="1:6" x14ac:dyDescent="0.45">
      <c r="A1595" s="55"/>
      <c r="B1595" s="129" t="s">
        <v>1181</v>
      </c>
      <c r="C1595" s="232"/>
      <c r="D1595" s="72"/>
      <c r="E1595" s="102"/>
      <c r="F1595" s="58">
        <f t="shared" si="53"/>
        <v>0</v>
      </c>
    </row>
    <row r="1596" spans="1:6" x14ac:dyDescent="0.45">
      <c r="A1596" s="55"/>
      <c r="B1596" s="71" t="s">
        <v>1182</v>
      </c>
      <c r="C1596" s="232">
        <v>1</v>
      </c>
      <c r="D1596" s="72"/>
      <c r="E1596" s="102"/>
      <c r="F1596" s="58">
        <f t="shared" si="53"/>
        <v>0</v>
      </c>
    </row>
    <row r="1597" spans="1:6" x14ac:dyDescent="0.45">
      <c r="A1597" s="55"/>
      <c r="B1597" s="71" t="s">
        <v>1183</v>
      </c>
      <c r="C1597" s="232"/>
      <c r="D1597" s="72"/>
      <c r="E1597" s="102"/>
      <c r="F1597" s="58">
        <f t="shared" si="53"/>
        <v>0</v>
      </c>
    </row>
    <row r="1598" spans="1:6" x14ac:dyDescent="0.45">
      <c r="A1598" s="55"/>
      <c r="B1598" s="71" t="s">
        <v>1184</v>
      </c>
      <c r="C1598" s="232">
        <v>1</v>
      </c>
      <c r="D1598" s="72">
        <v>27.05</v>
      </c>
      <c r="E1598" s="102">
        <v>0.9</v>
      </c>
      <c r="F1598" s="58">
        <f t="shared" si="53"/>
        <v>24.345000000000002</v>
      </c>
    </row>
    <row r="1599" spans="1:6" x14ac:dyDescent="0.45">
      <c r="A1599" s="55"/>
      <c r="B1599" s="71" t="s">
        <v>1185</v>
      </c>
      <c r="C1599" s="232">
        <v>1</v>
      </c>
      <c r="D1599" s="72">
        <f>1.4+3.35+0.74+2.26</f>
        <v>7.75</v>
      </c>
      <c r="E1599" s="102">
        <v>0.9</v>
      </c>
      <c r="F1599" s="58">
        <f t="shared" si="53"/>
        <v>6.9750000000000005</v>
      </c>
    </row>
    <row r="1600" spans="1:6" x14ac:dyDescent="0.45">
      <c r="A1600" s="55"/>
      <c r="B1600" s="75" t="s">
        <v>780</v>
      </c>
      <c r="C1600" s="233">
        <v>-1</v>
      </c>
      <c r="D1600" s="117">
        <v>0.9</v>
      </c>
      <c r="E1600" s="103">
        <v>0.7</v>
      </c>
      <c r="F1600" s="64">
        <f t="shared" si="53"/>
        <v>-0.63</v>
      </c>
    </row>
    <row r="1601" spans="1:6" x14ac:dyDescent="0.45">
      <c r="A1601" s="55"/>
      <c r="B1601" s="130" t="s">
        <v>1186</v>
      </c>
      <c r="C1601" s="55"/>
      <c r="D1601" s="113"/>
      <c r="E1601" s="98"/>
      <c r="F1601" s="58">
        <f t="shared" si="53"/>
        <v>0</v>
      </c>
    </row>
    <row r="1602" spans="1:6" x14ac:dyDescent="0.45">
      <c r="A1602" s="55"/>
      <c r="B1602" s="71" t="s">
        <v>1187</v>
      </c>
      <c r="C1602" s="232">
        <v>1</v>
      </c>
      <c r="D1602" s="72">
        <v>13.475</v>
      </c>
      <c r="E1602" s="102">
        <v>6.8</v>
      </c>
      <c r="F1602" s="58">
        <f t="shared" si="53"/>
        <v>91.63</v>
      </c>
    </row>
    <row r="1603" spans="1:6" x14ac:dyDescent="0.45">
      <c r="A1603" s="55"/>
      <c r="B1603" s="75" t="s">
        <v>1188</v>
      </c>
      <c r="C1603" s="233">
        <v>-1</v>
      </c>
      <c r="D1603" s="117">
        <v>6.0750000000000002</v>
      </c>
      <c r="E1603" s="103">
        <v>1.4</v>
      </c>
      <c r="F1603" s="64">
        <f t="shared" si="53"/>
        <v>-8.504999999999999</v>
      </c>
    </row>
    <row r="1604" spans="1:6" x14ac:dyDescent="0.45">
      <c r="A1604" s="55"/>
      <c r="B1604" s="71" t="s">
        <v>1189</v>
      </c>
      <c r="C1604" s="232"/>
      <c r="D1604" s="72"/>
      <c r="E1604" s="102"/>
      <c r="F1604" s="58">
        <f t="shared" si="53"/>
        <v>0</v>
      </c>
    </row>
    <row r="1605" spans="1:6" x14ac:dyDescent="0.45">
      <c r="A1605" s="55"/>
      <c r="B1605" s="71" t="s">
        <v>1190</v>
      </c>
      <c r="C1605" s="232">
        <v>1</v>
      </c>
      <c r="D1605" s="72">
        <v>2.262</v>
      </c>
      <c r="E1605" s="102">
        <v>0.9</v>
      </c>
      <c r="F1605" s="58">
        <f t="shared" si="53"/>
        <v>2.0358000000000001</v>
      </c>
    </row>
    <row r="1606" spans="1:6" x14ac:dyDescent="0.45">
      <c r="A1606" s="55"/>
      <c r="B1606" s="71" t="s">
        <v>1191</v>
      </c>
      <c r="C1606" s="232">
        <v>1</v>
      </c>
      <c r="D1606" s="72">
        <v>4.3949999999999996</v>
      </c>
      <c r="E1606" s="102">
        <v>0.9</v>
      </c>
      <c r="F1606" s="58">
        <f t="shared" si="53"/>
        <v>3.9554999999999998</v>
      </c>
    </row>
    <row r="1607" spans="1:6" x14ac:dyDescent="0.45">
      <c r="A1607" s="55"/>
      <c r="B1607" s="71" t="s">
        <v>1192</v>
      </c>
      <c r="C1607" s="232">
        <v>1</v>
      </c>
      <c r="D1607" s="72">
        <v>6.8</v>
      </c>
      <c r="E1607" s="102">
        <v>0.9</v>
      </c>
      <c r="F1607" s="58">
        <f t="shared" si="53"/>
        <v>6.12</v>
      </c>
    </row>
    <row r="1608" spans="1:6" x14ac:dyDescent="0.45">
      <c r="A1608" s="55"/>
      <c r="B1608" s="71" t="s">
        <v>1193</v>
      </c>
      <c r="C1608" s="232">
        <v>1</v>
      </c>
      <c r="D1608" s="72">
        <v>4.2</v>
      </c>
      <c r="E1608" s="102">
        <v>0.9</v>
      </c>
      <c r="F1608" s="58">
        <f t="shared" si="53"/>
        <v>3.7800000000000002</v>
      </c>
    </row>
    <row r="1609" spans="1:6" x14ac:dyDescent="0.45">
      <c r="A1609" s="55"/>
      <c r="B1609" s="71" t="s">
        <v>1188</v>
      </c>
      <c r="C1609" s="232">
        <v>1</v>
      </c>
      <c r="D1609" s="72">
        <v>1.6</v>
      </c>
      <c r="E1609" s="102">
        <v>0.9</v>
      </c>
      <c r="F1609" s="58">
        <f t="shared" si="53"/>
        <v>1.4400000000000002</v>
      </c>
    </row>
    <row r="1610" spans="1:6" x14ac:dyDescent="0.45">
      <c r="A1610" s="55"/>
      <c r="B1610" s="71" t="s">
        <v>1194</v>
      </c>
      <c r="C1610" s="232">
        <v>1</v>
      </c>
      <c r="D1610" s="72">
        <v>7.3</v>
      </c>
      <c r="E1610" s="102">
        <v>0.9</v>
      </c>
      <c r="F1610" s="58">
        <f t="shared" si="53"/>
        <v>6.57</v>
      </c>
    </row>
    <row r="1611" spans="1:6" x14ac:dyDescent="0.45">
      <c r="A1611" s="55"/>
      <c r="B1611" s="71" t="s">
        <v>1195</v>
      </c>
      <c r="C1611" s="232">
        <v>1</v>
      </c>
      <c r="D1611" s="72">
        <v>5.0999999999999996</v>
      </c>
      <c r="E1611" s="102">
        <v>0.9</v>
      </c>
      <c r="F1611" s="58">
        <f t="shared" si="53"/>
        <v>4.59</v>
      </c>
    </row>
    <row r="1612" spans="1:6" x14ac:dyDescent="0.45">
      <c r="A1612" s="55"/>
      <c r="B1612" s="71" t="s">
        <v>1196</v>
      </c>
      <c r="C1612" s="232">
        <v>1</v>
      </c>
      <c r="D1612" s="72">
        <v>6.2</v>
      </c>
      <c r="E1612" s="102">
        <v>0.9</v>
      </c>
      <c r="F1612" s="58">
        <f t="shared" si="53"/>
        <v>5.58</v>
      </c>
    </row>
    <row r="1613" spans="1:6" x14ac:dyDescent="0.45">
      <c r="A1613" s="55"/>
      <c r="B1613" s="75" t="s">
        <v>1197</v>
      </c>
      <c r="C1613" s="233">
        <v>-1</v>
      </c>
      <c r="D1613" s="117">
        <v>1.8</v>
      </c>
      <c r="E1613" s="103">
        <v>0.9</v>
      </c>
      <c r="F1613" s="64">
        <f t="shared" si="53"/>
        <v>-1.62</v>
      </c>
    </row>
    <row r="1614" spans="1:6" x14ac:dyDescent="0.45">
      <c r="A1614" s="55"/>
      <c r="B1614" s="68"/>
      <c r="C1614" s="69"/>
      <c r="D1614" s="116"/>
      <c r="E1614" s="101"/>
      <c r="F1614" s="96">
        <f>SUM(F1583:F1613)</f>
        <v>161.9923</v>
      </c>
    </row>
    <row r="1615" spans="1:6" x14ac:dyDescent="0.45">
      <c r="A1615" s="55"/>
      <c r="B1615" s="60"/>
      <c r="C1615" s="55"/>
      <c r="D1615" s="113"/>
      <c r="E1615" s="98"/>
      <c r="F1615" s="58"/>
    </row>
    <row r="1616" spans="1:6" x14ac:dyDescent="0.45">
      <c r="A1616" s="55" t="s">
        <v>1198</v>
      </c>
      <c r="B1616" s="60" t="s">
        <v>582</v>
      </c>
      <c r="C1616" s="55" t="s">
        <v>75</v>
      </c>
      <c r="D1616" s="113"/>
      <c r="E1616" s="98"/>
      <c r="F1616" s="58"/>
    </row>
    <row r="1617" spans="1:6" x14ac:dyDescent="0.45">
      <c r="A1617" s="55" t="s">
        <v>14</v>
      </c>
      <c r="B1617" s="60" t="s">
        <v>1591</v>
      </c>
      <c r="C1617" s="55" t="s">
        <v>14</v>
      </c>
      <c r="D1617" s="113"/>
      <c r="E1617" s="98"/>
      <c r="F1617" s="58"/>
    </row>
    <row r="1618" spans="1:6" x14ac:dyDescent="0.45">
      <c r="A1618" s="55" t="s">
        <v>14</v>
      </c>
      <c r="B1618" s="60" t="s">
        <v>584</v>
      </c>
      <c r="C1618" s="55" t="s">
        <v>14</v>
      </c>
      <c r="D1618" s="113"/>
      <c r="E1618" s="98"/>
      <c r="F1618" s="58"/>
    </row>
    <row r="1619" spans="1:6" x14ac:dyDescent="0.45">
      <c r="A1619" s="55" t="s">
        <v>14</v>
      </c>
      <c r="B1619" s="60" t="s">
        <v>585</v>
      </c>
      <c r="C1619" s="55" t="s">
        <v>14</v>
      </c>
      <c r="D1619" s="113"/>
      <c r="E1619" s="98"/>
      <c r="F1619" s="58"/>
    </row>
    <row r="1620" spans="1:6" x14ac:dyDescent="0.45">
      <c r="A1620" s="55" t="s">
        <v>14</v>
      </c>
      <c r="B1620" s="60" t="s">
        <v>1592</v>
      </c>
      <c r="C1620" s="55" t="s">
        <v>14</v>
      </c>
      <c r="D1620" s="113"/>
      <c r="E1620" s="98"/>
      <c r="F1620" s="58"/>
    </row>
    <row r="1621" spans="1:6" x14ac:dyDescent="0.45">
      <c r="A1621" s="55" t="s">
        <v>14</v>
      </c>
      <c r="B1621" s="60" t="s">
        <v>587</v>
      </c>
      <c r="C1621" s="55" t="s">
        <v>14</v>
      </c>
      <c r="D1621" s="113"/>
      <c r="E1621" s="98"/>
      <c r="F1621" s="58"/>
    </row>
    <row r="1622" spans="1:6" x14ac:dyDescent="0.45">
      <c r="A1622" s="55" t="s">
        <v>14</v>
      </c>
      <c r="B1622" s="60" t="s">
        <v>1593</v>
      </c>
      <c r="C1622" s="55" t="s">
        <v>14</v>
      </c>
      <c r="D1622" s="113"/>
      <c r="E1622" s="98"/>
      <c r="F1622" s="58"/>
    </row>
    <row r="1623" spans="1:6" x14ac:dyDescent="0.45">
      <c r="A1623" s="55" t="s">
        <v>14</v>
      </c>
      <c r="B1623" s="60" t="s">
        <v>589</v>
      </c>
      <c r="C1623" s="55" t="s">
        <v>14</v>
      </c>
      <c r="D1623" s="113"/>
      <c r="E1623" s="98"/>
      <c r="F1623" s="58"/>
    </row>
    <row r="1624" spans="1:6" x14ac:dyDescent="0.45">
      <c r="A1624" s="55" t="s">
        <v>1199</v>
      </c>
      <c r="B1624" s="60" t="s">
        <v>590</v>
      </c>
      <c r="C1624" s="55" t="s">
        <v>75</v>
      </c>
      <c r="D1624" s="113"/>
      <c r="E1624" s="98"/>
      <c r="F1624" s="58"/>
    </row>
    <row r="1625" spans="1:6" ht="45" x14ac:dyDescent="0.45">
      <c r="A1625" s="55" t="s">
        <v>14</v>
      </c>
      <c r="B1625" s="60" t="s">
        <v>1594</v>
      </c>
      <c r="C1625" s="55" t="s">
        <v>14</v>
      </c>
      <c r="D1625" s="113"/>
      <c r="E1625" s="98"/>
      <c r="F1625" s="58"/>
    </row>
    <row r="1626" spans="1:6" ht="90" x14ac:dyDescent="0.45">
      <c r="A1626" s="55" t="s">
        <v>1200</v>
      </c>
      <c r="B1626" s="60" t="s">
        <v>168</v>
      </c>
      <c r="C1626" s="55" t="s">
        <v>75</v>
      </c>
      <c r="D1626" s="113"/>
      <c r="E1626" s="98"/>
      <c r="F1626" s="58"/>
    </row>
    <row r="1627" spans="1:6" x14ac:dyDescent="0.45">
      <c r="A1627" s="55" t="s">
        <v>14</v>
      </c>
      <c r="B1627" s="60" t="s">
        <v>592</v>
      </c>
      <c r="C1627" s="55" t="s">
        <v>14</v>
      </c>
      <c r="D1627" s="113"/>
      <c r="E1627" s="98"/>
      <c r="F1627" s="58"/>
    </row>
    <row r="1628" spans="1:6" ht="45" x14ac:dyDescent="0.45">
      <c r="A1628" s="55" t="s">
        <v>1201</v>
      </c>
      <c r="B1628" s="60" t="s">
        <v>593</v>
      </c>
      <c r="C1628" s="55" t="s">
        <v>27</v>
      </c>
      <c r="D1628" s="113"/>
      <c r="E1628" s="98"/>
      <c r="F1628" s="58"/>
    </row>
    <row r="1629" spans="1:6" x14ac:dyDescent="0.45">
      <c r="A1629" s="55" t="s">
        <v>31</v>
      </c>
      <c r="B1629" s="60" t="s">
        <v>594</v>
      </c>
      <c r="C1629" s="55" t="s">
        <v>14</v>
      </c>
      <c r="D1629" s="113"/>
      <c r="E1629" s="98"/>
      <c r="F1629" s="58"/>
    </row>
    <row r="1630" spans="1:6" x14ac:dyDescent="0.45">
      <c r="A1630" s="55" t="s">
        <v>718</v>
      </c>
      <c r="B1630" s="60" t="s">
        <v>595</v>
      </c>
      <c r="C1630" s="55" t="s">
        <v>75</v>
      </c>
      <c r="D1630" s="113"/>
      <c r="E1630" s="98"/>
      <c r="F1630" s="58"/>
    </row>
    <row r="1631" spans="1:6" ht="22.5" x14ac:dyDescent="0.45">
      <c r="A1631" s="55" t="s">
        <v>14</v>
      </c>
      <c r="B1631" s="60" t="s">
        <v>596</v>
      </c>
      <c r="C1631" s="55" t="s">
        <v>14</v>
      </c>
      <c r="D1631" s="113"/>
      <c r="E1631" s="98"/>
      <c r="F1631" s="58"/>
    </row>
    <row r="1632" spans="1:6" x14ac:dyDescent="0.45">
      <c r="A1632" s="55" t="s">
        <v>14</v>
      </c>
      <c r="B1632" s="60" t="s">
        <v>597</v>
      </c>
      <c r="C1632" s="55" t="s">
        <v>14</v>
      </c>
      <c r="D1632" s="113"/>
      <c r="E1632" s="98"/>
      <c r="F1632" s="58"/>
    </row>
    <row r="1633" spans="1:6" x14ac:dyDescent="0.45">
      <c r="A1633" s="55" t="s">
        <v>14</v>
      </c>
      <c r="B1633" s="203" t="s">
        <v>598</v>
      </c>
      <c r="C1633" s="55" t="s">
        <v>14</v>
      </c>
      <c r="D1633" s="113"/>
      <c r="E1633" s="98"/>
      <c r="F1633" s="58"/>
    </row>
    <row r="1634" spans="1:6" x14ac:dyDescent="0.45">
      <c r="A1634" s="55" t="s">
        <v>14</v>
      </c>
      <c r="B1634" s="60" t="s">
        <v>1595</v>
      </c>
      <c r="C1634" s="55" t="s">
        <v>14</v>
      </c>
      <c r="D1634" s="113"/>
      <c r="E1634" s="98"/>
      <c r="F1634" s="58"/>
    </row>
    <row r="1635" spans="1:6" x14ac:dyDescent="0.45">
      <c r="A1635" s="55" t="s">
        <v>14</v>
      </c>
      <c r="B1635" s="60" t="s">
        <v>600</v>
      </c>
      <c r="C1635" s="55" t="s">
        <v>14</v>
      </c>
      <c r="D1635" s="113"/>
      <c r="E1635" s="98"/>
      <c r="F1635" s="58"/>
    </row>
    <row r="1636" spans="1:6" ht="22.5" x14ac:dyDescent="0.45">
      <c r="A1636" s="55" t="s">
        <v>14</v>
      </c>
      <c r="B1636" s="60" t="s">
        <v>601</v>
      </c>
      <c r="C1636" s="55" t="s">
        <v>14</v>
      </c>
      <c r="D1636" s="113"/>
      <c r="E1636" s="98"/>
      <c r="F1636" s="58"/>
    </row>
    <row r="1637" spans="1:6" x14ac:dyDescent="0.45">
      <c r="A1637" s="55" t="s">
        <v>14</v>
      </c>
      <c r="B1637" s="60" t="s">
        <v>602</v>
      </c>
      <c r="C1637" s="55" t="s">
        <v>14</v>
      </c>
      <c r="D1637" s="113"/>
      <c r="E1637" s="98"/>
      <c r="F1637" s="58"/>
    </row>
    <row r="1638" spans="1:6" x14ac:dyDescent="0.45">
      <c r="A1638" s="55" t="s">
        <v>14</v>
      </c>
      <c r="B1638" s="60" t="s">
        <v>603</v>
      </c>
      <c r="C1638" s="55" t="s">
        <v>14</v>
      </c>
      <c r="D1638" s="113"/>
      <c r="E1638" s="98"/>
      <c r="F1638" s="58"/>
    </row>
    <row r="1639" spans="1:6" x14ac:dyDescent="0.45">
      <c r="A1639" s="55" t="s">
        <v>14</v>
      </c>
      <c r="B1639" s="60" t="s">
        <v>604</v>
      </c>
      <c r="C1639" s="55" t="s">
        <v>14</v>
      </c>
      <c r="D1639" s="113"/>
      <c r="E1639" s="98"/>
      <c r="F1639" s="58"/>
    </row>
    <row r="1640" spans="1:6" x14ac:dyDescent="0.45">
      <c r="A1640" s="55" t="s">
        <v>14</v>
      </c>
      <c r="B1640" s="60" t="s">
        <v>605</v>
      </c>
      <c r="C1640" s="55" t="s">
        <v>14</v>
      </c>
      <c r="D1640" s="113"/>
      <c r="E1640" s="98"/>
      <c r="F1640" s="58"/>
    </row>
    <row r="1641" spans="1:6" x14ac:dyDescent="0.45">
      <c r="A1641" s="55" t="s">
        <v>719</v>
      </c>
      <c r="B1641" s="60" t="s">
        <v>346</v>
      </c>
      <c r="C1641" s="55" t="s">
        <v>75</v>
      </c>
      <c r="D1641" s="113"/>
      <c r="E1641" s="98"/>
      <c r="F1641" s="58"/>
    </row>
    <row r="1642" spans="1:6" x14ac:dyDescent="0.45">
      <c r="A1642" s="55" t="s">
        <v>14</v>
      </c>
      <c r="B1642" s="60" t="s">
        <v>606</v>
      </c>
      <c r="C1642" s="55" t="s">
        <v>14</v>
      </c>
      <c r="D1642" s="113"/>
      <c r="E1642" s="98"/>
      <c r="F1642" s="58"/>
    </row>
    <row r="1643" spans="1:6" x14ac:dyDescent="0.45">
      <c r="A1643" s="55" t="s">
        <v>14</v>
      </c>
      <c r="B1643" s="60" t="s">
        <v>1596</v>
      </c>
      <c r="C1643" s="55" t="s">
        <v>14</v>
      </c>
      <c r="D1643" s="113"/>
      <c r="E1643" s="98"/>
      <c r="F1643" s="58"/>
    </row>
    <row r="1644" spans="1:6" x14ac:dyDescent="0.45">
      <c r="A1644" s="55" t="s">
        <v>14</v>
      </c>
      <c r="B1644" s="60" t="s">
        <v>608</v>
      </c>
      <c r="C1644" s="55" t="s">
        <v>14</v>
      </c>
      <c r="D1644" s="113"/>
      <c r="E1644" s="98"/>
      <c r="F1644" s="58"/>
    </row>
    <row r="1645" spans="1:6" x14ac:dyDescent="0.45">
      <c r="A1645" s="55" t="s">
        <v>14</v>
      </c>
      <c r="B1645" s="60" t="s">
        <v>609</v>
      </c>
      <c r="C1645" s="55" t="s">
        <v>14</v>
      </c>
      <c r="D1645" s="113"/>
      <c r="E1645" s="98"/>
      <c r="F1645" s="58"/>
    </row>
    <row r="1646" spans="1:6" x14ac:dyDescent="0.45">
      <c r="A1646" s="55" t="s">
        <v>14</v>
      </c>
      <c r="B1646" s="60" t="s">
        <v>610</v>
      </c>
      <c r="C1646" s="55" t="s">
        <v>14</v>
      </c>
      <c r="D1646" s="113"/>
      <c r="E1646" s="98"/>
      <c r="F1646" s="58"/>
    </row>
    <row r="1647" spans="1:6" x14ac:dyDescent="0.45">
      <c r="A1647" s="55" t="s">
        <v>14</v>
      </c>
      <c r="B1647" s="60" t="s">
        <v>611</v>
      </c>
      <c r="C1647" s="55" t="s">
        <v>14</v>
      </c>
      <c r="D1647" s="113"/>
      <c r="E1647" s="98"/>
      <c r="F1647" s="58"/>
    </row>
    <row r="1648" spans="1:6" x14ac:dyDescent="0.45">
      <c r="A1648" s="55" t="s">
        <v>14</v>
      </c>
      <c r="B1648" s="60" t="s">
        <v>612</v>
      </c>
      <c r="C1648" s="55" t="s">
        <v>14</v>
      </c>
      <c r="D1648" s="113"/>
      <c r="E1648" s="98"/>
      <c r="F1648" s="58"/>
    </row>
    <row r="1649" spans="1:6" ht="101.25" x14ac:dyDescent="0.4">
      <c r="A1649" s="55" t="s">
        <v>720</v>
      </c>
      <c r="B1649" s="60" t="s">
        <v>1449</v>
      </c>
      <c r="C1649" s="55" t="s">
        <v>75</v>
      </c>
      <c r="D1649" s="246"/>
      <c r="E1649" s="98"/>
      <c r="F1649" s="58"/>
    </row>
    <row r="1650" spans="1:6" ht="12.75" x14ac:dyDescent="0.35">
      <c r="A1650" s="55"/>
      <c r="B1650" s="60"/>
      <c r="C1650" s="55">
        <v>1</v>
      </c>
      <c r="D1650" s="223">
        <v>4.4249999999999998</v>
      </c>
      <c r="E1650" s="98">
        <v>1.25</v>
      </c>
      <c r="F1650" s="96">
        <f>E1650*D1650*C1650</f>
        <v>5.53125</v>
      </c>
    </row>
    <row r="1651" spans="1:6" ht="15" x14ac:dyDescent="0.4">
      <c r="A1651" s="55"/>
      <c r="B1651" s="60"/>
      <c r="C1651" s="55"/>
      <c r="D1651" s="246"/>
      <c r="E1651" s="98"/>
      <c r="F1651" s="58"/>
    </row>
    <row r="1652" spans="1:6" x14ac:dyDescent="0.45">
      <c r="A1652" s="55" t="s">
        <v>776</v>
      </c>
      <c r="B1652" s="60" t="s">
        <v>261</v>
      </c>
      <c r="C1652" s="55" t="s">
        <v>27</v>
      </c>
      <c r="D1652" s="113"/>
      <c r="E1652" s="98"/>
      <c r="F1652" s="58"/>
    </row>
    <row r="1653" spans="1:6" ht="33.75" x14ac:dyDescent="0.45">
      <c r="A1653" s="55" t="s">
        <v>14</v>
      </c>
      <c r="B1653" s="60" t="s">
        <v>262</v>
      </c>
      <c r="C1653" s="55" t="s">
        <v>14</v>
      </c>
      <c r="D1653" s="113"/>
      <c r="E1653" s="98"/>
      <c r="F1653" s="58"/>
    </row>
    <row r="1654" spans="1:6" ht="15" x14ac:dyDescent="0.4">
      <c r="A1654" s="25"/>
      <c r="B1654" s="26" t="s">
        <v>682</v>
      </c>
      <c r="C1654" s="238"/>
      <c r="D1654" s="13"/>
      <c r="E1654" s="131"/>
      <c r="F1654" s="131"/>
    </row>
    <row r="1655" spans="1:6" ht="22.5" x14ac:dyDescent="0.45">
      <c r="A1655" s="254" t="s">
        <v>7</v>
      </c>
      <c r="B1655" s="255" t="s">
        <v>8</v>
      </c>
      <c r="C1655" s="256" t="s">
        <v>9</v>
      </c>
      <c r="D1655" s="257" t="s">
        <v>706</v>
      </c>
      <c r="E1655" s="258" t="s">
        <v>707</v>
      </c>
      <c r="F1655" s="259" t="s">
        <v>709</v>
      </c>
    </row>
    <row r="1656" spans="1:6" x14ac:dyDescent="0.45">
      <c r="A1656" s="210" t="s">
        <v>614</v>
      </c>
      <c r="B1656" s="239" t="s">
        <v>615</v>
      </c>
      <c r="C1656" s="217" t="s">
        <v>14</v>
      </c>
      <c r="D1656" s="217"/>
      <c r="E1656" s="113"/>
      <c r="F1656" s="260"/>
    </row>
    <row r="1657" spans="1:6" ht="78.75" x14ac:dyDescent="0.45">
      <c r="A1657" s="210" t="s">
        <v>1209</v>
      </c>
      <c r="B1657" s="239" t="s">
        <v>1597</v>
      </c>
      <c r="C1657" s="217" t="s">
        <v>14</v>
      </c>
      <c r="D1657" s="217"/>
      <c r="E1657" s="113"/>
      <c r="F1657" s="260"/>
    </row>
    <row r="1658" spans="1:6" x14ac:dyDescent="0.45">
      <c r="A1658" s="210" t="s">
        <v>713</v>
      </c>
      <c r="B1658" s="239" t="s">
        <v>617</v>
      </c>
      <c r="C1658" s="217" t="s">
        <v>618</v>
      </c>
      <c r="D1658" s="217"/>
      <c r="E1658" s="113"/>
      <c r="F1658" s="260"/>
    </row>
    <row r="1659" spans="1:6" x14ac:dyDescent="0.45">
      <c r="A1659" s="210"/>
      <c r="B1659" s="239" t="s">
        <v>1687</v>
      </c>
      <c r="C1659" s="217"/>
      <c r="D1659" s="217">
        <v>3</v>
      </c>
      <c r="E1659" s="113">
        <v>3</v>
      </c>
      <c r="F1659" s="260">
        <f>E1659*D1659</f>
        <v>9</v>
      </c>
    </row>
    <row r="1660" spans="1:6" x14ac:dyDescent="0.45">
      <c r="A1660" s="210"/>
      <c r="B1660" s="239" t="s">
        <v>1210</v>
      </c>
      <c r="C1660" s="217"/>
      <c r="D1660" s="217">
        <v>1</v>
      </c>
      <c r="E1660" s="113">
        <v>3</v>
      </c>
      <c r="F1660" s="260">
        <f t="shared" ref="F1660:F1692" si="54">E1660*D1660</f>
        <v>3</v>
      </c>
    </row>
    <row r="1661" spans="1:6" x14ac:dyDescent="0.45">
      <c r="A1661" s="210"/>
      <c r="B1661" s="239" t="s">
        <v>1598</v>
      </c>
      <c r="C1661" s="217"/>
      <c r="D1661" s="217">
        <v>1</v>
      </c>
      <c r="E1661" s="113">
        <v>2</v>
      </c>
      <c r="F1661" s="260">
        <f t="shared" si="54"/>
        <v>2</v>
      </c>
    </row>
    <row r="1662" spans="1:6" x14ac:dyDescent="0.45">
      <c r="A1662" s="210"/>
      <c r="B1662" s="239" t="s">
        <v>1211</v>
      </c>
      <c r="C1662" s="217"/>
      <c r="D1662" s="217">
        <v>3</v>
      </c>
      <c r="E1662" s="113">
        <v>0.55000000000000004</v>
      </c>
      <c r="F1662" s="260">
        <f t="shared" si="54"/>
        <v>1.6500000000000001</v>
      </c>
    </row>
    <row r="1663" spans="1:6" x14ac:dyDescent="0.45">
      <c r="A1663" s="210"/>
      <c r="B1663" s="261" t="s">
        <v>1688</v>
      </c>
      <c r="C1663" s="217"/>
      <c r="D1663" s="217">
        <v>3</v>
      </c>
      <c r="E1663" s="113">
        <v>3</v>
      </c>
      <c r="F1663" s="260">
        <f t="shared" si="54"/>
        <v>9</v>
      </c>
    </row>
    <row r="1664" spans="1:6" x14ac:dyDescent="0.45">
      <c r="A1664" s="210"/>
      <c r="B1664" s="239" t="s">
        <v>1210</v>
      </c>
      <c r="C1664" s="217"/>
      <c r="D1664" s="217">
        <v>1</v>
      </c>
      <c r="E1664" s="113">
        <v>3</v>
      </c>
      <c r="F1664" s="260">
        <f t="shared" si="54"/>
        <v>3</v>
      </c>
    </row>
    <row r="1665" spans="1:6" x14ac:dyDescent="0.45">
      <c r="A1665" s="210"/>
      <c r="B1665" s="239" t="s">
        <v>1598</v>
      </c>
      <c r="C1665" s="217"/>
      <c r="D1665" s="217">
        <v>1</v>
      </c>
      <c r="E1665" s="113">
        <v>2</v>
      </c>
      <c r="F1665" s="260">
        <f t="shared" si="54"/>
        <v>2</v>
      </c>
    </row>
    <row r="1666" spans="1:6" x14ac:dyDescent="0.45">
      <c r="A1666" s="210"/>
      <c r="B1666" s="239" t="s">
        <v>1211</v>
      </c>
      <c r="C1666" s="217"/>
      <c r="D1666" s="217">
        <v>3</v>
      </c>
      <c r="E1666" s="113">
        <v>0.55000000000000004</v>
      </c>
      <c r="F1666" s="260">
        <f t="shared" si="54"/>
        <v>1.6500000000000001</v>
      </c>
    </row>
    <row r="1667" spans="1:6" x14ac:dyDescent="0.45">
      <c r="A1667" s="210"/>
      <c r="B1667" s="261" t="s">
        <v>1689</v>
      </c>
      <c r="C1667" s="217"/>
      <c r="D1667" s="217">
        <v>2</v>
      </c>
      <c r="E1667" s="113">
        <v>3</v>
      </c>
      <c r="F1667" s="260">
        <f t="shared" si="54"/>
        <v>6</v>
      </c>
    </row>
    <row r="1668" spans="1:6" x14ac:dyDescent="0.45">
      <c r="A1668" s="210"/>
      <c r="B1668" s="239" t="s">
        <v>1598</v>
      </c>
      <c r="C1668" s="217"/>
      <c r="D1668" s="217">
        <v>1</v>
      </c>
      <c r="E1668" s="113">
        <v>1.45</v>
      </c>
      <c r="F1668" s="260">
        <f t="shared" si="54"/>
        <v>1.45</v>
      </c>
    </row>
    <row r="1669" spans="1:6" x14ac:dyDescent="0.45">
      <c r="A1669" s="210"/>
      <c r="B1669" s="239" t="s">
        <v>1598</v>
      </c>
      <c r="C1669" s="217"/>
      <c r="D1669" s="217">
        <v>1</v>
      </c>
      <c r="E1669" s="113">
        <v>2.75</v>
      </c>
      <c r="F1669" s="260">
        <f t="shared" si="54"/>
        <v>2.75</v>
      </c>
    </row>
    <row r="1670" spans="1:6" x14ac:dyDescent="0.45">
      <c r="A1670" s="210"/>
      <c r="B1670" s="261" t="s">
        <v>1212</v>
      </c>
      <c r="C1670" s="217"/>
      <c r="D1670" s="217"/>
      <c r="E1670" s="113"/>
      <c r="F1670" s="260">
        <f t="shared" si="54"/>
        <v>0</v>
      </c>
    </row>
    <row r="1671" spans="1:6" x14ac:dyDescent="0.45">
      <c r="A1671" s="210"/>
      <c r="B1671" s="261" t="s">
        <v>1688</v>
      </c>
      <c r="C1671" s="217"/>
      <c r="D1671" s="217">
        <v>2</v>
      </c>
      <c r="E1671" s="113">
        <v>2.7</v>
      </c>
      <c r="F1671" s="260">
        <f t="shared" si="54"/>
        <v>5.4</v>
      </c>
    </row>
    <row r="1672" spans="1:6" x14ac:dyDescent="0.45">
      <c r="A1672" s="210"/>
      <c r="B1672" s="239" t="s">
        <v>1598</v>
      </c>
      <c r="C1672" s="217"/>
      <c r="D1672" s="217">
        <v>2</v>
      </c>
      <c r="E1672" s="113">
        <v>2.1</v>
      </c>
      <c r="F1672" s="260">
        <f t="shared" si="54"/>
        <v>4.2</v>
      </c>
    </row>
    <row r="1673" spans="1:6" x14ac:dyDescent="0.45">
      <c r="A1673" s="210"/>
      <c r="B1673" s="261" t="s">
        <v>1213</v>
      </c>
      <c r="C1673" s="217"/>
      <c r="D1673" s="217"/>
      <c r="E1673" s="113"/>
      <c r="F1673" s="260">
        <f t="shared" si="54"/>
        <v>0</v>
      </c>
    </row>
    <row r="1674" spans="1:6" x14ac:dyDescent="0.45">
      <c r="A1674" s="210"/>
      <c r="B1674" s="261" t="s">
        <v>1690</v>
      </c>
      <c r="C1674" s="217"/>
      <c r="D1674" s="217">
        <v>1</v>
      </c>
      <c r="E1674" s="113">
        <v>2.9</v>
      </c>
      <c r="F1674" s="260">
        <f t="shared" si="54"/>
        <v>2.9</v>
      </c>
    </row>
    <row r="1675" spans="1:6" x14ac:dyDescent="0.45">
      <c r="A1675" s="210"/>
      <c r="B1675" s="239" t="s">
        <v>1598</v>
      </c>
      <c r="C1675" s="217"/>
      <c r="D1675" s="217">
        <v>1</v>
      </c>
      <c r="E1675" s="113">
        <v>3.1</v>
      </c>
      <c r="F1675" s="260">
        <f t="shared" si="54"/>
        <v>3.1</v>
      </c>
    </row>
    <row r="1676" spans="1:6" x14ac:dyDescent="0.45">
      <c r="A1676" s="210"/>
      <c r="B1676" s="261" t="s">
        <v>1214</v>
      </c>
      <c r="C1676" s="217"/>
      <c r="D1676" s="217"/>
      <c r="E1676" s="113"/>
      <c r="F1676" s="260">
        <f t="shared" si="54"/>
        <v>0</v>
      </c>
    </row>
    <row r="1677" spans="1:6" x14ac:dyDescent="0.45">
      <c r="A1677" s="210"/>
      <c r="B1677" s="239" t="s">
        <v>1215</v>
      </c>
      <c r="C1677" s="217"/>
      <c r="D1677" s="217">
        <v>2</v>
      </c>
      <c r="E1677" s="113">
        <v>4.7</v>
      </c>
      <c r="F1677" s="260">
        <f t="shared" si="54"/>
        <v>9.4</v>
      </c>
    </row>
    <row r="1678" spans="1:6" x14ac:dyDescent="0.45">
      <c r="A1678" s="210"/>
      <c r="B1678" s="239" t="s">
        <v>1598</v>
      </c>
      <c r="C1678" s="217"/>
      <c r="D1678" s="217">
        <v>2</v>
      </c>
      <c r="E1678" s="113">
        <v>3.75</v>
      </c>
      <c r="F1678" s="260">
        <f t="shared" si="54"/>
        <v>7.5</v>
      </c>
    </row>
    <row r="1679" spans="1:6" x14ac:dyDescent="0.45">
      <c r="A1679" s="210"/>
      <c r="B1679" s="239" t="s">
        <v>1216</v>
      </c>
      <c r="C1679" s="217"/>
      <c r="D1679" s="217">
        <v>1</v>
      </c>
      <c r="E1679" s="113">
        <v>10.55</v>
      </c>
      <c r="F1679" s="260">
        <f t="shared" si="54"/>
        <v>10.55</v>
      </c>
    </row>
    <row r="1680" spans="1:6" x14ac:dyDescent="0.45">
      <c r="A1680" s="210"/>
      <c r="B1680" s="261" t="s">
        <v>1217</v>
      </c>
      <c r="C1680" s="217"/>
      <c r="D1680" s="217"/>
      <c r="E1680" s="113"/>
      <c r="F1680" s="260">
        <f t="shared" si="54"/>
        <v>0</v>
      </c>
    </row>
    <row r="1681" spans="1:6" x14ac:dyDescent="0.45">
      <c r="A1681" s="210"/>
      <c r="B1681" s="239" t="s">
        <v>1215</v>
      </c>
      <c r="C1681" s="217"/>
      <c r="D1681" s="217">
        <v>2</v>
      </c>
      <c r="E1681" s="113">
        <v>2.2999999999999998</v>
      </c>
      <c r="F1681" s="260">
        <f t="shared" si="54"/>
        <v>4.5999999999999996</v>
      </c>
    </row>
    <row r="1682" spans="1:6" x14ac:dyDescent="0.45">
      <c r="A1682" s="210"/>
      <c r="B1682" s="239" t="s">
        <v>1598</v>
      </c>
      <c r="C1682" s="217"/>
      <c r="D1682" s="217">
        <v>2</v>
      </c>
      <c r="E1682" s="113">
        <v>9.3000000000000007</v>
      </c>
      <c r="F1682" s="260">
        <f t="shared" si="54"/>
        <v>18.600000000000001</v>
      </c>
    </row>
    <row r="1683" spans="1:6" x14ac:dyDescent="0.45">
      <c r="A1683" s="210"/>
      <c r="B1683" s="239" t="s">
        <v>1218</v>
      </c>
      <c r="C1683" s="217"/>
      <c r="D1683" s="217">
        <v>2</v>
      </c>
      <c r="E1683" s="113">
        <v>2.25</v>
      </c>
      <c r="F1683" s="260">
        <f t="shared" si="54"/>
        <v>4.5</v>
      </c>
    </row>
    <row r="1684" spans="1:6" x14ac:dyDescent="0.45">
      <c r="A1684" s="210"/>
      <c r="B1684" s="239" t="s">
        <v>1599</v>
      </c>
      <c r="C1684" s="217"/>
      <c r="D1684" s="217">
        <v>1</v>
      </c>
      <c r="E1684" s="113">
        <v>1.2</v>
      </c>
      <c r="F1684" s="260">
        <f t="shared" si="54"/>
        <v>1.2</v>
      </c>
    </row>
    <row r="1685" spans="1:6" x14ac:dyDescent="0.45">
      <c r="A1685" s="210"/>
      <c r="B1685" s="239" t="s">
        <v>1600</v>
      </c>
      <c r="C1685" s="217"/>
      <c r="D1685" s="217">
        <v>1</v>
      </c>
      <c r="E1685" s="113">
        <v>1.5</v>
      </c>
      <c r="F1685" s="260">
        <f t="shared" si="54"/>
        <v>1.5</v>
      </c>
    </row>
    <row r="1686" spans="1:6" x14ac:dyDescent="0.45">
      <c r="A1686" s="210"/>
      <c r="B1686" s="239" t="s">
        <v>1598</v>
      </c>
      <c r="C1686" s="217"/>
      <c r="D1686" s="217">
        <v>1</v>
      </c>
      <c r="E1686" s="113">
        <v>6.9</v>
      </c>
      <c r="F1686" s="260">
        <f t="shared" si="54"/>
        <v>6.9</v>
      </c>
    </row>
    <row r="1687" spans="1:6" x14ac:dyDescent="0.45">
      <c r="A1687" s="210"/>
      <c r="B1687" s="261" t="s">
        <v>1219</v>
      </c>
      <c r="C1687" s="217"/>
      <c r="D1687" s="217"/>
      <c r="E1687" s="113"/>
      <c r="F1687" s="260">
        <f t="shared" si="54"/>
        <v>0</v>
      </c>
    </row>
    <row r="1688" spans="1:6" x14ac:dyDescent="0.45">
      <c r="A1688" s="210"/>
      <c r="B1688" s="239" t="s">
        <v>1220</v>
      </c>
      <c r="C1688" s="217"/>
      <c r="D1688" s="217">
        <v>1</v>
      </c>
      <c r="E1688" s="113">
        <v>4.5</v>
      </c>
      <c r="F1688" s="260">
        <f t="shared" si="54"/>
        <v>4.5</v>
      </c>
    </row>
    <row r="1689" spans="1:6" x14ac:dyDescent="0.45">
      <c r="A1689" s="210"/>
      <c r="B1689" s="239" t="s">
        <v>1221</v>
      </c>
      <c r="C1689" s="217"/>
      <c r="D1689" s="217">
        <v>1</v>
      </c>
      <c r="E1689" s="113">
        <v>5.7</v>
      </c>
      <c r="F1689" s="260">
        <f t="shared" si="54"/>
        <v>5.7</v>
      </c>
    </row>
    <row r="1690" spans="1:6" x14ac:dyDescent="0.45">
      <c r="A1690" s="210"/>
      <c r="B1690" s="239" t="s">
        <v>1222</v>
      </c>
      <c r="C1690" s="217"/>
      <c r="D1690" s="217">
        <v>1</v>
      </c>
      <c r="E1690" s="113">
        <v>3.1</v>
      </c>
      <c r="F1690" s="260">
        <f t="shared" si="54"/>
        <v>3.1</v>
      </c>
    </row>
    <row r="1691" spans="1:6" x14ac:dyDescent="0.45">
      <c r="A1691" s="210"/>
      <c r="B1691" s="239" t="s">
        <v>1223</v>
      </c>
      <c r="C1691" s="217"/>
      <c r="D1691" s="217">
        <v>1</v>
      </c>
      <c r="E1691" s="113">
        <v>6.1</v>
      </c>
      <c r="F1691" s="260">
        <f t="shared" si="54"/>
        <v>6.1</v>
      </c>
    </row>
    <row r="1692" spans="1:6" x14ac:dyDescent="0.45">
      <c r="A1692" s="210"/>
      <c r="B1692" s="239" t="s">
        <v>1224</v>
      </c>
      <c r="C1692" s="217"/>
      <c r="D1692" s="217">
        <v>1</v>
      </c>
      <c r="E1692" s="113">
        <v>1.2</v>
      </c>
      <c r="F1692" s="260">
        <f t="shared" si="54"/>
        <v>1.2</v>
      </c>
    </row>
    <row r="1693" spans="1:6" x14ac:dyDescent="0.45">
      <c r="A1693" s="262"/>
      <c r="B1693" s="240"/>
      <c r="C1693" s="263"/>
      <c r="D1693" s="263"/>
      <c r="E1693" s="116"/>
      <c r="F1693" s="264">
        <f>SUM(F1657:F1692)</f>
        <v>142.44999999999999</v>
      </c>
    </row>
    <row r="1694" spans="1:6" x14ac:dyDescent="0.45">
      <c r="A1694" s="210"/>
      <c r="B1694" s="239"/>
      <c r="C1694" s="217"/>
      <c r="D1694" s="217"/>
      <c r="E1694" s="113"/>
      <c r="F1694" s="260"/>
    </row>
    <row r="1695" spans="1:6" x14ac:dyDescent="0.45">
      <c r="A1695" s="210" t="s">
        <v>714</v>
      </c>
      <c r="B1695" s="239" t="s">
        <v>619</v>
      </c>
      <c r="C1695" s="217" t="s">
        <v>618</v>
      </c>
      <c r="D1695" s="217"/>
      <c r="E1695" s="113"/>
      <c r="F1695" s="260"/>
    </row>
    <row r="1696" spans="1:6" x14ac:dyDescent="0.45">
      <c r="A1696" s="210"/>
      <c r="B1696" s="261" t="s">
        <v>1225</v>
      </c>
      <c r="C1696" s="217"/>
      <c r="D1696" s="217"/>
      <c r="E1696" s="113"/>
      <c r="F1696" s="260"/>
    </row>
    <row r="1697" spans="1:6" x14ac:dyDescent="0.45">
      <c r="A1697" s="210"/>
      <c r="B1697" s="239" t="s">
        <v>1226</v>
      </c>
      <c r="C1697" s="217"/>
      <c r="D1697" s="217">
        <v>1</v>
      </c>
      <c r="E1697" s="113">
        <v>4.5</v>
      </c>
      <c r="F1697" s="260">
        <f>E1697*D1697</f>
        <v>4.5</v>
      </c>
    </row>
    <row r="1698" spans="1:6" x14ac:dyDescent="0.45">
      <c r="A1698" s="210"/>
      <c r="B1698" s="239" t="s">
        <v>1227</v>
      </c>
      <c r="C1698" s="217"/>
      <c r="D1698" s="217">
        <v>1</v>
      </c>
      <c r="E1698" s="113">
        <v>3.05</v>
      </c>
      <c r="F1698" s="260">
        <f t="shared" ref="F1698:F1717" si="55">E1698*D1698</f>
        <v>3.05</v>
      </c>
    </row>
    <row r="1699" spans="1:6" x14ac:dyDescent="0.45">
      <c r="A1699" s="210"/>
      <c r="B1699" s="239" t="s">
        <v>1228</v>
      </c>
      <c r="C1699" s="217"/>
      <c r="D1699" s="217">
        <v>1</v>
      </c>
      <c r="E1699" s="113">
        <v>5.04</v>
      </c>
      <c r="F1699" s="260">
        <f t="shared" si="55"/>
        <v>5.04</v>
      </c>
    </row>
    <row r="1700" spans="1:6" x14ac:dyDescent="0.45">
      <c r="A1700" s="210"/>
      <c r="B1700" s="239" t="s">
        <v>1229</v>
      </c>
      <c r="C1700" s="217"/>
      <c r="D1700" s="217">
        <v>1</v>
      </c>
      <c r="E1700" s="113">
        <v>3.9</v>
      </c>
      <c r="F1700" s="260">
        <f t="shared" si="55"/>
        <v>3.9</v>
      </c>
    </row>
    <row r="1701" spans="1:6" x14ac:dyDescent="0.45">
      <c r="A1701" s="210"/>
      <c r="B1701" s="239" t="s">
        <v>1601</v>
      </c>
      <c r="C1701" s="217"/>
      <c r="D1701" s="217">
        <v>1</v>
      </c>
      <c r="E1701" s="113">
        <v>2.8</v>
      </c>
      <c r="F1701" s="260">
        <f t="shared" si="55"/>
        <v>2.8</v>
      </c>
    </row>
    <row r="1702" spans="1:6" x14ac:dyDescent="0.45">
      <c r="A1702" s="210"/>
      <c r="B1702" s="239" t="s">
        <v>1230</v>
      </c>
      <c r="C1702" s="217"/>
      <c r="D1702" s="217">
        <v>1</v>
      </c>
      <c r="E1702" s="113">
        <v>4.9000000000000004</v>
      </c>
      <c r="F1702" s="260">
        <f t="shared" si="55"/>
        <v>4.9000000000000004</v>
      </c>
    </row>
    <row r="1703" spans="1:6" x14ac:dyDescent="0.45">
      <c r="A1703" s="210"/>
      <c r="B1703" s="239" t="s">
        <v>1231</v>
      </c>
      <c r="C1703" s="217"/>
      <c r="D1703" s="217">
        <v>1</v>
      </c>
      <c r="E1703" s="113">
        <v>8.6</v>
      </c>
      <c r="F1703" s="260">
        <f t="shared" si="55"/>
        <v>8.6</v>
      </c>
    </row>
    <row r="1704" spans="1:6" x14ac:dyDescent="0.45">
      <c r="A1704" s="210"/>
      <c r="B1704" s="261" t="s">
        <v>1232</v>
      </c>
      <c r="C1704" s="217"/>
      <c r="D1704" s="217"/>
      <c r="E1704" s="113"/>
      <c r="F1704" s="260">
        <f t="shared" si="55"/>
        <v>0</v>
      </c>
    </row>
    <row r="1705" spans="1:6" x14ac:dyDescent="0.45">
      <c r="A1705" s="210"/>
      <c r="B1705" s="239" t="s">
        <v>1233</v>
      </c>
      <c r="C1705" s="217"/>
      <c r="D1705" s="217">
        <v>2</v>
      </c>
      <c r="E1705" s="113">
        <v>6</v>
      </c>
      <c r="F1705" s="260">
        <f t="shared" si="55"/>
        <v>12</v>
      </c>
    </row>
    <row r="1706" spans="1:6" x14ac:dyDescent="0.45">
      <c r="A1706" s="210"/>
      <c r="B1706" s="239" t="s">
        <v>1234</v>
      </c>
      <c r="C1706" s="217"/>
      <c r="D1706" s="217">
        <v>2</v>
      </c>
      <c r="E1706" s="113">
        <v>7.3</v>
      </c>
      <c r="F1706" s="260">
        <f t="shared" si="55"/>
        <v>14.6</v>
      </c>
    </row>
    <row r="1707" spans="1:6" x14ac:dyDescent="0.45">
      <c r="A1707" s="210"/>
      <c r="B1707" s="261" t="s">
        <v>1235</v>
      </c>
      <c r="C1707" s="217"/>
      <c r="D1707" s="217"/>
      <c r="E1707" s="113"/>
      <c r="F1707" s="260">
        <f t="shared" si="55"/>
        <v>0</v>
      </c>
    </row>
    <row r="1708" spans="1:6" x14ac:dyDescent="0.45">
      <c r="A1708" s="210"/>
      <c r="B1708" s="239" t="s">
        <v>1236</v>
      </c>
      <c r="C1708" s="217"/>
      <c r="D1708" s="217">
        <v>2</v>
      </c>
      <c r="E1708" s="113">
        <v>5.2</v>
      </c>
      <c r="F1708" s="260">
        <f t="shared" si="55"/>
        <v>10.4</v>
      </c>
    </row>
    <row r="1709" spans="1:6" x14ac:dyDescent="0.45">
      <c r="A1709" s="210"/>
      <c r="B1709" s="239" t="s">
        <v>1237</v>
      </c>
      <c r="C1709" s="217"/>
      <c r="D1709" s="217">
        <v>2</v>
      </c>
      <c r="E1709" s="113">
        <v>1.2</v>
      </c>
      <c r="F1709" s="260">
        <f t="shared" si="55"/>
        <v>2.4</v>
      </c>
    </row>
    <row r="1710" spans="1:6" x14ac:dyDescent="0.45">
      <c r="A1710" s="210"/>
      <c r="B1710" s="239" t="s">
        <v>1238</v>
      </c>
      <c r="C1710" s="217"/>
      <c r="D1710" s="217">
        <v>2</v>
      </c>
      <c r="E1710" s="113">
        <v>2.1</v>
      </c>
      <c r="F1710" s="260">
        <f t="shared" si="55"/>
        <v>4.2</v>
      </c>
    </row>
    <row r="1711" spans="1:6" x14ac:dyDescent="0.45">
      <c r="A1711" s="210"/>
      <c r="B1711" s="239" t="s">
        <v>1602</v>
      </c>
      <c r="C1711" s="217"/>
      <c r="D1711" s="217">
        <v>1</v>
      </c>
      <c r="E1711" s="113">
        <v>2.2000000000000002</v>
      </c>
      <c r="F1711" s="260">
        <f t="shared" si="55"/>
        <v>2.2000000000000002</v>
      </c>
    </row>
    <row r="1712" spans="1:6" x14ac:dyDescent="0.45">
      <c r="A1712" s="210"/>
      <c r="B1712" s="239" t="s">
        <v>1603</v>
      </c>
      <c r="C1712" s="217"/>
      <c r="D1712" s="217">
        <v>1</v>
      </c>
      <c r="E1712" s="113">
        <v>3.2</v>
      </c>
      <c r="F1712" s="260">
        <f t="shared" si="55"/>
        <v>3.2</v>
      </c>
    </row>
    <row r="1713" spans="1:6" x14ac:dyDescent="0.45">
      <c r="A1713" s="210"/>
      <c r="B1713" s="239" t="s">
        <v>1239</v>
      </c>
      <c r="C1713" s="217"/>
      <c r="D1713" s="217">
        <v>4</v>
      </c>
      <c r="E1713" s="113">
        <v>0.3</v>
      </c>
      <c r="F1713" s="260">
        <f t="shared" si="55"/>
        <v>1.2</v>
      </c>
    </row>
    <row r="1714" spans="1:6" x14ac:dyDescent="0.45">
      <c r="A1714" s="210"/>
      <c r="B1714" s="239" t="s">
        <v>1604</v>
      </c>
      <c r="C1714" s="217"/>
      <c r="D1714" s="217">
        <v>2</v>
      </c>
      <c r="E1714" s="113">
        <v>8.3000000000000007</v>
      </c>
      <c r="F1714" s="260">
        <f t="shared" si="55"/>
        <v>16.600000000000001</v>
      </c>
    </row>
    <row r="1715" spans="1:6" x14ac:dyDescent="0.45">
      <c r="A1715" s="210"/>
      <c r="B1715" s="239"/>
      <c r="C1715" s="217"/>
      <c r="D1715" s="217"/>
      <c r="E1715" s="113"/>
      <c r="F1715" s="260">
        <f t="shared" si="55"/>
        <v>0</v>
      </c>
    </row>
    <row r="1716" spans="1:6" x14ac:dyDescent="0.45">
      <c r="A1716" s="210"/>
      <c r="B1716" s="239"/>
      <c r="C1716" s="217"/>
      <c r="D1716" s="217"/>
      <c r="E1716" s="113"/>
      <c r="F1716" s="260">
        <f t="shared" si="55"/>
        <v>0</v>
      </c>
    </row>
    <row r="1717" spans="1:6" x14ac:dyDescent="0.45">
      <c r="A1717" s="210"/>
      <c r="B1717" s="239"/>
      <c r="C1717" s="217"/>
      <c r="D1717" s="217"/>
      <c r="E1717" s="113"/>
      <c r="F1717" s="260">
        <f t="shared" si="55"/>
        <v>0</v>
      </c>
    </row>
    <row r="1718" spans="1:6" x14ac:dyDescent="0.45">
      <c r="A1718" s="262"/>
      <c r="B1718" s="240"/>
      <c r="C1718" s="263"/>
      <c r="D1718" s="263"/>
      <c r="E1718" s="116"/>
      <c r="F1718" s="264">
        <f>SUM(F1694:F1717)</f>
        <v>99.590000000000032</v>
      </c>
    </row>
    <row r="1719" spans="1:6" x14ac:dyDescent="0.45">
      <c r="A1719" s="210" t="s">
        <v>715</v>
      </c>
      <c r="B1719" s="239" t="s">
        <v>620</v>
      </c>
      <c r="C1719" s="217" t="s">
        <v>618</v>
      </c>
      <c r="D1719" s="217"/>
      <c r="E1719" s="113"/>
      <c r="F1719" s="260"/>
    </row>
    <row r="1720" spans="1:6" x14ac:dyDescent="0.45">
      <c r="A1720" s="210"/>
      <c r="B1720" s="239" t="s">
        <v>1240</v>
      </c>
      <c r="C1720" s="217"/>
      <c r="D1720" s="217">
        <v>1</v>
      </c>
      <c r="E1720" s="113">
        <v>4.1500000000000004</v>
      </c>
      <c r="F1720" s="260">
        <f>E1720*D1720</f>
        <v>4.1500000000000004</v>
      </c>
    </row>
    <row r="1721" spans="1:6" x14ac:dyDescent="0.45">
      <c r="A1721" s="210"/>
      <c r="B1721" s="239" t="s">
        <v>1241</v>
      </c>
      <c r="C1721" s="217"/>
      <c r="D1721" s="217">
        <v>1</v>
      </c>
      <c r="E1721" s="113">
        <v>6.4</v>
      </c>
      <c r="F1721" s="260">
        <f t="shared" ref="F1721:F1724" si="56">E1721*D1721</f>
        <v>6.4</v>
      </c>
    </row>
    <row r="1722" spans="1:6" x14ac:dyDescent="0.45">
      <c r="A1722" s="210"/>
      <c r="B1722" s="239" t="s">
        <v>1242</v>
      </c>
      <c r="C1722" s="217"/>
      <c r="D1722" s="217">
        <v>1</v>
      </c>
      <c r="E1722" s="113">
        <v>1.1499999999999999</v>
      </c>
      <c r="F1722" s="260">
        <f t="shared" si="56"/>
        <v>1.1499999999999999</v>
      </c>
    </row>
    <row r="1723" spans="1:6" x14ac:dyDescent="0.45">
      <c r="A1723" s="210"/>
      <c r="B1723" s="239" t="s">
        <v>1243</v>
      </c>
      <c r="C1723" s="217"/>
      <c r="D1723" s="217">
        <v>1</v>
      </c>
      <c r="E1723" s="113">
        <v>6.1</v>
      </c>
      <c r="F1723" s="260">
        <f t="shared" si="56"/>
        <v>6.1</v>
      </c>
    </row>
    <row r="1724" spans="1:6" x14ac:dyDescent="0.45">
      <c r="A1724" s="210"/>
      <c r="B1724" s="239"/>
      <c r="C1724" s="217"/>
      <c r="D1724" s="217"/>
      <c r="E1724" s="113"/>
      <c r="F1724" s="260">
        <f t="shared" si="56"/>
        <v>0</v>
      </c>
    </row>
    <row r="1725" spans="1:6" x14ac:dyDescent="0.45">
      <c r="A1725" s="262"/>
      <c r="B1725" s="240"/>
      <c r="C1725" s="263"/>
      <c r="D1725" s="263"/>
      <c r="E1725" s="116"/>
      <c r="F1725" s="264">
        <f>SUM(F1719:F1724)</f>
        <v>17.8</v>
      </c>
    </row>
    <row r="1726" spans="1:6" x14ac:dyDescent="0.45">
      <c r="A1726" s="210" t="s">
        <v>716</v>
      </c>
      <c r="B1726" s="239" t="s">
        <v>621</v>
      </c>
      <c r="C1726" s="217" t="s">
        <v>618</v>
      </c>
      <c r="D1726" s="217"/>
      <c r="E1726" s="113"/>
      <c r="F1726" s="260"/>
    </row>
    <row r="1727" spans="1:6" ht="33.75" x14ac:dyDescent="0.45">
      <c r="A1727" s="210" t="s">
        <v>1244</v>
      </c>
      <c r="B1727" s="239" t="s">
        <v>622</v>
      </c>
      <c r="C1727" s="217" t="s">
        <v>14</v>
      </c>
      <c r="D1727" s="217"/>
      <c r="E1727" s="113"/>
      <c r="F1727" s="260"/>
    </row>
    <row r="1728" spans="1:6" x14ac:dyDescent="0.45">
      <c r="A1728" s="210" t="s">
        <v>724</v>
      </c>
      <c r="B1728" s="239" t="s">
        <v>623</v>
      </c>
      <c r="C1728" s="217" t="s">
        <v>624</v>
      </c>
      <c r="D1728" s="217"/>
      <c r="E1728" s="113"/>
      <c r="F1728" s="260"/>
    </row>
    <row r="1729" spans="1:6" x14ac:dyDescent="0.45">
      <c r="A1729" s="210" t="s">
        <v>725</v>
      </c>
      <c r="B1729" s="239" t="s">
        <v>625</v>
      </c>
      <c r="C1729" s="217" t="s">
        <v>624</v>
      </c>
      <c r="D1729" s="217"/>
      <c r="E1729" s="113"/>
      <c r="F1729" s="260"/>
    </row>
    <row r="1730" spans="1:6" x14ac:dyDescent="0.45">
      <c r="A1730" s="210" t="s">
        <v>726</v>
      </c>
      <c r="B1730" s="239" t="s">
        <v>620</v>
      </c>
      <c r="C1730" s="217" t="s">
        <v>624</v>
      </c>
      <c r="D1730" s="217"/>
      <c r="E1730" s="113"/>
      <c r="F1730" s="260"/>
    </row>
    <row r="1731" spans="1:6" x14ac:dyDescent="0.45">
      <c r="A1731" s="210" t="s">
        <v>727</v>
      </c>
      <c r="B1731" s="239" t="s">
        <v>621</v>
      </c>
      <c r="C1731" s="217" t="s">
        <v>624</v>
      </c>
      <c r="D1731" s="217"/>
      <c r="E1731" s="113"/>
      <c r="F1731" s="260"/>
    </row>
    <row r="1732" spans="1:6" ht="33.75" x14ac:dyDescent="0.45">
      <c r="A1732" s="210" t="s">
        <v>1245</v>
      </c>
      <c r="B1732" s="239" t="s">
        <v>626</v>
      </c>
      <c r="C1732" s="217" t="s">
        <v>14</v>
      </c>
      <c r="D1732" s="217"/>
      <c r="E1732" s="113"/>
      <c r="F1732" s="260"/>
    </row>
    <row r="1733" spans="1:6" x14ac:dyDescent="0.45">
      <c r="A1733" s="210" t="s">
        <v>730</v>
      </c>
      <c r="B1733" s="239" t="s">
        <v>627</v>
      </c>
      <c r="C1733" s="217" t="s">
        <v>624</v>
      </c>
      <c r="D1733" s="217"/>
      <c r="E1733" s="113"/>
      <c r="F1733" s="260"/>
    </row>
    <row r="1734" spans="1:6" x14ac:dyDescent="0.45">
      <c r="A1734" s="210" t="s">
        <v>731</v>
      </c>
      <c r="B1734" s="239" t="s">
        <v>628</v>
      </c>
      <c r="C1734" s="217" t="s">
        <v>624</v>
      </c>
      <c r="D1734" s="217"/>
      <c r="E1734" s="113"/>
      <c r="F1734" s="260"/>
    </row>
    <row r="1735" spans="1:6" x14ac:dyDescent="0.45">
      <c r="A1735" s="210"/>
      <c r="B1735" s="239"/>
      <c r="C1735" s="217"/>
      <c r="D1735" s="217">
        <v>4</v>
      </c>
      <c r="E1735" s="113"/>
      <c r="F1735" s="265">
        <v>4</v>
      </c>
    </row>
    <row r="1736" spans="1:6" x14ac:dyDescent="0.45">
      <c r="A1736" s="210"/>
      <c r="B1736" s="239"/>
      <c r="C1736" s="217"/>
      <c r="D1736" s="217"/>
      <c r="E1736" s="113"/>
      <c r="F1736" s="260"/>
    </row>
    <row r="1737" spans="1:6" ht="45" x14ac:dyDescent="0.45">
      <c r="A1737" s="210" t="s">
        <v>1247</v>
      </c>
      <c r="B1737" s="239" t="s">
        <v>1605</v>
      </c>
      <c r="C1737" s="217" t="s">
        <v>630</v>
      </c>
      <c r="D1737" s="217"/>
      <c r="E1737" s="113"/>
      <c r="F1737" s="260"/>
    </row>
    <row r="1738" spans="1:6" x14ac:dyDescent="0.45">
      <c r="A1738" s="210" t="s">
        <v>730</v>
      </c>
      <c r="B1738" s="239" t="s">
        <v>631</v>
      </c>
      <c r="C1738" s="217" t="s">
        <v>624</v>
      </c>
      <c r="D1738" s="217"/>
      <c r="E1738" s="113"/>
      <c r="F1738" s="260"/>
    </row>
    <row r="1739" spans="1:6" x14ac:dyDescent="0.45">
      <c r="A1739" s="210" t="s">
        <v>113</v>
      </c>
      <c r="B1739" s="239"/>
      <c r="C1739" s="217"/>
      <c r="D1739" s="217">
        <v>2</v>
      </c>
      <c r="E1739" s="113"/>
      <c r="F1739" s="265">
        <v>2</v>
      </c>
    </row>
    <row r="1740" spans="1:6" x14ac:dyDescent="0.45">
      <c r="A1740" s="210"/>
      <c r="B1740" s="239"/>
      <c r="C1740" s="217"/>
      <c r="D1740" s="217"/>
      <c r="E1740" s="113"/>
      <c r="F1740" s="260"/>
    </row>
    <row r="1741" spans="1:6" x14ac:dyDescent="0.45">
      <c r="A1741" s="210"/>
      <c r="B1741" s="239"/>
      <c r="C1741" s="217"/>
      <c r="D1741" s="217"/>
      <c r="E1741" s="113"/>
      <c r="F1741" s="260"/>
    </row>
    <row r="1742" spans="1:6" x14ac:dyDescent="0.45">
      <c r="A1742" s="210" t="s">
        <v>632</v>
      </c>
      <c r="B1742" s="239" t="s">
        <v>633</v>
      </c>
      <c r="C1742" s="217" t="s">
        <v>14</v>
      </c>
      <c r="D1742" s="217"/>
      <c r="E1742" s="113"/>
      <c r="F1742" s="260"/>
    </row>
    <row r="1743" spans="1:6" ht="45" x14ac:dyDescent="0.45">
      <c r="A1743" s="210" t="s">
        <v>1209</v>
      </c>
      <c r="B1743" s="239" t="s">
        <v>1606</v>
      </c>
      <c r="C1743" s="217" t="s">
        <v>133</v>
      </c>
      <c r="D1743" s="217"/>
      <c r="E1743" s="113"/>
      <c r="F1743" s="260"/>
    </row>
    <row r="1744" spans="1:6" x14ac:dyDescent="0.45">
      <c r="A1744" s="210" t="s">
        <v>1248</v>
      </c>
      <c r="B1744" s="239" t="s">
        <v>1607</v>
      </c>
      <c r="C1744" s="217" t="s">
        <v>133</v>
      </c>
      <c r="D1744" s="217"/>
      <c r="E1744" s="113"/>
      <c r="F1744" s="260"/>
    </row>
    <row r="1745" spans="1:6" ht="33.75" x14ac:dyDescent="0.45">
      <c r="A1745" s="210" t="s">
        <v>1244</v>
      </c>
      <c r="B1745" s="239" t="s">
        <v>1608</v>
      </c>
      <c r="C1745" s="217" t="s">
        <v>14</v>
      </c>
      <c r="D1745" s="217"/>
      <c r="E1745" s="113"/>
      <c r="F1745" s="260"/>
    </row>
    <row r="1746" spans="1:6" x14ac:dyDescent="0.45">
      <c r="A1746" s="210" t="s">
        <v>14</v>
      </c>
      <c r="B1746" s="239" t="s">
        <v>637</v>
      </c>
      <c r="C1746" s="217" t="s">
        <v>133</v>
      </c>
      <c r="D1746" s="217"/>
      <c r="E1746" s="113"/>
      <c r="F1746" s="260"/>
    </row>
    <row r="1747" spans="1:6" x14ac:dyDescent="0.45">
      <c r="A1747" s="210" t="s">
        <v>14</v>
      </c>
      <c r="B1747" s="239" t="s">
        <v>638</v>
      </c>
      <c r="C1747" s="217" t="s">
        <v>14</v>
      </c>
      <c r="D1747" s="217"/>
      <c r="E1747" s="113"/>
      <c r="F1747" s="260"/>
    </row>
    <row r="1748" spans="1:6" x14ac:dyDescent="0.45">
      <c r="A1748" s="210" t="s">
        <v>639</v>
      </c>
      <c r="B1748" s="239" t="s">
        <v>640</v>
      </c>
      <c r="C1748" s="217" t="s">
        <v>14</v>
      </c>
      <c r="D1748" s="217"/>
      <c r="E1748" s="113"/>
      <c r="F1748" s="260"/>
    </row>
    <row r="1749" spans="1:6" ht="56.25" x14ac:dyDescent="0.45">
      <c r="A1749" s="210" t="s">
        <v>1209</v>
      </c>
      <c r="B1749" s="239" t="s">
        <v>1609</v>
      </c>
      <c r="C1749" s="217" t="s">
        <v>14</v>
      </c>
      <c r="D1749" s="217"/>
      <c r="E1749" s="113"/>
      <c r="F1749" s="260"/>
    </row>
    <row r="1750" spans="1:6" x14ac:dyDescent="0.45">
      <c r="A1750" s="210" t="s">
        <v>713</v>
      </c>
      <c r="B1750" s="239" t="s">
        <v>642</v>
      </c>
      <c r="C1750" s="217" t="s">
        <v>618</v>
      </c>
      <c r="D1750" s="217"/>
      <c r="E1750" s="113"/>
      <c r="F1750" s="260"/>
    </row>
    <row r="1751" spans="1:6" x14ac:dyDescent="0.45">
      <c r="A1751" s="210"/>
      <c r="B1751" s="266" t="s">
        <v>1232</v>
      </c>
      <c r="C1751" s="217"/>
      <c r="D1751" s="217"/>
      <c r="E1751" s="113"/>
      <c r="F1751" s="260"/>
    </row>
    <row r="1752" spans="1:6" x14ac:dyDescent="0.45">
      <c r="A1752" s="210"/>
      <c r="B1752" s="162" t="s">
        <v>1610</v>
      </c>
      <c r="C1752" s="217"/>
      <c r="D1752" s="267">
        <v>1</v>
      </c>
      <c r="E1752" s="268">
        <v>2.9350000000000001</v>
      </c>
      <c r="F1752" s="268">
        <f>D1752*E1752</f>
        <v>2.9350000000000001</v>
      </c>
    </row>
    <row r="1753" spans="1:6" x14ac:dyDescent="0.45">
      <c r="A1753" s="210"/>
      <c r="B1753" s="162" t="s">
        <v>1611</v>
      </c>
      <c r="C1753" s="217"/>
      <c r="D1753" s="267">
        <v>1</v>
      </c>
      <c r="E1753" s="268">
        <v>1.0620000000000001</v>
      </c>
      <c r="F1753" s="268">
        <f t="shared" ref="F1753:F1765" si="57">D1753*E1753</f>
        <v>1.0620000000000001</v>
      </c>
    </row>
    <row r="1754" spans="1:6" x14ac:dyDescent="0.45">
      <c r="A1754" s="210"/>
      <c r="B1754" s="162" t="s">
        <v>1612</v>
      </c>
      <c r="C1754" s="217"/>
      <c r="D1754" s="267">
        <v>1</v>
      </c>
      <c r="E1754" s="268">
        <v>1.1000000000000001</v>
      </c>
      <c r="F1754" s="268">
        <f t="shared" si="57"/>
        <v>1.1000000000000001</v>
      </c>
    </row>
    <row r="1755" spans="1:6" x14ac:dyDescent="0.45">
      <c r="A1755" s="210"/>
      <c r="B1755" s="162" t="s">
        <v>1613</v>
      </c>
      <c r="C1755" s="217"/>
      <c r="D1755" s="267">
        <v>1</v>
      </c>
      <c r="E1755" s="268">
        <v>2.65</v>
      </c>
      <c r="F1755" s="268">
        <f t="shared" si="57"/>
        <v>2.65</v>
      </c>
    </row>
    <row r="1756" spans="1:6" x14ac:dyDescent="0.45">
      <c r="A1756" s="210"/>
      <c r="B1756" s="162" t="s">
        <v>1614</v>
      </c>
      <c r="C1756" s="217"/>
      <c r="D1756" s="267">
        <v>1</v>
      </c>
      <c r="E1756" s="268">
        <v>4.55</v>
      </c>
      <c r="F1756" s="268">
        <f t="shared" si="57"/>
        <v>4.55</v>
      </c>
    </row>
    <row r="1757" spans="1:6" x14ac:dyDescent="0.45">
      <c r="A1757" s="210"/>
      <c r="B1757" s="266" t="s">
        <v>1249</v>
      </c>
      <c r="C1757" s="217"/>
      <c r="D1757" s="267"/>
      <c r="E1757" s="268"/>
      <c r="F1757" s="268">
        <f t="shared" si="57"/>
        <v>0</v>
      </c>
    </row>
    <row r="1758" spans="1:6" x14ac:dyDescent="0.45">
      <c r="A1758" s="210"/>
      <c r="B1758" s="162" t="s">
        <v>1250</v>
      </c>
      <c r="C1758" s="217"/>
      <c r="D1758" s="267">
        <v>1</v>
      </c>
      <c r="E1758" s="268">
        <v>6.04</v>
      </c>
      <c r="F1758" s="268">
        <f t="shared" si="57"/>
        <v>6.04</v>
      </c>
    </row>
    <row r="1759" spans="1:6" x14ac:dyDescent="0.45">
      <c r="A1759" s="210"/>
      <c r="B1759" s="266" t="s">
        <v>1622</v>
      </c>
      <c r="C1759" s="217"/>
      <c r="D1759" s="267"/>
      <c r="E1759" s="268"/>
      <c r="F1759" s="268">
        <f t="shared" si="57"/>
        <v>0</v>
      </c>
    </row>
    <row r="1760" spans="1:6" x14ac:dyDescent="0.45">
      <c r="A1760" s="210"/>
      <c r="B1760" s="162" t="s">
        <v>1251</v>
      </c>
      <c r="C1760" s="217"/>
      <c r="D1760" s="267">
        <v>1</v>
      </c>
      <c r="E1760" s="268">
        <v>10.07</v>
      </c>
      <c r="F1760" s="268">
        <f t="shared" si="57"/>
        <v>10.07</v>
      </c>
    </row>
    <row r="1761" spans="1:6" x14ac:dyDescent="0.45">
      <c r="A1761" s="210"/>
      <c r="B1761" s="162" t="s">
        <v>1252</v>
      </c>
      <c r="C1761" s="217"/>
      <c r="D1761" s="267">
        <v>5</v>
      </c>
      <c r="E1761" s="268">
        <v>0.65</v>
      </c>
      <c r="F1761" s="268">
        <f t="shared" si="57"/>
        <v>3.25</v>
      </c>
    </row>
    <row r="1762" spans="1:6" x14ac:dyDescent="0.45">
      <c r="A1762" s="210"/>
      <c r="B1762" s="162" t="s">
        <v>1253</v>
      </c>
      <c r="C1762" s="217"/>
      <c r="D1762" s="267">
        <v>1</v>
      </c>
      <c r="E1762" s="268">
        <v>9.5</v>
      </c>
      <c r="F1762" s="268">
        <f t="shared" si="57"/>
        <v>9.5</v>
      </c>
    </row>
    <row r="1763" spans="1:6" x14ac:dyDescent="0.45">
      <c r="A1763" s="210"/>
      <c r="B1763" s="162" t="s">
        <v>1254</v>
      </c>
      <c r="C1763" s="217"/>
      <c r="D1763" s="267">
        <v>1</v>
      </c>
      <c r="E1763" s="268">
        <v>3.4</v>
      </c>
      <c r="F1763" s="268">
        <f t="shared" si="57"/>
        <v>3.4</v>
      </c>
    </row>
    <row r="1764" spans="1:6" x14ac:dyDescent="0.45">
      <c r="A1764" s="210"/>
      <c r="B1764" s="162" t="s">
        <v>1255</v>
      </c>
      <c r="C1764" s="217"/>
      <c r="D1764" s="267">
        <v>1</v>
      </c>
      <c r="E1764" s="268">
        <v>3.4</v>
      </c>
      <c r="F1764" s="268">
        <f t="shared" si="57"/>
        <v>3.4</v>
      </c>
    </row>
    <row r="1765" spans="1:6" x14ac:dyDescent="0.45">
      <c r="A1765" s="210"/>
      <c r="B1765" s="162" t="s">
        <v>1256</v>
      </c>
      <c r="C1765" s="217"/>
      <c r="D1765" s="267">
        <v>6</v>
      </c>
      <c r="E1765" s="268">
        <v>0.7</v>
      </c>
      <c r="F1765" s="268">
        <f t="shared" si="57"/>
        <v>4.1999999999999993</v>
      </c>
    </row>
    <row r="1766" spans="1:6" x14ac:dyDescent="0.45">
      <c r="A1766" s="262"/>
      <c r="B1766" s="240"/>
      <c r="C1766" s="263"/>
      <c r="D1766" s="263"/>
      <c r="E1766" s="116"/>
      <c r="F1766" s="264">
        <f>SUM(F1752:F1765)</f>
        <v>52.156999999999996</v>
      </c>
    </row>
    <row r="1767" spans="1:6" x14ac:dyDescent="0.45">
      <c r="A1767" s="210"/>
      <c r="B1767" s="239"/>
      <c r="C1767" s="217"/>
      <c r="D1767" s="217"/>
      <c r="E1767" s="113"/>
      <c r="F1767" s="260"/>
    </row>
    <row r="1768" spans="1:6" x14ac:dyDescent="0.45">
      <c r="A1768" s="210" t="s">
        <v>714</v>
      </c>
      <c r="B1768" s="239" t="s">
        <v>643</v>
      </c>
      <c r="C1768" s="217" t="s">
        <v>618</v>
      </c>
      <c r="D1768" s="217"/>
      <c r="E1768" s="113"/>
      <c r="F1768" s="260"/>
    </row>
    <row r="1769" spans="1:6" x14ac:dyDescent="0.45">
      <c r="A1769" s="210"/>
      <c r="B1769" s="266" t="s">
        <v>1249</v>
      </c>
      <c r="C1769" s="217"/>
      <c r="D1769" s="217"/>
      <c r="E1769" s="113"/>
      <c r="F1769" s="260"/>
    </row>
    <row r="1770" spans="1:6" x14ac:dyDescent="0.45">
      <c r="A1770" s="210"/>
      <c r="B1770" s="239" t="s">
        <v>1257</v>
      </c>
      <c r="C1770" s="217"/>
      <c r="D1770" s="217">
        <v>1</v>
      </c>
      <c r="E1770" s="113">
        <v>5.47</v>
      </c>
      <c r="F1770" s="268">
        <f>D1770*E1770</f>
        <v>5.47</v>
      </c>
    </row>
    <row r="1771" spans="1:6" x14ac:dyDescent="0.45">
      <c r="A1771" s="210"/>
      <c r="B1771" s="266" t="s">
        <v>1622</v>
      </c>
      <c r="C1771" s="217"/>
      <c r="D1771" s="217"/>
      <c r="E1771" s="113"/>
      <c r="F1771" s="268">
        <f t="shared" ref="F1771:F1777" si="58">D1771*E1771</f>
        <v>0</v>
      </c>
    </row>
    <row r="1772" spans="1:6" x14ac:dyDescent="0.45">
      <c r="A1772" s="210"/>
      <c r="B1772" s="239" t="s">
        <v>1258</v>
      </c>
      <c r="C1772" s="217"/>
      <c r="D1772" s="217">
        <v>1</v>
      </c>
      <c r="E1772" s="113">
        <v>13.15</v>
      </c>
      <c r="F1772" s="268">
        <f t="shared" si="58"/>
        <v>13.15</v>
      </c>
    </row>
    <row r="1773" spans="1:6" x14ac:dyDescent="0.45">
      <c r="A1773" s="210"/>
      <c r="B1773" s="239" t="s">
        <v>1259</v>
      </c>
      <c r="C1773" s="217"/>
      <c r="D1773" s="217">
        <v>1</v>
      </c>
      <c r="E1773" s="113">
        <v>0.65</v>
      </c>
      <c r="F1773" s="268">
        <f t="shared" si="58"/>
        <v>0.65</v>
      </c>
    </row>
    <row r="1774" spans="1:6" x14ac:dyDescent="0.45">
      <c r="A1774" s="210"/>
      <c r="B1774" s="239" t="s">
        <v>1260</v>
      </c>
      <c r="C1774" s="217"/>
      <c r="D1774" s="217">
        <v>1</v>
      </c>
      <c r="E1774" s="113">
        <v>7.55</v>
      </c>
      <c r="F1774" s="268">
        <f t="shared" si="58"/>
        <v>7.55</v>
      </c>
    </row>
    <row r="1775" spans="1:6" x14ac:dyDescent="0.45">
      <c r="A1775" s="210"/>
      <c r="B1775" s="239" t="s">
        <v>1261</v>
      </c>
      <c r="C1775" s="217"/>
      <c r="D1775" s="217">
        <v>1</v>
      </c>
      <c r="E1775" s="113">
        <v>0.4</v>
      </c>
      <c r="F1775" s="268">
        <f t="shared" si="58"/>
        <v>0.4</v>
      </c>
    </row>
    <row r="1776" spans="1:6" x14ac:dyDescent="0.45">
      <c r="A1776" s="210"/>
      <c r="B1776" s="239"/>
      <c r="C1776" s="217"/>
      <c r="D1776" s="217"/>
      <c r="E1776" s="113"/>
      <c r="F1776" s="268">
        <f t="shared" si="58"/>
        <v>0</v>
      </c>
    </row>
    <row r="1777" spans="1:6" x14ac:dyDescent="0.45">
      <c r="A1777" s="210"/>
      <c r="B1777" s="239"/>
      <c r="C1777" s="217"/>
      <c r="D1777" s="217"/>
      <c r="E1777" s="113"/>
      <c r="F1777" s="268">
        <f t="shared" si="58"/>
        <v>0</v>
      </c>
    </row>
    <row r="1778" spans="1:6" x14ac:dyDescent="0.45">
      <c r="A1778" s="262"/>
      <c r="B1778" s="240"/>
      <c r="C1778" s="263"/>
      <c r="D1778" s="263"/>
      <c r="E1778" s="116"/>
      <c r="F1778" s="264">
        <f>SUM(F1770:F1777)</f>
        <v>27.22</v>
      </c>
    </row>
    <row r="1779" spans="1:6" x14ac:dyDescent="0.45">
      <c r="A1779" s="210"/>
      <c r="B1779" s="239"/>
      <c r="C1779" s="217"/>
      <c r="D1779" s="217"/>
      <c r="E1779" s="113"/>
      <c r="F1779" s="268">
        <f t="shared" ref="F1779" si="59">D1779*E1779/1000</f>
        <v>0</v>
      </c>
    </row>
    <row r="1780" spans="1:6" x14ac:dyDescent="0.45">
      <c r="A1780" s="210" t="s">
        <v>715</v>
      </c>
      <c r="B1780" s="239" t="s">
        <v>644</v>
      </c>
      <c r="C1780" s="217"/>
      <c r="D1780" s="217"/>
      <c r="E1780" s="113"/>
      <c r="F1780" s="260"/>
    </row>
    <row r="1781" spans="1:6" ht="56.25" x14ac:dyDescent="0.45">
      <c r="A1781" s="210" t="s">
        <v>1248</v>
      </c>
      <c r="B1781" s="239" t="s">
        <v>1615</v>
      </c>
      <c r="C1781" s="217"/>
      <c r="D1781" s="217"/>
      <c r="E1781" s="113"/>
      <c r="F1781" s="260"/>
    </row>
    <row r="1782" spans="1:6" x14ac:dyDescent="0.45">
      <c r="A1782" s="210" t="s">
        <v>713</v>
      </c>
      <c r="B1782" s="239" t="s">
        <v>646</v>
      </c>
      <c r="C1782" s="217" t="s">
        <v>618</v>
      </c>
      <c r="D1782" s="217"/>
      <c r="E1782" s="113"/>
      <c r="F1782" s="260"/>
    </row>
    <row r="1783" spans="1:6" x14ac:dyDescent="0.45">
      <c r="A1783" s="210"/>
      <c r="B1783" s="239" t="s">
        <v>1616</v>
      </c>
      <c r="C1783" s="217"/>
      <c r="D1783" s="217">
        <v>1</v>
      </c>
      <c r="E1783" s="113">
        <v>7.15</v>
      </c>
      <c r="F1783" s="268">
        <f>D1783*E1783</f>
        <v>7.15</v>
      </c>
    </row>
    <row r="1784" spans="1:6" x14ac:dyDescent="0.45">
      <c r="A1784" s="210"/>
      <c r="B1784" s="239" t="s">
        <v>1262</v>
      </c>
      <c r="C1784" s="217"/>
      <c r="D1784" s="217">
        <v>1</v>
      </c>
      <c r="E1784" s="113">
        <v>3.3</v>
      </c>
      <c r="F1784" s="268">
        <f t="shared" ref="F1784:F1790" si="60">D1784*E1784</f>
        <v>3.3</v>
      </c>
    </row>
    <row r="1785" spans="1:6" x14ac:dyDescent="0.45">
      <c r="A1785" s="210"/>
      <c r="B1785" s="239" t="s">
        <v>1263</v>
      </c>
      <c r="C1785" s="217"/>
      <c r="D1785" s="217">
        <v>1</v>
      </c>
      <c r="E1785" s="113">
        <v>6.05</v>
      </c>
      <c r="F1785" s="268">
        <f t="shared" si="60"/>
        <v>6.05</v>
      </c>
    </row>
    <row r="1786" spans="1:6" x14ac:dyDescent="0.45">
      <c r="A1786" s="210"/>
      <c r="B1786" s="239" t="s">
        <v>1264</v>
      </c>
      <c r="C1786" s="217"/>
      <c r="D1786" s="217">
        <v>1</v>
      </c>
      <c r="E1786" s="113">
        <v>2.2999999999999998</v>
      </c>
      <c r="F1786" s="268">
        <f t="shared" si="60"/>
        <v>2.2999999999999998</v>
      </c>
    </row>
    <row r="1787" spans="1:6" x14ac:dyDescent="0.45">
      <c r="A1787" s="210"/>
      <c r="B1787" s="239" t="s">
        <v>1264</v>
      </c>
      <c r="C1787" s="217"/>
      <c r="D1787" s="217">
        <v>1</v>
      </c>
      <c r="E1787" s="113">
        <v>2.15</v>
      </c>
      <c r="F1787" s="268">
        <f t="shared" si="60"/>
        <v>2.15</v>
      </c>
    </row>
    <row r="1788" spans="1:6" x14ac:dyDescent="0.45">
      <c r="A1788" s="210"/>
      <c r="B1788" s="239" t="s">
        <v>1265</v>
      </c>
      <c r="C1788" s="217"/>
      <c r="D1788" s="217">
        <v>1</v>
      </c>
      <c r="E1788" s="113">
        <v>3.4</v>
      </c>
      <c r="F1788" s="268">
        <f t="shared" si="60"/>
        <v>3.4</v>
      </c>
    </row>
    <row r="1789" spans="1:6" x14ac:dyDescent="0.45">
      <c r="A1789" s="210"/>
      <c r="B1789" s="239" t="s">
        <v>1266</v>
      </c>
      <c r="C1789" s="217"/>
      <c r="D1789" s="217">
        <v>1</v>
      </c>
      <c r="E1789" s="113">
        <v>3.75</v>
      </c>
      <c r="F1789" s="268">
        <f t="shared" si="60"/>
        <v>3.75</v>
      </c>
    </row>
    <row r="1790" spans="1:6" x14ac:dyDescent="0.45">
      <c r="A1790" s="210"/>
      <c r="B1790" s="239" t="s">
        <v>1267</v>
      </c>
      <c r="C1790" s="217"/>
      <c r="D1790" s="217">
        <v>1</v>
      </c>
      <c r="E1790" s="113">
        <v>2.35</v>
      </c>
      <c r="F1790" s="268">
        <f t="shared" si="60"/>
        <v>2.35</v>
      </c>
    </row>
    <row r="1791" spans="1:6" x14ac:dyDescent="0.45">
      <c r="A1791" s="262"/>
      <c r="B1791" s="240"/>
      <c r="C1791" s="263"/>
      <c r="D1791" s="263"/>
      <c r="E1791" s="116"/>
      <c r="F1791" s="264">
        <f>SUM(F1783:F1790)</f>
        <v>30.45</v>
      </c>
    </row>
    <row r="1792" spans="1:6" x14ac:dyDescent="0.45">
      <c r="A1792" s="210"/>
      <c r="B1792" s="239"/>
      <c r="C1792" s="217"/>
      <c r="D1792" s="217"/>
      <c r="E1792" s="113"/>
      <c r="F1792" s="268"/>
    </row>
    <row r="1793" spans="1:6" x14ac:dyDescent="0.45">
      <c r="A1793" s="210" t="s">
        <v>714</v>
      </c>
      <c r="B1793" s="239" t="s">
        <v>647</v>
      </c>
      <c r="C1793" s="217" t="s">
        <v>618</v>
      </c>
      <c r="D1793" s="217"/>
      <c r="E1793" s="113"/>
      <c r="F1793" s="260"/>
    </row>
    <row r="1794" spans="1:6" x14ac:dyDescent="0.45">
      <c r="A1794" s="210"/>
      <c r="B1794" s="239" t="s">
        <v>1268</v>
      </c>
      <c r="C1794" s="217"/>
      <c r="D1794" s="217">
        <v>1</v>
      </c>
      <c r="E1794" s="113">
        <v>1.93</v>
      </c>
      <c r="F1794" s="268">
        <f>D1794*E1794</f>
        <v>1.93</v>
      </c>
    </row>
    <row r="1795" spans="1:6" x14ac:dyDescent="0.45">
      <c r="A1795" s="210"/>
      <c r="B1795" s="239" t="s">
        <v>1269</v>
      </c>
      <c r="C1795" s="217"/>
      <c r="D1795" s="217">
        <v>1</v>
      </c>
      <c r="E1795" s="113">
        <v>0.52</v>
      </c>
      <c r="F1795" s="268">
        <f t="shared" ref="F1795:F1797" si="61">D1795*E1795</f>
        <v>0.52</v>
      </c>
    </row>
    <row r="1796" spans="1:6" x14ac:dyDescent="0.45">
      <c r="A1796" s="210"/>
      <c r="B1796" s="239" t="s">
        <v>1270</v>
      </c>
      <c r="C1796" s="217"/>
      <c r="D1796" s="217">
        <v>1</v>
      </c>
      <c r="E1796" s="113">
        <v>5.57</v>
      </c>
      <c r="F1796" s="268">
        <f t="shared" si="61"/>
        <v>5.57</v>
      </c>
    </row>
    <row r="1797" spans="1:6" x14ac:dyDescent="0.45">
      <c r="A1797" s="210"/>
      <c r="B1797" s="239"/>
      <c r="C1797" s="217"/>
      <c r="D1797" s="217"/>
      <c r="E1797" s="113"/>
      <c r="F1797" s="268">
        <f t="shared" si="61"/>
        <v>0</v>
      </c>
    </row>
    <row r="1798" spans="1:6" x14ac:dyDescent="0.45">
      <c r="A1798" s="262"/>
      <c r="B1798" s="240"/>
      <c r="C1798" s="263"/>
      <c r="D1798" s="263"/>
      <c r="E1798" s="116"/>
      <c r="F1798" s="264">
        <f>SUM(F1794:F1797)</f>
        <v>8.02</v>
      </c>
    </row>
    <row r="1799" spans="1:6" x14ac:dyDescent="0.45">
      <c r="A1799" s="210" t="s">
        <v>715</v>
      </c>
      <c r="B1799" s="239" t="s">
        <v>648</v>
      </c>
      <c r="C1799" s="217" t="s">
        <v>618</v>
      </c>
      <c r="D1799" s="217"/>
      <c r="E1799" s="113"/>
      <c r="F1799" s="260"/>
    </row>
    <row r="1800" spans="1:6" x14ac:dyDescent="0.45">
      <c r="A1800" s="210" t="s">
        <v>716</v>
      </c>
      <c r="B1800" s="239" t="s">
        <v>649</v>
      </c>
      <c r="C1800" s="217" t="s">
        <v>618</v>
      </c>
      <c r="D1800" s="217"/>
      <c r="E1800" s="113"/>
      <c r="F1800" s="260"/>
    </row>
    <row r="1801" spans="1:6" ht="22.5" x14ac:dyDescent="0.45">
      <c r="A1801" s="210" t="s">
        <v>1244</v>
      </c>
      <c r="B1801" s="239" t="s">
        <v>1617</v>
      </c>
      <c r="C1801" s="217" t="s">
        <v>624</v>
      </c>
      <c r="D1801" s="217"/>
      <c r="E1801" s="113"/>
      <c r="F1801" s="260"/>
    </row>
    <row r="1802" spans="1:6" ht="22.5" x14ac:dyDescent="0.45">
      <c r="A1802" s="210" t="s">
        <v>1245</v>
      </c>
      <c r="B1802" s="239" t="s">
        <v>1618</v>
      </c>
      <c r="C1802" s="217" t="s">
        <v>624</v>
      </c>
      <c r="D1802" s="217"/>
      <c r="E1802" s="113"/>
      <c r="F1802" s="260"/>
    </row>
    <row r="1803" spans="1:6" ht="22.5" x14ac:dyDescent="0.45">
      <c r="A1803" s="210" t="s">
        <v>1247</v>
      </c>
      <c r="B1803" s="239" t="s">
        <v>652</v>
      </c>
      <c r="C1803" s="217" t="s">
        <v>624</v>
      </c>
      <c r="D1803" s="217"/>
      <c r="E1803" s="113"/>
      <c r="F1803" s="260"/>
    </row>
    <row r="1804" spans="1:6" ht="22.5" x14ac:dyDescent="0.45">
      <c r="A1804" s="210" t="s">
        <v>1271</v>
      </c>
      <c r="B1804" s="239" t="s">
        <v>653</v>
      </c>
      <c r="C1804" s="217" t="s">
        <v>624</v>
      </c>
      <c r="D1804" s="217"/>
      <c r="E1804" s="113"/>
      <c r="F1804" s="260"/>
    </row>
    <row r="1805" spans="1:6" ht="22.5" x14ac:dyDescent="0.45">
      <c r="A1805" s="210" t="s">
        <v>1272</v>
      </c>
      <c r="B1805" s="239" t="s">
        <v>1619</v>
      </c>
      <c r="C1805" s="217" t="s">
        <v>14</v>
      </c>
      <c r="D1805" s="217"/>
      <c r="E1805" s="113"/>
      <c r="F1805" s="260"/>
    </row>
    <row r="1806" spans="1:6" x14ac:dyDescent="0.45">
      <c r="A1806" s="210" t="s">
        <v>1273</v>
      </c>
      <c r="B1806" s="239" t="s">
        <v>655</v>
      </c>
      <c r="C1806" s="217" t="s">
        <v>624</v>
      </c>
      <c r="D1806" s="217"/>
      <c r="E1806" s="113"/>
      <c r="F1806" s="260"/>
    </row>
    <row r="1807" spans="1:6" x14ac:dyDescent="0.45">
      <c r="A1807" s="210" t="s">
        <v>1274</v>
      </c>
      <c r="B1807" s="239" t="s">
        <v>643</v>
      </c>
      <c r="C1807" s="217" t="s">
        <v>624</v>
      </c>
      <c r="D1807" s="217"/>
      <c r="E1807" s="113"/>
      <c r="F1807" s="260"/>
    </row>
    <row r="1808" spans="1:6" x14ac:dyDescent="0.45">
      <c r="A1808" s="210" t="s">
        <v>1275</v>
      </c>
      <c r="B1808" s="239" t="s">
        <v>656</v>
      </c>
      <c r="C1808" s="217" t="s">
        <v>624</v>
      </c>
      <c r="D1808" s="217"/>
      <c r="E1808" s="113"/>
      <c r="F1808" s="260"/>
    </row>
    <row r="1809" spans="1:6" x14ac:dyDescent="0.45">
      <c r="A1809" s="210"/>
      <c r="B1809" s="239"/>
      <c r="C1809" s="217"/>
      <c r="D1809" s="217">
        <v>2</v>
      </c>
      <c r="E1809" s="113"/>
      <c r="F1809" s="265">
        <v>2</v>
      </c>
    </row>
    <row r="1810" spans="1:6" x14ac:dyDescent="0.45">
      <c r="A1810" s="210"/>
      <c r="B1810" s="239"/>
      <c r="C1810" s="217"/>
      <c r="D1810" s="217"/>
      <c r="E1810" s="113"/>
      <c r="F1810" s="260"/>
    </row>
    <row r="1811" spans="1:6" x14ac:dyDescent="0.45">
      <c r="A1811" s="210"/>
      <c r="B1811" s="239"/>
      <c r="C1811" s="217"/>
      <c r="D1811" s="217"/>
      <c r="E1811" s="113"/>
      <c r="F1811" s="260"/>
    </row>
    <row r="1812" spans="1:6" ht="22.5" x14ac:dyDescent="0.45">
      <c r="A1812" s="210" t="s">
        <v>1276</v>
      </c>
      <c r="B1812" s="239" t="s">
        <v>657</v>
      </c>
      <c r="C1812" s="217" t="s">
        <v>624</v>
      </c>
      <c r="D1812" s="217" t="s">
        <v>711</v>
      </c>
      <c r="E1812" s="113" t="s">
        <v>1246</v>
      </c>
      <c r="F1812" s="264">
        <v>1</v>
      </c>
    </row>
    <row r="1813" spans="1:6" x14ac:dyDescent="0.45">
      <c r="A1813" s="210"/>
      <c r="B1813" s="239"/>
      <c r="C1813" s="217"/>
      <c r="D1813" s="217"/>
      <c r="E1813" s="113"/>
      <c r="F1813" s="260"/>
    </row>
    <row r="1814" spans="1:6" x14ac:dyDescent="0.45">
      <c r="A1814" s="210"/>
      <c r="B1814" s="239"/>
      <c r="C1814" s="217"/>
      <c r="D1814" s="217"/>
      <c r="E1814" s="113"/>
      <c r="F1814" s="260"/>
    </row>
    <row r="1815" spans="1:6" x14ac:dyDescent="0.45">
      <c r="A1815" s="210" t="s">
        <v>658</v>
      </c>
      <c r="B1815" s="239" t="s">
        <v>659</v>
      </c>
      <c r="C1815" s="217" t="s">
        <v>14</v>
      </c>
      <c r="D1815" s="217"/>
      <c r="E1815" s="113"/>
      <c r="F1815" s="260"/>
    </row>
    <row r="1816" spans="1:6" ht="22.5" x14ac:dyDescent="0.45">
      <c r="A1816" s="210" t="s">
        <v>1209</v>
      </c>
      <c r="B1816" s="239" t="s">
        <v>1620</v>
      </c>
      <c r="C1816" s="217" t="s">
        <v>14</v>
      </c>
      <c r="D1816" s="217"/>
      <c r="E1816" s="113"/>
      <c r="F1816" s="260"/>
    </row>
    <row r="1817" spans="1:6" x14ac:dyDescent="0.45">
      <c r="A1817" s="210" t="s">
        <v>715</v>
      </c>
      <c r="B1817" s="239" t="s">
        <v>644</v>
      </c>
      <c r="C1817" s="217" t="s">
        <v>624</v>
      </c>
      <c r="D1817" s="217"/>
      <c r="E1817" s="113"/>
      <c r="F1817" s="260"/>
    </row>
    <row r="1818" spans="1:6" x14ac:dyDescent="0.45">
      <c r="A1818" s="210" t="s">
        <v>658</v>
      </c>
      <c r="B1818" s="239" t="s">
        <v>659</v>
      </c>
      <c r="C1818" s="217" t="s">
        <v>14</v>
      </c>
      <c r="D1818" s="217"/>
      <c r="E1818" s="113"/>
      <c r="F1818" s="260"/>
    </row>
    <row r="1819" spans="1:6" x14ac:dyDescent="0.45">
      <c r="A1819" s="210" t="s">
        <v>661</v>
      </c>
      <c r="B1819" s="239" t="s">
        <v>662</v>
      </c>
      <c r="C1819" s="217" t="s">
        <v>14</v>
      </c>
      <c r="D1819" s="217"/>
      <c r="E1819" s="113"/>
      <c r="F1819" s="260"/>
    </row>
    <row r="1820" spans="1:6" x14ac:dyDescent="0.45">
      <c r="A1820" s="210" t="s">
        <v>14</v>
      </c>
      <c r="B1820" s="239" t="s">
        <v>663</v>
      </c>
      <c r="C1820" s="217" t="s">
        <v>14</v>
      </c>
      <c r="D1820" s="217"/>
      <c r="E1820" s="113"/>
      <c r="F1820" s="260"/>
    </row>
    <row r="1821" spans="1:6" x14ac:dyDescent="0.45">
      <c r="A1821" s="210" t="s">
        <v>713</v>
      </c>
      <c r="B1821" s="239" t="s">
        <v>664</v>
      </c>
      <c r="C1821" s="217" t="s">
        <v>133</v>
      </c>
      <c r="D1821" s="217"/>
      <c r="E1821" s="113"/>
      <c r="F1821" s="260"/>
    </row>
    <row r="1822" spans="1:6" x14ac:dyDescent="0.45">
      <c r="A1822" s="210" t="s">
        <v>714</v>
      </c>
      <c r="B1822" s="239" t="s">
        <v>665</v>
      </c>
      <c r="C1822" s="217" t="s">
        <v>133</v>
      </c>
      <c r="D1822" s="217"/>
      <c r="E1822" s="113"/>
      <c r="F1822" s="260"/>
    </row>
    <row r="1823" spans="1:6" x14ac:dyDescent="0.45">
      <c r="A1823" s="210" t="s">
        <v>716</v>
      </c>
      <c r="B1823" s="239" t="s">
        <v>666</v>
      </c>
      <c r="C1823" s="217" t="s">
        <v>133</v>
      </c>
      <c r="D1823" s="217"/>
      <c r="E1823" s="113"/>
      <c r="F1823" s="260"/>
    </row>
    <row r="1824" spans="1:6" x14ac:dyDescent="0.45">
      <c r="A1824" s="210" t="s">
        <v>717</v>
      </c>
      <c r="B1824" s="239" t="s">
        <v>667</v>
      </c>
      <c r="C1824" s="217" t="s">
        <v>133</v>
      </c>
      <c r="D1824" s="217"/>
      <c r="E1824" s="113"/>
      <c r="F1824" s="260"/>
    </row>
    <row r="1825" spans="1:6" x14ac:dyDescent="0.45">
      <c r="A1825" s="210" t="s">
        <v>877</v>
      </c>
      <c r="B1825" s="239" t="s">
        <v>668</v>
      </c>
      <c r="C1825" s="217" t="s">
        <v>133</v>
      </c>
      <c r="D1825" s="217"/>
      <c r="E1825" s="113"/>
      <c r="F1825" s="260"/>
    </row>
    <row r="1826" spans="1:6" x14ac:dyDescent="0.45">
      <c r="A1826" s="210" t="s">
        <v>929</v>
      </c>
      <c r="B1826" s="239" t="s">
        <v>669</v>
      </c>
      <c r="C1826" s="217" t="s">
        <v>133</v>
      </c>
      <c r="D1826" s="217"/>
      <c r="E1826" s="113"/>
      <c r="F1826" s="260"/>
    </row>
    <row r="1827" spans="1:6" x14ac:dyDescent="0.45">
      <c r="A1827" s="210" t="s">
        <v>1198</v>
      </c>
      <c r="B1827" s="239" t="s">
        <v>670</v>
      </c>
      <c r="C1827" s="217" t="s">
        <v>133</v>
      </c>
      <c r="D1827" s="217"/>
      <c r="E1827" s="113"/>
      <c r="F1827" s="260"/>
    </row>
    <row r="1828" spans="1:6" x14ac:dyDescent="0.45">
      <c r="A1828" s="210" t="s">
        <v>1199</v>
      </c>
      <c r="B1828" s="239" t="s">
        <v>671</v>
      </c>
      <c r="C1828" s="217" t="s">
        <v>133</v>
      </c>
      <c r="D1828" s="217"/>
      <c r="E1828" s="113"/>
      <c r="F1828" s="260"/>
    </row>
    <row r="1829" spans="1:6" x14ac:dyDescent="0.45">
      <c r="A1829" s="210" t="s">
        <v>1200</v>
      </c>
      <c r="B1829" s="239" t="s">
        <v>672</v>
      </c>
      <c r="C1829" s="217" t="s">
        <v>133</v>
      </c>
      <c r="D1829" s="217"/>
      <c r="E1829" s="113"/>
      <c r="F1829" s="260"/>
    </row>
    <row r="1830" spans="1:6" x14ac:dyDescent="0.45">
      <c r="A1830" s="210" t="s">
        <v>1201</v>
      </c>
      <c r="B1830" s="239" t="s">
        <v>1621</v>
      </c>
      <c r="C1830" s="217" t="s">
        <v>133</v>
      </c>
      <c r="D1830" s="217"/>
      <c r="E1830" s="113"/>
      <c r="F1830" s="260"/>
    </row>
    <row r="1831" spans="1:6" x14ac:dyDescent="0.45">
      <c r="A1831" s="210" t="s">
        <v>1277</v>
      </c>
      <c r="B1831" s="239" t="s">
        <v>674</v>
      </c>
      <c r="C1831" s="217" t="s">
        <v>133</v>
      </c>
      <c r="D1831" s="217"/>
      <c r="E1831" s="113"/>
      <c r="F1831" s="260"/>
    </row>
    <row r="1832" spans="1:6" x14ac:dyDescent="0.45">
      <c r="A1832" s="210" t="s">
        <v>1278</v>
      </c>
      <c r="B1832" s="239" t="s">
        <v>675</v>
      </c>
      <c r="C1832" s="217" t="s">
        <v>133</v>
      </c>
      <c r="D1832" s="217"/>
      <c r="E1832" s="113"/>
      <c r="F1832" s="260"/>
    </row>
    <row r="1833" spans="1:6" x14ac:dyDescent="0.45">
      <c r="A1833" s="210" t="s">
        <v>1279</v>
      </c>
      <c r="B1833" s="239" t="s">
        <v>676</v>
      </c>
      <c r="C1833" s="217" t="s">
        <v>133</v>
      </c>
      <c r="D1833" s="217"/>
      <c r="E1833" s="113"/>
      <c r="F1833" s="260"/>
    </row>
    <row r="1834" spans="1:6" x14ac:dyDescent="0.45">
      <c r="A1834" s="210" t="s">
        <v>1280</v>
      </c>
      <c r="B1834" s="239" t="s">
        <v>677</v>
      </c>
      <c r="C1834" s="217" t="s">
        <v>133</v>
      </c>
      <c r="D1834" s="217"/>
      <c r="E1834" s="113"/>
      <c r="F1834" s="260"/>
    </row>
    <row r="1835" spans="1:6" x14ac:dyDescent="0.3">
      <c r="A1835" s="31"/>
      <c r="B1835" s="269"/>
      <c r="C1835" s="217"/>
      <c r="D1835" s="10"/>
      <c r="E1835" s="132"/>
      <c r="F1835" s="270"/>
    </row>
  </sheetData>
  <mergeCells count="8">
    <mergeCell ref="A393:F393"/>
    <mergeCell ref="A122:F122"/>
    <mergeCell ref="A2:F2"/>
    <mergeCell ref="A1478:F1478"/>
    <mergeCell ref="A645:F645"/>
    <mergeCell ref="A774:F774"/>
    <mergeCell ref="A1056:F1056"/>
    <mergeCell ref="A589:F58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H64"/>
  <sheetViews>
    <sheetView topLeftCell="A34" workbookViewId="0">
      <selection activeCell="F47" sqref="F47"/>
    </sheetView>
  </sheetViews>
  <sheetFormatPr defaultColWidth="9" defaultRowHeight="11.25" x14ac:dyDescent="0.3"/>
  <cols>
    <col min="1" max="1" width="9.1328125" style="142" bestFit="1" customWidth="1"/>
    <col min="2" max="2" width="57" style="142" customWidth="1"/>
    <col min="3" max="3" width="4.59765625" style="142" bestFit="1" customWidth="1"/>
    <col min="4" max="4" width="7.59765625" style="167" bestFit="1" customWidth="1"/>
    <col min="5" max="5" width="11.73046875" style="167" bestFit="1" customWidth="1"/>
    <col min="6" max="6" width="14.59765625" style="322" bestFit="1" customWidth="1"/>
    <col min="7" max="7" width="6.73046875" style="322" customWidth="1"/>
    <col min="8" max="8" width="13.59765625" style="322" customWidth="1"/>
    <col min="9" max="16384" width="9" style="142"/>
  </cols>
  <sheetData>
    <row r="7" spans="1:8" x14ac:dyDescent="0.3">
      <c r="A7" s="368" t="s">
        <v>1433</v>
      </c>
      <c r="B7" s="368"/>
      <c r="C7" s="368"/>
      <c r="D7" s="368"/>
      <c r="E7" s="368"/>
      <c r="F7" s="368"/>
      <c r="G7" s="368"/>
      <c r="H7" s="368"/>
    </row>
    <row r="8" spans="1:8" x14ac:dyDescent="0.3">
      <c r="A8" s="2" t="s">
        <v>7</v>
      </c>
      <c r="B8" s="3" t="s">
        <v>8</v>
      </c>
      <c r="C8" s="2" t="s">
        <v>9</v>
      </c>
      <c r="D8" s="154" t="s">
        <v>10</v>
      </c>
      <c r="E8" s="154" t="s">
        <v>12</v>
      </c>
      <c r="F8" s="275" t="s">
        <v>13</v>
      </c>
      <c r="G8" s="275" t="s">
        <v>678</v>
      </c>
      <c r="H8" s="275" t="s">
        <v>13</v>
      </c>
    </row>
    <row r="9" spans="1:8" x14ac:dyDescent="0.3">
      <c r="A9" s="135"/>
      <c r="B9" s="24" t="s">
        <v>1288</v>
      </c>
      <c r="C9" s="135"/>
      <c r="D9" s="155"/>
      <c r="E9" s="155"/>
      <c r="F9" s="317"/>
      <c r="G9" s="317"/>
      <c r="H9" s="317"/>
    </row>
    <row r="10" spans="1:8" ht="67.5" x14ac:dyDescent="0.3">
      <c r="A10" s="156">
        <v>1</v>
      </c>
      <c r="B10" s="143" t="s">
        <v>1623</v>
      </c>
      <c r="C10" s="157" t="s">
        <v>1283</v>
      </c>
      <c r="D10" s="158">
        <v>865</v>
      </c>
      <c r="E10" s="158">
        <v>350</v>
      </c>
      <c r="F10" s="318">
        <f>E10*D10</f>
        <v>302750</v>
      </c>
      <c r="G10" s="318">
        <v>1</v>
      </c>
      <c r="H10" s="318">
        <f t="shared" ref="H10:H15" si="0">E10*D10*G10</f>
        <v>302750</v>
      </c>
    </row>
    <row r="11" spans="1:8" ht="45" x14ac:dyDescent="0.3">
      <c r="A11" s="156">
        <v>2</v>
      </c>
      <c r="B11" s="143" t="s">
        <v>1624</v>
      </c>
      <c r="C11" s="157" t="s">
        <v>1284</v>
      </c>
      <c r="D11" s="158">
        <f>'EXT MS'!G16</f>
        <v>24.390243902439025</v>
      </c>
      <c r="E11" s="158">
        <v>975</v>
      </c>
      <c r="F11" s="318">
        <f t="shared" ref="F11:F63" si="1">E11*D11</f>
        <v>23780.487804878048</v>
      </c>
      <c r="G11" s="318">
        <v>1</v>
      </c>
      <c r="H11" s="318">
        <f t="shared" si="0"/>
        <v>23780.487804878048</v>
      </c>
    </row>
    <row r="12" spans="1:8" ht="33.75" x14ac:dyDescent="0.3">
      <c r="A12" s="156">
        <v>3</v>
      </c>
      <c r="B12" s="143" t="s">
        <v>1285</v>
      </c>
      <c r="C12" s="157" t="s">
        <v>1286</v>
      </c>
      <c r="D12" s="158">
        <f>'EXT MS'!G18</f>
        <v>4</v>
      </c>
      <c r="E12" s="158">
        <v>10750</v>
      </c>
      <c r="F12" s="318">
        <f t="shared" si="1"/>
        <v>43000</v>
      </c>
      <c r="G12" s="318">
        <v>1</v>
      </c>
      <c r="H12" s="318">
        <f t="shared" si="0"/>
        <v>43000</v>
      </c>
    </row>
    <row r="13" spans="1:8" x14ac:dyDescent="0.3">
      <c r="A13" s="89"/>
      <c r="B13" s="89"/>
      <c r="C13" s="89"/>
      <c r="D13" s="148"/>
      <c r="E13" s="148"/>
      <c r="F13" s="318">
        <f t="shared" si="1"/>
        <v>0</v>
      </c>
      <c r="G13" s="319"/>
      <c r="H13" s="318">
        <f t="shared" si="0"/>
        <v>0</v>
      </c>
    </row>
    <row r="14" spans="1:8" x14ac:dyDescent="0.3">
      <c r="A14" s="89"/>
      <c r="B14" s="24" t="s">
        <v>1307</v>
      </c>
      <c r="C14" s="89"/>
      <c r="D14" s="148"/>
      <c r="E14" s="148"/>
      <c r="F14" s="318">
        <f t="shared" si="1"/>
        <v>0</v>
      </c>
      <c r="G14" s="319"/>
      <c r="H14" s="318">
        <f t="shared" si="0"/>
        <v>0</v>
      </c>
    </row>
    <row r="15" spans="1:8" x14ac:dyDescent="0.3">
      <c r="A15" s="144">
        <v>1</v>
      </c>
      <c r="B15" s="159" t="s">
        <v>1308</v>
      </c>
      <c r="C15" s="144" t="s">
        <v>1309</v>
      </c>
      <c r="D15" s="148">
        <f>'EXT MS'!G21</f>
        <v>6</v>
      </c>
      <c r="E15" s="148">
        <v>17500</v>
      </c>
      <c r="F15" s="318">
        <f t="shared" si="1"/>
        <v>105000</v>
      </c>
      <c r="G15" s="319">
        <v>1</v>
      </c>
      <c r="H15" s="318">
        <f t="shared" si="0"/>
        <v>105000</v>
      </c>
    </row>
    <row r="16" spans="1:8" x14ac:dyDescent="0.3">
      <c r="A16" s="150">
        <v>2</v>
      </c>
      <c r="B16" s="160" t="s">
        <v>1310</v>
      </c>
      <c r="C16" s="150"/>
      <c r="D16" s="161"/>
      <c r="E16" s="161"/>
      <c r="F16" s="320"/>
      <c r="G16" s="320"/>
      <c r="H16" s="320"/>
    </row>
    <row r="17" spans="1:8" x14ac:dyDescent="0.3">
      <c r="A17" s="144" t="s">
        <v>1311</v>
      </c>
      <c r="B17" s="159" t="s">
        <v>1312</v>
      </c>
      <c r="C17" s="144" t="s">
        <v>1205</v>
      </c>
      <c r="D17" s="148">
        <f>'EXT MS'!G36</f>
        <v>163.99549999999999</v>
      </c>
      <c r="E17" s="158">
        <v>385</v>
      </c>
      <c r="F17" s="318">
        <f t="shared" si="1"/>
        <v>63138.267499999994</v>
      </c>
      <c r="G17" s="318">
        <v>1</v>
      </c>
      <c r="H17" s="318">
        <f t="shared" ref="H17:H63" si="2">E17*D17*G17</f>
        <v>63138.267499999994</v>
      </c>
    </row>
    <row r="18" spans="1:8" ht="33.75" x14ac:dyDescent="0.3">
      <c r="A18" s="144" t="s">
        <v>1313</v>
      </c>
      <c r="B18" s="73" t="s">
        <v>1314</v>
      </c>
      <c r="C18" s="144" t="s">
        <v>1205</v>
      </c>
      <c r="D18" s="148">
        <f>'EXT MS'!G54</f>
        <v>84.26479999999998</v>
      </c>
      <c r="E18" s="158">
        <v>490</v>
      </c>
      <c r="F18" s="318">
        <f t="shared" si="1"/>
        <v>41289.751999999993</v>
      </c>
      <c r="G18" s="318">
        <v>1</v>
      </c>
      <c r="H18" s="318">
        <f t="shared" si="2"/>
        <v>41289.751999999993</v>
      </c>
    </row>
    <row r="19" spans="1:8" ht="33.75" x14ac:dyDescent="0.3">
      <c r="A19" s="144" t="s">
        <v>1315</v>
      </c>
      <c r="B19" s="73" t="s">
        <v>1316</v>
      </c>
      <c r="C19" s="144" t="s">
        <v>1317</v>
      </c>
      <c r="D19" s="148">
        <f>'EXT MS'!G56</f>
        <v>1</v>
      </c>
      <c r="E19" s="158">
        <v>18750</v>
      </c>
      <c r="F19" s="318">
        <f t="shared" si="1"/>
        <v>18750</v>
      </c>
      <c r="G19" s="318">
        <v>1</v>
      </c>
      <c r="H19" s="318">
        <f t="shared" si="2"/>
        <v>18750</v>
      </c>
    </row>
    <row r="20" spans="1:8" ht="56.25" x14ac:dyDescent="0.3">
      <c r="A20" s="144" t="s">
        <v>1318</v>
      </c>
      <c r="B20" s="73" t="s">
        <v>1319</v>
      </c>
      <c r="C20" s="144" t="s">
        <v>1205</v>
      </c>
      <c r="D20" s="148">
        <f>'EXT MS'!G78</f>
        <v>168.83699999999999</v>
      </c>
      <c r="E20" s="148">
        <v>560</v>
      </c>
      <c r="F20" s="318">
        <f t="shared" si="1"/>
        <v>94548.72</v>
      </c>
      <c r="G20" s="319">
        <v>1</v>
      </c>
      <c r="H20" s="318">
        <f t="shared" si="2"/>
        <v>94548.72</v>
      </c>
    </row>
    <row r="21" spans="1:8" ht="56.25" x14ac:dyDescent="0.3">
      <c r="A21" s="144" t="s">
        <v>1320</v>
      </c>
      <c r="B21" s="73" t="s">
        <v>1321</v>
      </c>
      <c r="C21" s="144" t="s">
        <v>1205</v>
      </c>
      <c r="D21" s="148">
        <f>'EXT MS'!G84</f>
        <v>27.071900000000003</v>
      </c>
      <c r="E21" s="158">
        <v>450</v>
      </c>
      <c r="F21" s="318">
        <f t="shared" si="1"/>
        <v>12182.355000000001</v>
      </c>
      <c r="G21" s="318">
        <v>1</v>
      </c>
      <c r="H21" s="318">
        <f t="shared" si="2"/>
        <v>12182.355000000001</v>
      </c>
    </row>
    <row r="22" spans="1:8" x14ac:dyDescent="0.3">
      <c r="A22" s="157" t="s">
        <v>1322</v>
      </c>
      <c r="B22" s="204" t="s">
        <v>1323</v>
      </c>
      <c r="C22" s="157" t="s">
        <v>1309</v>
      </c>
      <c r="D22" s="158">
        <v>10</v>
      </c>
      <c r="E22" s="158">
        <v>17500</v>
      </c>
      <c r="F22" s="318">
        <f t="shared" si="1"/>
        <v>175000</v>
      </c>
      <c r="G22" s="318">
        <v>1</v>
      </c>
      <c r="H22" s="318">
        <f t="shared" si="2"/>
        <v>175000</v>
      </c>
    </row>
    <row r="23" spans="1:8" ht="56.25" x14ac:dyDescent="0.3">
      <c r="A23" s="144" t="s">
        <v>1324</v>
      </c>
      <c r="B23" s="159" t="s">
        <v>1325</v>
      </c>
      <c r="C23" s="144" t="s">
        <v>1205</v>
      </c>
      <c r="D23" s="148">
        <f>'EXT MS'!G96</f>
        <v>68.239499999999992</v>
      </c>
      <c r="E23" s="148">
        <v>695</v>
      </c>
      <c r="F23" s="318">
        <f t="shared" si="1"/>
        <v>47426.452499999992</v>
      </c>
      <c r="G23" s="319">
        <v>1</v>
      </c>
      <c r="H23" s="318">
        <f t="shared" si="2"/>
        <v>47426.452499999992</v>
      </c>
    </row>
    <row r="24" spans="1:8" ht="56.25" x14ac:dyDescent="0.3">
      <c r="A24" s="144" t="s">
        <v>1326</v>
      </c>
      <c r="B24" s="73" t="s">
        <v>1327</v>
      </c>
      <c r="C24" s="144" t="s">
        <v>1328</v>
      </c>
      <c r="D24" s="148">
        <f>'EXT MS'!G104</f>
        <v>28.33</v>
      </c>
      <c r="E24" s="148">
        <v>715</v>
      </c>
      <c r="F24" s="318">
        <f t="shared" si="1"/>
        <v>20255.949999999997</v>
      </c>
      <c r="G24" s="319">
        <v>0.9</v>
      </c>
      <c r="H24" s="318">
        <f t="shared" si="2"/>
        <v>18230.355</v>
      </c>
    </row>
    <row r="25" spans="1:8" ht="45" x14ac:dyDescent="0.3">
      <c r="A25" s="144" t="s">
        <v>1329</v>
      </c>
      <c r="B25" s="73" t="s">
        <v>1330</v>
      </c>
      <c r="C25" s="144" t="s">
        <v>1317</v>
      </c>
      <c r="D25" s="148">
        <f>'EXT MS'!G107</f>
        <v>1.6480000000000001</v>
      </c>
      <c r="E25" s="148">
        <v>1500</v>
      </c>
      <c r="F25" s="318">
        <f t="shared" si="1"/>
        <v>2472</v>
      </c>
      <c r="G25" s="319">
        <v>0.9</v>
      </c>
      <c r="H25" s="318">
        <f t="shared" si="2"/>
        <v>2224.8000000000002</v>
      </c>
    </row>
    <row r="26" spans="1:8" ht="45" x14ac:dyDescent="0.3">
      <c r="A26" s="144" t="s">
        <v>1331</v>
      </c>
      <c r="B26" s="162" t="s">
        <v>1332</v>
      </c>
      <c r="C26" s="144" t="s">
        <v>1205</v>
      </c>
      <c r="D26" s="148">
        <f>'EXT MS'!G111</f>
        <v>45.903999999999996</v>
      </c>
      <c r="E26" s="148">
        <v>550</v>
      </c>
      <c r="F26" s="318">
        <f t="shared" si="1"/>
        <v>25247.199999999997</v>
      </c>
      <c r="G26" s="319">
        <v>1</v>
      </c>
      <c r="H26" s="318">
        <f t="shared" si="2"/>
        <v>25247.199999999997</v>
      </c>
    </row>
    <row r="27" spans="1:8" ht="45" x14ac:dyDescent="0.3">
      <c r="A27" s="144" t="s">
        <v>1333</v>
      </c>
      <c r="B27" s="162" t="s">
        <v>1334</v>
      </c>
      <c r="C27" s="144" t="s">
        <v>1205</v>
      </c>
      <c r="D27" s="148">
        <f>'EXT MS'!G114</f>
        <v>22</v>
      </c>
      <c r="E27" s="148">
        <v>960</v>
      </c>
      <c r="F27" s="318">
        <f t="shared" si="1"/>
        <v>21120</v>
      </c>
      <c r="G27" s="319">
        <v>1</v>
      </c>
      <c r="H27" s="318">
        <f t="shared" si="2"/>
        <v>21120</v>
      </c>
    </row>
    <row r="28" spans="1:8" ht="45" x14ac:dyDescent="0.3">
      <c r="A28" s="144" t="s">
        <v>1335</v>
      </c>
      <c r="B28" s="162" t="s">
        <v>1625</v>
      </c>
      <c r="C28" s="144" t="s">
        <v>1205</v>
      </c>
      <c r="D28" s="148">
        <f>'EXT MS'!G119</f>
        <v>46.585400000000007</v>
      </c>
      <c r="E28" s="148">
        <v>550</v>
      </c>
      <c r="F28" s="318">
        <f t="shared" si="1"/>
        <v>25621.970000000005</v>
      </c>
      <c r="G28" s="319">
        <v>1</v>
      </c>
      <c r="H28" s="318">
        <f t="shared" si="2"/>
        <v>25621.970000000005</v>
      </c>
    </row>
    <row r="29" spans="1:8" ht="22.5" x14ac:dyDescent="0.3">
      <c r="A29" s="144" t="s">
        <v>1336</v>
      </c>
      <c r="B29" s="163" t="s">
        <v>1337</v>
      </c>
      <c r="C29" s="144" t="s">
        <v>1205</v>
      </c>
      <c r="D29" s="148">
        <f>'EXT MS'!G121</f>
        <v>1</v>
      </c>
      <c r="E29" s="148"/>
      <c r="F29" s="318">
        <f t="shared" si="1"/>
        <v>0</v>
      </c>
      <c r="G29" s="319">
        <v>0</v>
      </c>
      <c r="H29" s="318">
        <f t="shared" si="2"/>
        <v>0</v>
      </c>
    </row>
    <row r="30" spans="1:8" x14ac:dyDescent="0.3">
      <c r="A30" s="144" t="s">
        <v>1338</v>
      </c>
      <c r="B30" s="162" t="s">
        <v>1626</v>
      </c>
      <c r="C30" s="144" t="s">
        <v>1317</v>
      </c>
      <c r="D30" s="148">
        <f>'EXT MS'!G123</f>
        <v>1</v>
      </c>
      <c r="E30" s="148">
        <v>3950</v>
      </c>
      <c r="F30" s="318">
        <f t="shared" si="1"/>
        <v>3950</v>
      </c>
      <c r="G30" s="319">
        <v>1</v>
      </c>
      <c r="H30" s="318">
        <f t="shared" si="2"/>
        <v>3950</v>
      </c>
    </row>
    <row r="31" spans="1:8" x14ac:dyDescent="0.3">
      <c r="A31" s="144" t="s">
        <v>1339</v>
      </c>
      <c r="B31" s="162" t="s">
        <v>1340</v>
      </c>
      <c r="C31" s="144" t="s">
        <v>133</v>
      </c>
      <c r="D31" s="148">
        <f>'EXT MS'!G125</f>
        <v>3</v>
      </c>
      <c r="E31" s="148">
        <v>4950</v>
      </c>
      <c r="F31" s="318">
        <f t="shared" si="1"/>
        <v>14850</v>
      </c>
      <c r="G31" s="319">
        <v>1</v>
      </c>
      <c r="H31" s="318">
        <f t="shared" si="2"/>
        <v>14850</v>
      </c>
    </row>
    <row r="32" spans="1:8" x14ac:dyDescent="0.3">
      <c r="A32" s="144"/>
      <c r="B32" s="24" t="s">
        <v>1434</v>
      </c>
      <c r="C32" s="144"/>
      <c r="D32" s="148"/>
      <c r="E32" s="148"/>
      <c r="F32" s="318"/>
      <c r="G32" s="319"/>
      <c r="H32" s="318"/>
    </row>
    <row r="33" spans="1:8" ht="56.25" x14ac:dyDescent="0.3">
      <c r="A33" s="144">
        <v>1</v>
      </c>
      <c r="B33" s="60" t="s">
        <v>1341</v>
      </c>
      <c r="C33" s="144" t="s">
        <v>1205</v>
      </c>
      <c r="D33" s="148">
        <f>'EXT MS'!G130</f>
        <v>14.2</v>
      </c>
      <c r="E33" s="148">
        <v>2650</v>
      </c>
      <c r="F33" s="318">
        <f t="shared" si="1"/>
        <v>37630</v>
      </c>
      <c r="G33" s="319">
        <v>1</v>
      </c>
      <c r="H33" s="318">
        <f t="shared" si="2"/>
        <v>37630</v>
      </c>
    </row>
    <row r="34" spans="1:8" ht="78.75" x14ac:dyDescent="0.3">
      <c r="A34" s="144">
        <v>2</v>
      </c>
      <c r="B34" s="60" t="s">
        <v>351</v>
      </c>
      <c r="C34" s="144" t="s">
        <v>1205</v>
      </c>
      <c r="D34" s="148">
        <f>'EXT MS'!G132</f>
        <v>9.3000000000000007</v>
      </c>
      <c r="E34" s="148">
        <v>4250</v>
      </c>
      <c r="F34" s="318">
        <f t="shared" si="1"/>
        <v>39525</v>
      </c>
      <c r="G34" s="319">
        <v>1</v>
      </c>
      <c r="H34" s="318">
        <f t="shared" si="2"/>
        <v>39525</v>
      </c>
    </row>
    <row r="35" spans="1:8" ht="56.25" x14ac:dyDescent="0.3">
      <c r="A35" s="144">
        <v>3</v>
      </c>
      <c r="B35" s="60" t="s">
        <v>1342</v>
      </c>
      <c r="C35" s="144" t="s">
        <v>1205</v>
      </c>
      <c r="D35" s="148">
        <f>'EXT MS'!G137</f>
        <v>15.819999999999999</v>
      </c>
      <c r="E35" s="148">
        <v>1850</v>
      </c>
      <c r="F35" s="318">
        <f t="shared" si="1"/>
        <v>29266.999999999996</v>
      </c>
      <c r="G35" s="319">
        <v>1</v>
      </c>
      <c r="H35" s="318">
        <f t="shared" si="2"/>
        <v>29266.999999999996</v>
      </c>
    </row>
    <row r="36" spans="1:8" ht="22.5" x14ac:dyDescent="0.3">
      <c r="A36" s="144">
        <v>4</v>
      </c>
      <c r="B36" s="162" t="s">
        <v>1627</v>
      </c>
      <c r="C36" s="144" t="s">
        <v>52</v>
      </c>
      <c r="D36" s="148">
        <f>'EXT MS'!G139</f>
        <v>20.399999999999999</v>
      </c>
      <c r="E36" s="148">
        <v>4500</v>
      </c>
      <c r="F36" s="318">
        <f t="shared" si="1"/>
        <v>91800</v>
      </c>
      <c r="G36" s="319">
        <v>1</v>
      </c>
      <c r="H36" s="318">
        <f t="shared" si="2"/>
        <v>91800</v>
      </c>
    </row>
    <row r="37" spans="1:8" x14ac:dyDescent="0.3">
      <c r="A37" s="144">
        <v>5</v>
      </c>
      <c r="B37" s="162" t="s">
        <v>1628</v>
      </c>
      <c r="C37" s="144" t="s">
        <v>52</v>
      </c>
      <c r="D37" s="148">
        <f>'EXT MS'!G141</f>
        <v>20.399999999999999</v>
      </c>
      <c r="E37" s="148">
        <v>1500</v>
      </c>
      <c r="F37" s="318">
        <f t="shared" si="1"/>
        <v>30599.999999999996</v>
      </c>
      <c r="G37" s="319">
        <v>1</v>
      </c>
      <c r="H37" s="318">
        <f t="shared" si="2"/>
        <v>30599.999999999996</v>
      </c>
    </row>
    <row r="38" spans="1:8" x14ac:dyDescent="0.3">
      <c r="A38" s="144">
        <v>6</v>
      </c>
      <c r="B38" s="162" t="s">
        <v>1343</v>
      </c>
      <c r="C38" s="144" t="s">
        <v>1205</v>
      </c>
      <c r="D38" s="148">
        <f>'EXT MS'!G144</f>
        <v>0.36</v>
      </c>
      <c r="E38" s="148">
        <v>16750</v>
      </c>
      <c r="F38" s="318">
        <f t="shared" si="1"/>
        <v>6030</v>
      </c>
      <c r="G38" s="319">
        <v>1</v>
      </c>
      <c r="H38" s="318">
        <f t="shared" si="2"/>
        <v>6030</v>
      </c>
    </row>
    <row r="39" spans="1:8" x14ac:dyDescent="0.3">
      <c r="A39" s="144">
        <v>7</v>
      </c>
      <c r="B39" s="162" t="s">
        <v>1344</v>
      </c>
      <c r="C39" s="144" t="s">
        <v>1205</v>
      </c>
      <c r="D39" s="148">
        <v>77.2</v>
      </c>
      <c r="E39" s="148">
        <v>1975</v>
      </c>
      <c r="F39" s="318">
        <f t="shared" si="1"/>
        <v>152470</v>
      </c>
      <c r="G39" s="319">
        <v>0.7</v>
      </c>
      <c r="H39" s="318">
        <f t="shared" si="2"/>
        <v>106729</v>
      </c>
    </row>
    <row r="40" spans="1:8" x14ac:dyDescent="0.3">
      <c r="A40" s="157">
        <v>8</v>
      </c>
      <c r="B40" s="323" t="s">
        <v>1345</v>
      </c>
      <c r="C40" s="157" t="s">
        <v>1205</v>
      </c>
      <c r="D40" s="158">
        <f>'EXT MS'!G162</f>
        <v>72.959000000000003</v>
      </c>
      <c r="E40" s="158">
        <v>1975</v>
      </c>
      <c r="F40" s="318">
        <f t="shared" si="1"/>
        <v>144094.02499999999</v>
      </c>
      <c r="G40" s="318">
        <v>1</v>
      </c>
      <c r="H40" s="318">
        <f t="shared" si="2"/>
        <v>144094.02499999999</v>
      </c>
    </row>
    <row r="41" spans="1:8" x14ac:dyDescent="0.3">
      <c r="A41" s="157">
        <v>9</v>
      </c>
      <c r="B41" s="323" t="s">
        <v>1346</v>
      </c>
      <c r="C41" s="157" t="s">
        <v>1205</v>
      </c>
      <c r="D41" s="158">
        <f>'EXT MS'!G164</f>
        <v>77.2</v>
      </c>
      <c r="E41" s="158">
        <v>14750</v>
      </c>
      <c r="F41" s="318">
        <f t="shared" si="1"/>
        <v>1138700</v>
      </c>
      <c r="G41" s="318">
        <v>0.75</v>
      </c>
      <c r="H41" s="318">
        <f t="shared" si="2"/>
        <v>854025</v>
      </c>
    </row>
    <row r="42" spans="1:8" x14ac:dyDescent="0.3">
      <c r="A42" s="144">
        <v>10</v>
      </c>
      <c r="B42" s="162" t="s">
        <v>1697</v>
      </c>
      <c r="C42" s="144" t="s">
        <v>133</v>
      </c>
      <c r="D42" s="148">
        <f>'EXT MS'!G166</f>
        <v>1</v>
      </c>
      <c r="E42" s="158">
        <v>70000</v>
      </c>
      <c r="F42" s="318">
        <f t="shared" si="1"/>
        <v>70000</v>
      </c>
      <c r="G42" s="318">
        <v>1</v>
      </c>
      <c r="H42" s="318">
        <f t="shared" si="2"/>
        <v>70000</v>
      </c>
    </row>
    <row r="43" spans="1:8" x14ac:dyDescent="0.3">
      <c r="A43" s="144">
        <v>11</v>
      </c>
      <c r="B43" s="162" t="s">
        <v>1696</v>
      </c>
      <c r="C43" s="144" t="s">
        <v>133</v>
      </c>
      <c r="D43" s="148">
        <f>'EXT MS'!G168</f>
        <v>2</v>
      </c>
      <c r="E43" s="148">
        <v>185000</v>
      </c>
      <c r="F43" s="318">
        <f t="shared" si="1"/>
        <v>370000</v>
      </c>
      <c r="G43" s="319">
        <v>0.9</v>
      </c>
      <c r="H43" s="318">
        <f t="shared" si="2"/>
        <v>333000</v>
      </c>
    </row>
    <row r="44" spans="1:8" x14ac:dyDescent="0.3">
      <c r="A44" s="144">
        <v>12</v>
      </c>
      <c r="B44" s="162" t="s">
        <v>1630</v>
      </c>
      <c r="C44" s="144" t="s">
        <v>133</v>
      </c>
      <c r="D44" s="148">
        <f>'EXT MS'!G170</f>
        <v>2</v>
      </c>
      <c r="E44" s="148">
        <v>22750</v>
      </c>
      <c r="F44" s="318">
        <f t="shared" si="1"/>
        <v>45500</v>
      </c>
      <c r="G44" s="319">
        <v>1</v>
      </c>
      <c r="H44" s="318">
        <f t="shared" si="2"/>
        <v>45500</v>
      </c>
    </row>
    <row r="45" spans="1:8" x14ac:dyDescent="0.3">
      <c r="A45" s="144">
        <v>13</v>
      </c>
      <c r="B45" s="162" t="s">
        <v>1347</v>
      </c>
      <c r="C45" s="144"/>
      <c r="D45" s="148"/>
      <c r="E45" s="148"/>
      <c r="F45" s="318">
        <f t="shared" si="1"/>
        <v>0</v>
      </c>
      <c r="G45" s="319"/>
      <c r="H45" s="318">
        <f t="shared" si="2"/>
        <v>0</v>
      </c>
    </row>
    <row r="46" spans="1:8" x14ac:dyDescent="0.3">
      <c r="A46" s="144">
        <v>14</v>
      </c>
      <c r="B46" s="162" t="s">
        <v>1348</v>
      </c>
      <c r="C46" s="144"/>
      <c r="D46" s="148"/>
      <c r="E46" s="148"/>
      <c r="F46" s="318">
        <f t="shared" si="1"/>
        <v>0</v>
      </c>
      <c r="G46" s="319"/>
      <c r="H46" s="318">
        <f t="shared" si="2"/>
        <v>0</v>
      </c>
    </row>
    <row r="47" spans="1:8" x14ac:dyDescent="0.3">
      <c r="A47" s="144">
        <v>15</v>
      </c>
      <c r="B47" s="162" t="s">
        <v>1631</v>
      </c>
      <c r="C47" s="144"/>
      <c r="D47" s="148"/>
      <c r="E47" s="148"/>
      <c r="F47" s="318">
        <f t="shared" si="1"/>
        <v>0</v>
      </c>
      <c r="G47" s="319"/>
      <c r="H47" s="318">
        <f t="shared" si="2"/>
        <v>0</v>
      </c>
    </row>
    <row r="48" spans="1:8" x14ac:dyDescent="0.3">
      <c r="A48" s="144">
        <v>16</v>
      </c>
      <c r="B48" s="162" t="s">
        <v>1349</v>
      </c>
      <c r="C48" s="144"/>
      <c r="D48" s="148"/>
      <c r="E48" s="148"/>
      <c r="F48" s="318">
        <f t="shared" si="1"/>
        <v>0</v>
      </c>
      <c r="G48" s="319"/>
      <c r="H48" s="318">
        <f t="shared" si="2"/>
        <v>0</v>
      </c>
    </row>
    <row r="49" spans="1:8" x14ac:dyDescent="0.3">
      <c r="A49" s="144">
        <v>17</v>
      </c>
      <c r="B49" s="162" t="s">
        <v>1350</v>
      </c>
      <c r="C49" s="144"/>
      <c r="D49" s="148"/>
      <c r="E49" s="148"/>
      <c r="F49" s="318">
        <f t="shared" si="1"/>
        <v>0</v>
      </c>
      <c r="G49" s="319"/>
      <c r="H49" s="318">
        <f t="shared" si="2"/>
        <v>0</v>
      </c>
    </row>
    <row r="50" spans="1:8" x14ac:dyDescent="0.3">
      <c r="A50" s="144">
        <v>18</v>
      </c>
      <c r="B50" s="162" t="s">
        <v>1351</v>
      </c>
      <c r="C50" s="144"/>
      <c r="D50" s="148"/>
      <c r="E50" s="148"/>
      <c r="F50" s="318">
        <f t="shared" si="1"/>
        <v>0</v>
      </c>
      <c r="G50" s="319"/>
      <c r="H50" s="318">
        <f t="shared" si="2"/>
        <v>0</v>
      </c>
    </row>
    <row r="51" spans="1:8" x14ac:dyDescent="0.3">
      <c r="A51" s="144">
        <v>19</v>
      </c>
      <c r="B51" s="162" t="s">
        <v>1632</v>
      </c>
      <c r="C51" s="144"/>
      <c r="D51" s="148"/>
      <c r="E51" s="148"/>
      <c r="F51" s="318">
        <f t="shared" si="1"/>
        <v>0</v>
      </c>
      <c r="G51" s="319"/>
      <c r="H51" s="318">
        <f t="shared" si="2"/>
        <v>0</v>
      </c>
    </row>
    <row r="52" spans="1:8" x14ac:dyDescent="0.3">
      <c r="A52" s="144">
        <v>20</v>
      </c>
      <c r="B52" s="162" t="s">
        <v>1633</v>
      </c>
      <c r="C52" s="144"/>
      <c r="D52" s="148"/>
      <c r="E52" s="148"/>
      <c r="F52" s="318">
        <f t="shared" si="1"/>
        <v>0</v>
      </c>
      <c r="G52" s="319"/>
      <c r="H52" s="318">
        <f t="shared" si="2"/>
        <v>0</v>
      </c>
    </row>
    <row r="53" spans="1:8" x14ac:dyDescent="0.3">
      <c r="A53" s="144">
        <v>21</v>
      </c>
      <c r="B53" s="162" t="s">
        <v>1352</v>
      </c>
      <c r="C53" s="144"/>
      <c r="D53" s="148"/>
      <c r="E53" s="148"/>
      <c r="F53" s="318">
        <f t="shared" si="1"/>
        <v>0</v>
      </c>
      <c r="G53" s="319"/>
      <c r="H53" s="318">
        <f t="shared" si="2"/>
        <v>0</v>
      </c>
    </row>
    <row r="54" spans="1:8" x14ac:dyDescent="0.3">
      <c r="A54" s="144">
        <v>22</v>
      </c>
      <c r="B54" s="162" t="s">
        <v>1353</v>
      </c>
      <c r="C54" s="144"/>
      <c r="D54" s="148"/>
      <c r="E54" s="148"/>
      <c r="F54" s="318">
        <f t="shared" si="1"/>
        <v>0</v>
      </c>
      <c r="G54" s="319"/>
      <c r="H54" s="318">
        <f t="shared" si="2"/>
        <v>0</v>
      </c>
    </row>
    <row r="55" spans="1:8" x14ac:dyDescent="0.3">
      <c r="A55" s="144">
        <v>23</v>
      </c>
      <c r="B55" s="162" t="s">
        <v>1354</v>
      </c>
      <c r="C55" s="144"/>
      <c r="D55" s="148"/>
      <c r="E55" s="148"/>
      <c r="F55" s="318">
        <f t="shared" si="1"/>
        <v>0</v>
      </c>
      <c r="G55" s="319"/>
      <c r="H55" s="318">
        <f t="shared" si="2"/>
        <v>0</v>
      </c>
    </row>
    <row r="56" spans="1:8" x14ac:dyDescent="0.3">
      <c r="A56" s="144">
        <v>24</v>
      </c>
      <c r="B56" s="162" t="s">
        <v>1431</v>
      </c>
      <c r="C56" s="144"/>
      <c r="D56" s="148"/>
      <c r="E56" s="148"/>
      <c r="F56" s="318">
        <f t="shared" si="1"/>
        <v>0</v>
      </c>
      <c r="G56" s="319"/>
      <c r="H56" s="318">
        <f t="shared" si="2"/>
        <v>0</v>
      </c>
    </row>
    <row r="57" spans="1:8" x14ac:dyDescent="0.3">
      <c r="A57" s="144">
        <v>25</v>
      </c>
      <c r="B57" s="162" t="s">
        <v>1435</v>
      </c>
      <c r="C57" s="144"/>
      <c r="D57" s="148"/>
      <c r="E57" s="148"/>
      <c r="F57" s="318">
        <f t="shared" si="1"/>
        <v>0</v>
      </c>
      <c r="G57" s="319"/>
      <c r="H57" s="318">
        <f t="shared" si="2"/>
        <v>0</v>
      </c>
    </row>
    <row r="58" spans="1:8" x14ac:dyDescent="0.3">
      <c r="A58" s="144">
        <v>26</v>
      </c>
      <c r="B58" s="162" t="s">
        <v>1432</v>
      </c>
      <c r="C58" s="144"/>
      <c r="D58" s="148"/>
      <c r="E58" s="148"/>
      <c r="F58" s="318">
        <f t="shared" si="1"/>
        <v>0</v>
      </c>
      <c r="G58" s="319"/>
      <c r="H58" s="318">
        <f t="shared" si="2"/>
        <v>0</v>
      </c>
    </row>
    <row r="59" spans="1:8" x14ac:dyDescent="0.3">
      <c r="A59" s="144">
        <v>27</v>
      </c>
      <c r="B59" s="162" t="s">
        <v>1678</v>
      </c>
      <c r="C59" s="144" t="s">
        <v>1205</v>
      </c>
      <c r="D59" s="148">
        <f>'EXT MS'!G214</f>
        <v>87.653649999999999</v>
      </c>
      <c r="E59" s="148">
        <v>3250</v>
      </c>
      <c r="F59" s="318">
        <f t="shared" si="1"/>
        <v>284874.36249999999</v>
      </c>
      <c r="G59" s="319">
        <v>0.8</v>
      </c>
      <c r="H59" s="318">
        <f t="shared" si="2"/>
        <v>227899.49</v>
      </c>
    </row>
    <row r="60" spans="1:8" x14ac:dyDescent="0.3">
      <c r="A60" s="144"/>
      <c r="B60" s="162"/>
      <c r="C60" s="144"/>
      <c r="D60" s="148"/>
      <c r="E60" s="148"/>
      <c r="F60" s="318">
        <f t="shared" si="1"/>
        <v>0</v>
      </c>
      <c r="G60" s="319"/>
      <c r="H60" s="318">
        <f t="shared" si="2"/>
        <v>0</v>
      </c>
    </row>
    <row r="61" spans="1:8" x14ac:dyDescent="0.3">
      <c r="A61" s="144"/>
      <c r="B61" s="162"/>
      <c r="C61" s="144"/>
      <c r="D61" s="148"/>
      <c r="E61" s="148"/>
      <c r="F61" s="318">
        <f t="shared" si="1"/>
        <v>0</v>
      </c>
      <c r="G61" s="319"/>
      <c r="H61" s="318">
        <f t="shared" si="2"/>
        <v>0</v>
      </c>
    </row>
    <row r="62" spans="1:8" x14ac:dyDescent="0.3">
      <c r="A62" s="144"/>
      <c r="B62" s="162"/>
      <c r="C62" s="144"/>
      <c r="D62" s="148"/>
      <c r="E62" s="148"/>
      <c r="F62" s="318">
        <f t="shared" si="1"/>
        <v>0</v>
      </c>
      <c r="G62" s="319"/>
      <c r="H62" s="318">
        <f t="shared" si="2"/>
        <v>0</v>
      </c>
    </row>
    <row r="63" spans="1:8" x14ac:dyDescent="0.3">
      <c r="A63" s="144"/>
      <c r="B63" s="162"/>
      <c r="C63" s="144"/>
      <c r="D63" s="148"/>
      <c r="E63" s="148"/>
      <c r="F63" s="318">
        <f t="shared" si="1"/>
        <v>0</v>
      </c>
      <c r="G63" s="319"/>
      <c r="H63" s="318">
        <f t="shared" si="2"/>
        <v>0</v>
      </c>
    </row>
    <row r="64" spans="1:8" x14ac:dyDescent="0.3">
      <c r="A64" s="164"/>
      <c r="B64" s="165" t="s">
        <v>1287</v>
      </c>
      <c r="C64" s="164"/>
      <c r="D64" s="166"/>
      <c r="E64" s="166"/>
      <c r="F64" s="321">
        <f>SUM(F15:F56)</f>
        <v>2826468.6919999998</v>
      </c>
      <c r="G64" s="321"/>
      <c r="H64" s="321">
        <f>SUM(H15:H63)</f>
        <v>2684679.3870000001</v>
      </c>
    </row>
  </sheetData>
  <mergeCells count="1">
    <mergeCell ref="A7: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14"/>
  <sheetViews>
    <sheetView zoomScale="83" workbookViewId="0">
      <pane xSplit="1" ySplit="2" topLeftCell="B173" activePane="bottomRight" state="frozen"/>
      <selection pane="topRight" activeCell="B1" sqref="B1"/>
      <selection pane="bottomLeft" activeCell="A3" sqref="A3"/>
      <selection pane="bottomRight" activeCell="B168" sqref="B168"/>
    </sheetView>
  </sheetViews>
  <sheetFormatPr defaultColWidth="9" defaultRowHeight="11.25" x14ac:dyDescent="0.3"/>
  <cols>
    <col min="1" max="1" width="9.1328125" style="145" bestFit="1" customWidth="1"/>
    <col min="2" max="2" width="53" style="142" customWidth="1"/>
    <col min="3" max="3" width="5.265625" style="145" bestFit="1" customWidth="1"/>
    <col min="4" max="4" width="5.86328125" style="145" bestFit="1" customWidth="1"/>
    <col min="5" max="5" width="9.1328125" style="191" bestFit="1" customWidth="1"/>
    <col min="6" max="6" width="12.73046875" style="191" bestFit="1" customWidth="1"/>
    <col min="7" max="7" width="10.59765625" style="167" bestFit="1" customWidth="1"/>
    <col min="8" max="16384" width="9" style="142"/>
  </cols>
  <sheetData>
    <row r="2" spans="1:7" x14ac:dyDescent="0.3">
      <c r="A2" s="151" t="s">
        <v>705</v>
      </c>
      <c r="B2" s="169" t="s">
        <v>690</v>
      </c>
      <c r="C2" s="179" t="s">
        <v>1305</v>
      </c>
      <c r="D2" s="136" t="s">
        <v>10</v>
      </c>
      <c r="E2" s="137" t="s">
        <v>707</v>
      </c>
      <c r="F2" s="137" t="s">
        <v>708</v>
      </c>
      <c r="G2" s="170" t="s">
        <v>1204</v>
      </c>
    </row>
    <row r="3" spans="1:7" x14ac:dyDescent="0.3">
      <c r="A3" s="171"/>
      <c r="B3" s="153" t="s">
        <v>1304</v>
      </c>
      <c r="C3" s="180"/>
      <c r="D3" s="138"/>
      <c r="E3" s="139"/>
      <c r="F3" s="139"/>
      <c r="G3" s="172"/>
    </row>
    <row r="4" spans="1:7" ht="22.5" x14ac:dyDescent="0.3">
      <c r="A4" s="144"/>
      <c r="B4" s="140" t="s">
        <v>1289</v>
      </c>
      <c r="C4" s="146"/>
      <c r="D4" s="141" t="s">
        <v>1290</v>
      </c>
      <c r="E4" s="178" t="s">
        <v>1291</v>
      </c>
      <c r="F4" s="178" t="s">
        <v>1292</v>
      </c>
      <c r="G4" s="178" t="s">
        <v>1293</v>
      </c>
    </row>
    <row r="5" spans="1:7" x14ac:dyDescent="0.3">
      <c r="A5" s="144">
        <v>1</v>
      </c>
      <c r="B5" s="89" t="s">
        <v>1294</v>
      </c>
      <c r="C5" s="146"/>
      <c r="D5" s="144">
        <v>26.4</v>
      </c>
      <c r="E5" s="148">
        <f>4745+325+3725+4175*2</f>
        <v>17145</v>
      </c>
      <c r="F5" s="148">
        <f>E5/1000</f>
        <v>17.145</v>
      </c>
      <c r="G5" s="148">
        <f>F5*D5</f>
        <v>452.62799999999999</v>
      </c>
    </row>
    <row r="6" spans="1:7" x14ac:dyDescent="0.3">
      <c r="A6" s="144"/>
      <c r="B6" s="89" t="s">
        <v>1295</v>
      </c>
      <c r="C6" s="146"/>
      <c r="D6" s="144">
        <v>6.71</v>
      </c>
      <c r="E6" s="148">
        <f>4940*3</f>
        <v>14820</v>
      </c>
      <c r="F6" s="148">
        <f>E6/1000</f>
        <v>14.82</v>
      </c>
      <c r="G6" s="148">
        <f>F6*D6</f>
        <v>99.4422</v>
      </c>
    </row>
    <row r="7" spans="1:7" x14ac:dyDescent="0.3">
      <c r="A7" s="144"/>
      <c r="B7" s="89" t="s">
        <v>1296</v>
      </c>
      <c r="C7" s="146"/>
      <c r="D7" s="144">
        <f>16.8*2</f>
        <v>33.6</v>
      </c>
      <c r="E7" s="148">
        <v>4320</v>
      </c>
      <c r="F7" s="148">
        <f>E7/1000</f>
        <v>4.32</v>
      </c>
      <c r="G7" s="148">
        <f>F7*D7</f>
        <v>145.15200000000002</v>
      </c>
    </row>
    <row r="8" spans="1:7" x14ac:dyDescent="0.3">
      <c r="A8" s="144"/>
      <c r="B8" s="89" t="s">
        <v>1297</v>
      </c>
      <c r="C8" s="146"/>
      <c r="D8" s="144">
        <v>4.9800000000000004</v>
      </c>
      <c r="E8" s="148">
        <f>1850*11</f>
        <v>20350</v>
      </c>
      <c r="F8" s="148">
        <f>E8/1000</f>
        <v>20.350000000000001</v>
      </c>
      <c r="G8" s="148">
        <f>F8*D8</f>
        <v>101.34300000000002</v>
      </c>
    </row>
    <row r="9" spans="1:7" x14ac:dyDescent="0.3">
      <c r="A9" s="144"/>
      <c r="B9" s="89"/>
      <c r="C9" s="146"/>
      <c r="D9" s="144"/>
      <c r="E9" s="148"/>
      <c r="F9" s="148"/>
      <c r="G9" s="148"/>
    </row>
    <row r="10" spans="1:7" ht="22.5" x14ac:dyDescent="0.3">
      <c r="A10" s="144"/>
      <c r="B10" s="89" t="s">
        <v>1298</v>
      </c>
      <c r="C10" s="146"/>
      <c r="D10" s="141" t="s">
        <v>1290</v>
      </c>
      <c r="E10" s="178" t="s">
        <v>1299</v>
      </c>
      <c r="F10" s="178"/>
      <c r="G10" s="178" t="s">
        <v>1293</v>
      </c>
    </row>
    <row r="11" spans="1:7" x14ac:dyDescent="0.3">
      <c r="A11" s="144"/>
      <c r="B11" s="89" t="s">
        <v>1300</v>
      </c>
      <c r="C11" s="146"/>
      <c r="D11" s="144">
        <f>7850*0.01</f>
        <v>78.5</v>
      </c>
      <c r="E11" s="148">
        <f>0.016*4*11</f>
        <v>0.70399999999999996</v>
      </c>
      <c r="F11" s="148"/>
      <c r="G11" s="148">
        <f>E11*D11</f>
        <v>55.263999999999996</v>
      </c>
    </row>
    <row r="12" spans="1:7" x14ac:dyDescent="0.3">
      <c r="A12" s="144"/>
      <c r="B12" s="89" t="s">
        <v>1301</v>
      </c>
      <c r="C12" s="146"/>
      <c r="D12" s="144">
        <f>7850*0.01</f>
        <v>78.5</v>
      </c>
      <c r="E12" s="148">
        <f>0.0486</f>
        <v>4.8599999999999997E-2</v>
      </c>
      <c r="F12" s="148"/>
      <c r="G12" s="148">
        <f>E12*D12</f>
        <v>3.8150999999999997</v>
      </c>
    </row>
    <row r="13" spans="1:7" x14ac:dyDescent="0.3">
      <c r="A13" s="144"/>
      <c r="B13" s="89" t="s">
        <v>1302</v>
      </c>
      <c r="C13" s="146"/>
      <c r="D13" s="144">
        <f>7850*0.012</f>
        <v>94.2</v>
      </c>
      <c r="E13" s="148">
        <f>0.25*0.25</f>
        <v>6.25E-2</v>
      </c>
      <c r="F13" s="148"/>
      <c r="G13" s="148">
        <f>E13*D13</f>
        <v>5.8875000000000002</v>
      </c>
    </row>
    <row r="14" spans="1:7" x14ac:dyDescent="0.3">
      <c r="A14" s="144"/>
      <c r="B14" s="89"/>
      <c r="C14" s="146" t="s">
        <v>1306</v>
      </c>
      <c r="D14" s="144"/>
      <c r="E14" s="148"/>
      <c r="F14" s="148" t="s">
        <v>1303</v>
      </c>
      <c r="G14" s="149">
        <f>SUM(G5:G13)</f>
        <v>863.53180000000009</v>
      </c>
    </row>
    <row r="15" spans="1:7" x14ac:dyDescent="0.3">
      <c r="A15" s="144"/>
      <c r="B15" s="89"/>
      <c r="C15" s="146"/>
      <c r="D15" s="144"/>
      <c r="E15" s="148"/>
      <c r="F15" s="148"/>
      <c r="G15" s="166"/>
    </row>
    <row r="16" spans="1:7" ht="45" x14ac:dyDescent="0.3">
      <c r="A16" s="144">
        <v>2</v>
      </c>
      <c r="B16" s="143" t="s">
        <v>1624</v>
      </c>
      <c r="C16" s="147" t="s">
        <v>1205</v>
      </c>
      <c r="D16" s="144">
        <v>1</v>
      </c>
      <c r="E16" s="148">
        <f>16/3.28</f>
        <v>4.8780487804878048</v>
      </c>
      <c r="F16" s="148">
        <v>5</v>
      </c>
      <c r="G16" s="149">
        <f>F16*E16*D16</f>
        <v>24.390243902439025</v>
      </c>
    </row>
    <row r="17" spans="1:7" x14ac:dyDescent="0.3">
      <c r="A17" s="144"/>
      <c r="B17" s="89"/>
      <c r="C17" s="146"/>
      <c r="D17" s="144"/>
      <c r="E17" s="148"/>
      <c r="F17" s="148"/>
      <c r="G17" s="148"/>
    </row>
    <row r="18" spans="1:7" ht="33.75" x14ac:dyDescent="0.3">
      <c r="A18" s="144">
        <v>3</v>
      </c>
      <c r="B18" s="143" t="s">
        <v>1285</v>
      </c>
      <c r="C18" s="146" t="s">
        <v>133</v>
      </c>
      <c r="D18" s="144">
        <v>4</v>
      </c>
      <c r="E18" s="148"/>
      <c r="F18" s="148"/>
      <c r="G18" s="149">
        <v>4</v>
      </c>
    </row>
    <row r="19" spans="1:7" x14ac:dyDescent="0.3">
      <c r="A19" s="144"/>
      <c r="B19" s="89"/>
      <c r="C19" s="146"/>
      <c r="D19" s="144"/>
      <c r="E19" s="148"/>
      <c r="F19" s="148"/>
      <c r="G19" s="148"/>
    </row>
    <row r="20" spans="1:7" x14ac:dyDescent="0.3">
      <c r="A20" s="152"/>
      <c r="B20" s="153" t="s">
        <v>1307</v>
      </c>
      <c r="C20" s="181"/>
      <c r="D20" s="152"/>
      <c r="E20" s="168"/>
      <c r="F20" s="168"/>
      <c r="G20" s="168"/>
    </row>
    <row r="21" spans="1:7" x14ac:dyDescent="0.3">
      <c r="A21" s="144">
        <v>1</v>
      </c>
      <c r="B21" s="159" t="s">
        <v>1355</v>
      </c>
      <c r="C21" s="182"/>
      <c r="D21" s="144">
        <v>6</v>
      </c>
      <c r="E21" s="148" t="s">
        <v>1309</v>
      </c>
      <c r="F21" s="148"/>
      <c r="G21" s="177">
        <v>6</v>
      </c>
    </row>
    <row r="22" spans="1:7" x14ac:dyDescent="0.3">
      <c r="A22" s="150">
        <v>2</v>
      </c>
      <c r="B22" s="160" t="s">
        <v>1310</v>
      </c>
      <c r="C22" s="183"/>
      <c r="D22" s="150"/>
      <c r="E22" s="161"/>
      <c r="F22" s="161"/>
      <c r="G22" s="161"/>
    </row>
    <row r="23" spans="1:7" x14ac:dyDescent="0.3">
      <c r="A23" s="144" t="s">
        <v>1311</v>
      </c>
      <c r="B23" s="159" t="s">
        <v>1312</v>
      </c>
      <c r="C23" s="182"/>
      <c r="D23" s="144"/>
      <c r="E23" s="148"/>
      <c r="F23" s="158"/>
      <c r="G23" s="148"/>
    </row>
    <row r="24" spans="1:7" x14ac:dyDescent="0.3">
      <c r="A24" s="144"/>
      <c r="B24" s="159" t="s">
        <v>1356</v>
      </c>
      <c r="C24" s="182"/>
      <c r="D24" s="144">
        <v>1</v>
      </c>
      <c r="E24" s="148">
        <v>4.4260000000000002</v>
      </c>
      <c r="F24" s="158">
        <v>0.6</v>
      </c>
      <c r="G24" s="148">
        <f>F24*E24*D24</f>
        <v>2.6556000000000002</v>
      </c>
    </row>
    <row r="25" spans="1:7" x14ac:dyDescent="0.3">
      <c r="A25" s="144"/>
      <c r="B25" s="159" t="s">
        <v>1357</v>
      </c>
      <c r="C25" s="182"/>
      <c r="D25" s="144">
        <v>1</v>
      </c>
      <c r="E25" s="148">
        <v>2.4</v>
      </c>
      <c r="F25" s="158">
        <v>0.6</v>
      </c>
      <c r="G25" s="148">
        <f t="shared" ref="G25:G35" si="0">F25*E25*D25</f>
        <v>1.44</v>
      </c>
    </row>
    <row r="26" spans="1:7" x14ac:dyDescent="0.3">
      <c r="A26" s="144"/>
      <c r="B26" s="159" t="s">
        <v>1358</v>
      </c>
      <c r="C26" s="182"/>
      <c r="D26" s="144">
        <v>1</v>
      </c>
      <c r="E26" s="148">
        <v>4.3259999999999996</v>
      </c>
      <c r="F26" s="158">
        <v>3</v>
      </c>
      <c r="G26" s="148">
        <f t="shared" si="0"/>
        <v>12.977999999999998</v>
      </c>
    </row>
    <row r="27" spans="1:7" x14ac:dyDescent="0.3">
      <c r="A27" s="144"/>
      <c r="B27" s="159" t="s">
        <v>1359</v>
      </c>
      <c r="C27" s="182"/>
      <c r="D27" s="144">
        <v>1</v>
      </c>
      <c r="E27" s="148">
        <v>4.8</v>
      </c>
      <c r="F27" s="158">
        <v>4.8</v>
      </c>
      <c r="G27" s="148">
        <f t="shared" si="0"/>
        <v>23.04</v>
      </c>
    </row>
    <row r="28" spans="1:7" x14ac:dyDescent="0.3">
      <c r="A28" s="144"/>
      <c r="B28" s="159" t="s">
        <v>1360</v>
      </c>
      <c r="C28" s="182"/>
      <c r="D28" s="144">
        <v>1</v>
      </c>
      <c r="E28" s="148">
        <v>2.4</v>
      </c>
      <c r="F28" s="158">
        <v>2.2000000000000002</v>
      </c>
      <c r="G28" s="148">
        <f t="shared" si="0"/>
        <v>5.28</v>
      </c>
    </row>
    <row r="29" spans="1:7" x14ac:dyDescent="0.3">
      <c r="A29" s="144"/>
      <c r="B29" s="159" t="s">
        <v>1361</v>
      </c>
      <c r="C29" s="182"/>
      <c r="D29" s="144">
        <v>1</v>
      </c>
      <c r="E29" s="148">
        <v>19.5</v>
      </c>
      <c r="F29" s="158">
        <v>2.1</v>
      </c>
      <c r="G29" s="148">
        <f t="shared" si="0"/>
        <v>40.950000000000003</v>
      </c>
    </row>
    <row r="30" spans="1:7" x14ac:dyDescent="0.3">
      <c r="A30" s="144"/>
      <c r="B30" s="159" t="s">
        <v>1634</v>
      </c>
      <c r="C30" s="182"/>
      <c r="D30" s="144">
        <v>1</v>
      </c>
      <c r="E30" s="148">
        <v>4.08</v>
      </c>
      <c r="F30" s="158">
        <v>10.25</v>
      </c>
      <c r="G30" s="148">
        <f t="shared" si="0"/>
        <v>41.82</v>
      </c>
    </row>
    <row r="31" spans="1:7" x14ac:dyDescent="0.3">
      <c r="A31" s="144"/>
      <c r="B31" s="159" t="s">
        <v>1635</v>
      </c>
      <c r="C31" s="182"/>
      <c r="D31" s="144">
        <v>1</v>
      </c>
      <c r="E31" s="148">
        <v>3.16</v>
      </c>
      <c r="F31" s="158">
        <v>4.1449999999999996</v>
      </c>
      <c r="G31" s="148">
        <f t="shared" si="0"/>
        <v>13.098199999999999</v>
      </c>
    </row>
    <row r="32" spans="1:7" x14ac:dyDescent="0.3">
      <c r="A32" s="144"/>
      <c r="B32" s="159" t="s">
        <v>1636</v>
      </c>
      <c r="C32" s="182"/>
      <c r="D32" s="144">
        <v>1</v>
      </c>
      <c r="E32" s="148">
        <v>1.77</v>
      </c>
      <c r="F32" s="158">
        <v>2.42</v>
      </c>
      <c r="G32" s="148">
        <f t="shared" si="0"/>
        <v>4.2834000000000003</v>
      </c>
    </row>
    <row r="33" spans="1:7" x14ac:dyDescent="0.3">
      <c r="A33" s="144"/>
      <c r="B33" s="159" t="s">
        <v>1362</v>
      </c>
      <c r="C33" s="182"/>
      <c r="D33" s="144">
        <v>1</v>
      </c>
      <c r="E33" s="148">
        <v>3.73</v>
      </c>
      <c r="F33" s="158">
        <v>1.23</v>
      </c>
      <c r="G33" s="148">
        <f t="shared" si="0"/>
        <v>4.5879000000000003</v>
      </c>
    </row>
    <row r="34" spans="1:7" x14ac:dyDescent="0.3">
      <c r="A34" s="144"/>
      <c r="B34" s="159" t="s">
        <v>1363</v>
      </c>
      <c r="C34" s="182"/>
      <c r="D34" s="144">
        <v>1</v>
      </c>
      <c r="E34" s="148">
        <v>4.32</v>
      </c>
      <c r="F34" s="158">
        <v>2.17</v>
      </c>
      <c r="G34" s="148">
        <f t="shared" si="0"/>
        <v>9.3743999999999996</v>
      </c>
    </row>
    <row r="35" spans="1:7" x14ac:dyDescent="0.3">
      <c r="A35" s="144"/>
      <c r="B35" s="159" t="s">
        <v>1364</v>
      </c>
      <c r="C35" s="182"/>
      <c r="D35" s="144">
        <v>1</v>
      </c>
      <c r="E35" s="148">
        <v>2.04</v>
      </c>
      <c r="F35" s="158">
        <v>2.2000000000000002</v>
      </c>
      <c r="G35" s="148">
        <f t="shared" si="0"/>
        <v>4.4880000000000004</v>
      </c>
    </row>
    <row r="36" spans="1:7" x14ac:dyDescent="0.3">
      <c r="A36" s="150"/>
      <c r="B36" s="160"/>
      <c r="C36" s="183"/>
      <c r="D36" s="150"/>
      <c r="E36" s="161"/>
      <c r="F36" s="161"/>
      <c r="G36" s="149">
        <f>SUM(G24:G35)</f>
        <v>163.99549999999999</v>
      </c>
    </row>
    <row r="37" spans="1:7" ht="33.75" x14ac:dyDescent="0.3">
      <c r="A37" s="144" t="s">
        <v>1313</v>
      </c>
      <c r="B37" s="73" t="s">
        <v>1314</v>
      </c>
      <c r="C37" s="184"/>
      <c r="D37" s="144"/>
      <c r="E37" s="148"/>
      <c r="F37" s="158"/>
      <c r="G37" s="148"/>
    </row>
    <row r="38" spans="1:7" x14ac:dyDescent="0.3">
      <c r="A38" s="144"/>
      <c r="B38" s="73" t="s">
        <v>1365</v>
      </c>
      <c r="C38" s="184"/>
      <c r="D38" s="144">
        <v>1</v>
      </c>
      <c r="E38" s="148">
        <v>3.9</v>
      </c>
      <c r="F38" s="158">
        <v>3.3</v>
      </c>
      <c r="G38" s="148">
        <f t="shared" ref="G38:G53" si="1">F38*E38*D38</f>
        <v>12.87</v>
      </c>
    </row>
    <row r="39" spans="1:7" x14ac:dyDescent="0.3">
      <c r="A39" s="144"/>
      <c r="B39" s="73" t="s">
        <v>1366</v>
      </c>
      <c r="C39" s="184"/>
      <c r="D39" s="144">
        <v>1</v>
      </c>
      <c r="E39" s="148">
        <v>2.9</v>
      </c>
      <c r="F39" s="158">
        <v>3.3</v>
      </c>
      <c r="G39" s="148">
        <f t="shared" si="1"/>
        <v>9.5699999999999985</v>
      </c>
    </row>
    <row r="40" spans="1:7" x14ac:dyDescent="0.3">
      <c r="A40" s="144"/>
      <c r="B40" s="73" t="s">
        <v>1367</v>
      </c>
      <c r="C40" s="184"/>
      <c r="D40" s="144">
        <v>1</v>
      </c>
      <c r="E40" s="148">
        <v>6.71</v>
      </c>
      <c r="F40" s="158">
        <v>1.88</v>
      </c>
      <c r="G40" s="148">
        <f t="shared" si="1"/>
        <v>12.614799999999999</v>
      </c>
    </row>
    <row r="41" spans="1:7" x14ac:dyDescent="0.3">
      <c r="A41" s="144"/>
      <c r="B41" s="73"/>
      <c r="C41" s="184"/>
      <c r="D41" s="144">
        <v>1</v>
      </c>
      <c r="E41" s="148">
        <v>1.45</v>
      </c>
      <c r="F41" s="158">
        <v>2.7</v>
      </c>
      <c r="G41" s="148">
        <f t="shared" si="1"/>
        <v>3.915</v>
      </c>
    </row>
    <row r="42" spans="1:7" x14ac:dyDescent="0.3">
      <c r="A42" s="144"/>
      <c r="B42" s="73" t="s">
        <v>1368</v>
      </c>
      <c r="C42" s="184"/>
      <c r="D42" s="144">
        <v>1</v>
      </c>
      <c r="E42" s="148">
        <v>1.4</v>
      </c>
      <c r="F42" s="158">
        <v>1.88</v>
      </c>
      <c r="G42" s="148">
        <f t="shared" si="1"/>
        <v>2.6319999999999997</v>
      </c>
    </row>
    <row r="43" spans="1:7" x14ac:dyDescent="0.3">
      <c r="A43" s="144"/>
      <c r="B43" s="73" t="s">
        <v>1369</v>
      </c>
      <c r="C43" s="184"/>
      <c r="D43" s="144">
        <v>1</v>
      </c>
      <c r="E43" s="148">
        <v>2.6</v>
      </c>
      <c r="F43" s="158">
        <v>3</v>
      </c>
      <c r="G43" s="148">
        <f t="shared" si="1"/>
        <v>7.8000000000000007</v>
      </c>
    </row>
    <row r="44" spans="1:7" x14ac:dyDescent="0.3">
      <c r="A44" s="144"/>
      <c r="B44" s="73" t="s">
        <v>1370</v>
      </c>
      <c r="C44" s="184"/>
      <c r="D44" s="144">
        <v>2</v>
      </c>
      <c r="E44" s="148">
        <v>0.67</v>
      </c>
      <c r="F44" s="158">
        <v>2.4500000000000002</v>
      </c>
      <c r="G44" s="148">
        <f t="shared" si="1"/>
        <v>3.2830000000000004</v>
      </c>
    </row>
    <row r="45" spans="1:7" x14ac:dyDescent="0.3">
      <c r="A45" s="144"/>
      <c r="B45" s="73"/>
      <c r="C45" s="184"/>
      <c r="D45" s="144">
        <v>1</v>
      </c>
      <c r="E45" s="148">
        <v>1.5</v>
      </c>
      <c r="F45" s="158">
        <v>0.67</v>
      </c>
      <c r="G45" s="148">
        <f t="shared" si="1"/>
        <v>1.0050000000000001</v>
      </c>
    </row>
    <row r="46" spans="1:7" x14ac:dyDescent="0.3">
      <c r="A46" s="144"/>
      <c r="B46" s="73" t="s">
        <v>1371</v>
      </c>
      <c r="C46" s="184"/>
      <c r="D46" s="144">
        <v>2</v>
      </c>
      <c r="E46" s="148">
        <v>1.6</v>
      </c>
      <c r="F46" s="158">
        <v>3.15</v>
      </c>
      <c r="G46" s="148">
        <f t="shared" si="1"/>
        <v>10.08</v>
      </c>
    </row>
    <row r="47" spans="1:7" x14ac:dyDescent="0.3">
      <c r="A47" s="144"/>
      <c r="B47" s="73" t="s">
        <v>1372</v>
      </c>
      <c r="C47" s="184"/>
      <c r="D47" s="144">
        <v>1</v>
      </c>
      <c r="E47" s="148">
        <v>2.1</v>
      </c>
      <c r="F47" s="158">
        <v>1.25</v>
      </c>
      <c r="G47" s="148">
        <f t="shared" si="1"/>
        <v>2.625</v>
      </c>
    </row>
    <row r="48" spans="1:7" x14ac:dyDescent="0.3">
      <c r="A48" s="144"/>
      <c r="B48" s="73" t="s">
        <v>1373</v>
      </c>
      <c r="C48" s="184"/>
      <c r="D48" s="144">
        <v>1</v>
      </c>
      <c r="E48" s="148">
        <v>1.45</v>
      </c>
      <c r="F48" s="158">
        <v>2.2000000000000002</v>
      </c>
      <c r="G48" s="148">
        <f t="shared" si="1"/>
        <v>3.19</v>
      </c>
    </row>
    <row r="49" spans="1:7" x14ac:dyDescent="0.3">
      <c r="A49" s="173"/>
      <c r="B49" s="75" t="s">
        <v>1374</v>
      </c>
      <c r="C49" s="185"/>
      <c r="D49" s="173">
        <v>1</v>
      </c>
      <c r="E49" s="99">
        <f>-1.5</f>
        <v>-1.5</v>
      </c>
      <c r="F49" s="174">
        <v>1.1000000000000001</v>
      </c>
      <c r="G49" s="99">
        <f t="shared" si="1"/>
        <v>-1.6500000000000001</v>
      </c>
    </row>
    <row r="50" spans="1:7" x14ac:dyDescent="0.3">
      <c r="A50" s="144"/>
      <c r="B50" s="73" t="s">
        <v>1637</v>
      </c>
      <c r="C50" s="184"/>
      <c r="D50" s="144">
        <v>1</v>
      </c>
      <c r="E50" s="148">
        <v>1.65</v>
      </c>
      <c r="F50" s="158">
        <v>2.2000000000000002</v>
      </c>
      <c r="G50" s="148">
        <f t="shared" si="1"/>
        <v>3.63</v>
      </c>
    </row>
    <row r="51" spans="1:7" x14ac:dyDescent="0.3">
      <c r="A51" s="144"/>
      <c r="B51" s="73" t="s">
        <v>1375</v>
      </c>
      <c r="C51" s="184"/>
      <c r="D51" s="144">
        <v>1</v>
      </c>
      <c r="E51" s="148">
        <v>3.5</v>
      </c>
      <c r="F51" s="158">
        <v>0.84</v>
      </c>
      <c r="G51" s="148">
        <f t="shared" si="1"/>
        <v>2.94</v>
      </c>
    </row>
    <row r="52" spans="1:7" x14ac:dyDescent="0.3">
      <c r="A52" s="144"/>
      <c r="B52" s="73" t="s">
        <v>1376</v>
      </c>
      <c r="C52" s="184"/>
      <c r="D52" s="144">
        <v>1</v>
      </c>
      <c r="E52" s="148">
        <v>2</v>
      </c>
      <c r="F52" s="158">
        <v>2.44</v>
      </c>
      <c r="G52" s="148">
        <f t="shared" si="1"/>
        <v>4.88</v>
      </c>
    </row>
    <row r="53" spans="1:7" x14ac:dyDescent="0.3">
      <c r="A53" s="144"/>
      <c r="B53" s="73" t="s">
        <v>1638</v>
      </c>
      <c r="C53" s="184"/>
      <c r="D53" s="144">
        <v>1</v>
      </c>
      <c r="E53" s="148">
        <v>2</v>
      </c>
      <c r="F53" s="158">
        <v>2.44</v>
      </c>
      <c r="G53" s="148">
        <f t="shared" si="1"/>
        <v>4.88</v>
      </c>
    </row>
    <row r="54" spans="1:7" x14ac:dyDescent="0.3">
      <c r="A54" s="151"/>
      <c r="B54" s="193"/>
      <c r="C54" s="194"/>
      <c r="D54" s="151"/>
      <c r="E54" s="149"/>
      <c r="F54" s="149"/>
      <c r="G54" s="149">
        <f>SUM(G38:G53)</f>
        <v>84.26479999999998</v>
      </c>
    </row>
    <row r="55" spans="1:7" x14ac:dyDescent="0.3">
      <c r="A55" s="144"/>
      <c r="B55" s="73"/>
      <c r="C55" s="184"/>
      <c r="D55" s="144"/>
      <c r="E55" s="148"/>
      <c r="F55" s="158"/>
      <c r="G55" s="148"/>
    </row>
    <row r="56" spans="1:7" ht="45" x14ac:dyDescent="0.3">
      <c r="A56" s="144" t="s">
        <v>1315</v>
      </c>
      <c r="B56" s="73" t="s">
        <v>1377</v>
      </c>
      <c r="C56" s="184"/>
      <c r="D56" s="144">
        <v>1</v>
      </c>
      <c r="E56" s="148" t="s">
        <v>1317</v>
      </c>
      <c r="F56" s="158"/>
      <c r="G56" s="149">
        <v>1</v>
      </c>
    </row>
    <row r="57" spans="1:7" x14ac:dyDescent="0.3">
      <c r="A57" s="144"/>
      <c r="B57" s="73"/>
      <c r="C57" s="184"/>
      <c r="D57" s="144"/>
      <c r="E57" s="148"/>
      <c r="F57" s="158"/>
      <c r="G57" s="148"/>
    </row>
    <row r="58" spans="1:7" x14ac:dyDescent="0.3">
      <c r="A58" s="144"/>
      <c r="B58" s="73"/>
      <c r="C58" s="184"/>
      <c r="D58" s="144"/>
      <c r="E58" s="148"/>
      <c r="F58" s="158"/>
      <c r="G58" s="148"/>
    </row>
    <row r="59" spans="1:7" ht="56.25" x14ac:dyDescent="0.3">
      <c r="A59" s="144" t="s">
        <v>1318</v>
      </c>
      <c r="B59" s="73" t="s">
        <v>1378</v>
      </c>
      <c r="C59" s="184"/>
      <c r="D59" s="144"/>
      <c r="E59" s="148"/>
      <c r="F59" s="148"/>
      <c r="G59" s="148"/>
    </row>
    <row r="60" spans="1:7" x14ac:dyDescent="0.3">
      <c r="A60" s="144"/>
      <c r="B60" s="73" t="s">
        <v>1379</v>
      </c>
      <c r="C60" s="184"/>
      <c r="D60" s="144">
        <v>1</v>
      </c>
      <c r="E60" s="148">
        <v>1.3</v>
      </c>
      <c r="F60" s="158">
        <v>3.2</v>
      </c>
      <c r="G60" s="148">
        <f t="shared" ref="G60:G77" si="2">F60*E60*D60</f>
        <v>4.16</v>
      </c>
    </row>
    <row r="61" spans="1:7" x14ac:dyDescent="0.3">
      <c r="A61" s="144"/>
      <c r="B61" s="73"/>
      <c r="C61" s="184"/>
      <c r="D61" s="144">
        <v>1</v>
      </c>
      <c r="E61" s="148">
        <v>3.05</v>
      </c>
      <c r="F61" s="158">
        <v>0.9</v>
      </c>
      <c r="G61" s="148">
        <f t="shared" si="2"/>
        <v>2.7450000000000001</v>
      </c>
    </row>
    <row r="62" spans="1:7" x14ac:dyDescent="0.3">
      <c r="A62" s="144"/>
      <c r="B62" s="73" t="s">
        <v>1380</v>
      </c>
      <c r="C62" s="184"/>
      <c r="D62" s="144">
        <v>1</v>
      </c>
      <c r="E62" s="148">
        <v>3.4</v>
      </c>
      <c r="F62" s="158">
        <v>0.4</v>
      </c>
      <c r="G62" s="148">
        <f t="shared" si="2"/>
        <v>1.36</v>
      </c>
    </row>
    <row r="63" spans="1:7" x14ac:dyDescent="0.3">
      <c r="A63" s="144"/>
      <c r="B63" s="73" t="s">
        <v>1381</v>
      </c>
      <c r="C63" s="184"/>
      <c r="D63" s="144">
        <v>1</v>
      </c>
      <c r="E63" s="148">
        <v>4.9000000000000004</v>
      </c>
      <c r="F63" s="158">
        <v>4.5999999999999996</v>
      </c>
      <c r="G63" s="148">
        <f t="shared" si="2"/>
        <v>22.54</v>
      </c>
    </row>
    <row r="64" spans="1:7" x14ac:dyDescent="0.3">
      <c r="A64" s="144"/>
      <c r="B64" s="73" t="s">
        <v>1382</v>
      </c>
      <c r="C64" s="184"/>
      <c r="D64" s="144">
        <v>1</v>
      </c>
      <c r="E64" s="148">
        <v>1.6</v>
      </c>
      <c r="F64" s="158">
        <v>2.75</v>
      </c>
      <c r="G64" s="148">
        <f t="shared" si="2"/>
        <v>4.4000000000000004</v>
      </c>
    </row>
    <row r="65" spans="1:7" x14ac:dyDescent="0.3">
      <c r="A65" s="144"/>
      <c r="B65" s="73" t="s">
        <v>1383</v>
      </c>
      <c r="C65" s="184"/>
      <c r="D65" s="144">
        <v>1</v>
      </c>
      <c r="E65" s="148">
        <v>6.2</v>
      </c>
      <c r="F65" s="158">
        <v>0.75</v>
      </c>
      <c r="G65" s="148">
        <f t="shared" si="2"/>
        <v>4.6500000000000004</v>
      </c>
    </row>
    <row r="66" spans="1:7" x14ac:dyDescent="0.3">
      <c r="A66" s="144"/>
      <c r="B66" s="73" t="s">
        <v>1384</v>
      </c>
      <c r="C66" s="184"/>
      <c r="D66" s="144">
        <v>1</v>
      </c>
      <c r="E66" s="148">
        <v>4.32</v>
      </c>
      <c r="F66" s="158">
        <v>3.05</v>
      </c>
      <c r="G66" s="148">
        <f t="shared" si="2"/>
        <v>13.176</v>
      </c>
    </row>
    <row r="67" spans="1:7" x14ac:dyDescent="0.3">
      <c r="A67" s="144"/>
      <c r="B67" s="75" t="s">
        <v>749</v>
      </c>
      <c r="C67" s="185"/>
      <c r="D67" s="173">
        <v>1</v>
      </c>
      <c r="E67" s="99">
        <f>-1.5</f>
        <v>-1.5</v>
      </c>
      <c r="F67" s="174">
        <v>2.4</v>
      </c>
      <c r="G67" s="99">
        <f t="shared" si="2"/>
        <v>-3.5999999999999996</v>
      </c>
    </row>
    <row r="68" spans="1:7" x14ac:dyDescent="0.3">
      <c r="A68" s="144"/>
      <c r="B68" s="73" t="s">
        <v>1385</v>
      </c>
      <c r="C68" s="184"/>
      <c r="D68" s="144">
        <v>1</v>
      </c>
      <c r="E68" s="148">
        <v>5.58</v>
      </c>
      <c r="F68" s="158">
        <v>3.05</v>
      </c>
      <c r="G68" s="148">
        <f t="shared" si="2"/>
        <v>17.018999999999998</v>
      </c>
    </row>
    <row r="69" spans="1:7" x14ac:dyDescent="0.3">
      <c r="A69" s="144"/>
      <c r="B69" s="73"/>
      <c r="C69" s="184"/>
      <c r="D69" s="144">
        <v>1</v>
      </c>
      <c r="E69" s="148">
        <v>1.53</v>
      </c>
      <c r="F69" s="158">
        <v>1.2</v>
      </c>
      <c r="G69" s="148">
        <f t="shared" si="2"/>
        <v>1.8359999999999999</v>
      </c>
    </row>
    <row r="70" spans="1:7" x14ac:dyDescent="0.3">
      <c r="A70" s="144"/>
      <c r="B70" s="73" t="s">
        <v>1386</v>
      </c>
      <c r="C70" s="184"/>
      <c r="D70" s="144">
        <v>1</v>
      </c>
      <c r="E70" s="148">
        <v>5</v>
      </c>
      <c r="F70" s="158">
        <v>3.3</v>
      </c>
      <c r="G70" s="148">
        <f t="shared" si="2"/>
        <v>16.5</v>
      </c>
    </row>
    <row r="71" spans="1:7" x14ac:dyDescent="0.3">
      <c r="A71" s="144"/>
      <c r="B71" s="73" t="s">
        <v>1639</v>
      </c>
      <c r="C71" s="184"/>
      <c r="D71" s="144">
        <v>1</v>
      </c>
      <c r="E71" s="148">
        <v>4.43</v>
      </c>
      <c r="F71" s="158">
        <v>3.3</v>
      </c>
      <c r="G71" s="148">
        <f t="shared" si="2"/>
        <v>14.618999999999998</v>
      </c>
    </row>
    <row r="72" spans="1:7" x14ac:dyDescent="0.3">
      <c r="A72" s="144"/>
      <c r="B72" s="73" t="s">
        <v>992</v>
      </c>
      <c r="C72" s="184"/>
      <c r="D72" s="144">
        <v>1</v>
      </c>
      <c r="E72" s="148">
        <v>1.63</v>
      </c>
      <c r="F72" s="158">
        <v>3.3</v>
      </c>
      <c r="G72" s="148">
        <f t="shared" si="2"/>
        <v>5.3789999999999996</v>
      </c>
    </row>
    <row r="73" spans="1:7" x14ac:dyDescent="0.3">
      <c r="A73" s="144"/>
      <c r="B73" s="73"/>
      <c r="C73" s="184"/>
      <c r="D73" s="144">
        <v>1</v>
      </c>
      <c r="E73" s="148">
        <v>2.68</v>
      </c>
      <c r="F73" s="158">
        <v>3.3</v>
      </c>
      <c r="G73" s="148">
        <f t="shared" si="2"/>
        <v>8.8439999999999994</v>
      </c>
    </row>
    <row r="74" spans="1:7" x14ac:dyDescent="0.3">
      <c r="A74" s="144"/>
      <c r="B74" s="73" t="s">
        <v>1387</v>
      </c>
      <c r="C74" s="184"/>
      <c r="D74" s="144">
        <v>1</v>
      </c>
      <c r="E74" s="148">
        <v>1.47</v>
      </c>
      <c r="F74" s="158">
        <v>3.3</v>
      </c>
      <c r="G74" s="148">
        <f t="shared" si="2"/>
        <v>4.851</v>
      </c>
    </row>
    <row r="75" spans="1:7" x14ac:dyDescent="0.3">
      <c r="A75" s="144"/>
      <c r="B75" s="73"/>
      <c r="C75" s="184"/>
      <c r="D75" s="144">
        <v>1</v>
      </c>
      <c r="E75" s="148">
        <v>6.62</v>
      </c>
      <c r="F75" s="158">
        <v>3.3</v>
      </c>
      <c r="G75" s="148">
        <f t="shared" si="2"/>
        <v>21.846</v>
      </c>
    </row>
    <row r="76" spans="1:7" x14ac:dyDescent="0.3">
      <c r="A76" s="144"/>
      <c r="B76" s="73" t="s">
        <v>1640</v>
      </c>
      <c r="C76" s="184"/>
      <c r="D76" s="144">
        <v>1</v>
      </c>
      <c r="E76" s="148">
        <v>3.4</v>
      </c>
      <c r="F76" s="158">
        <v>3.3</v>
      </c>
      <c r="G76" s="148">
        <f t="shared" si="2"/>
        <v>11.219999999999999</v>
      </c>
    </row>
    <row r="77" spans="1:7" x14ac:dyDescent="0.3">
      <c r="A77" s="144"/>
      <c r="B77" s="73" t="s">
        <v>1388</v>
      </c>
      <c r="C77" s="184"/>
      <c r="D77" s="144">
        <v>1</v>
      </c>
      <c r="E77" s="148">
        <v>4.3230000000000004</v>
      </c>
      <c r="F77" s="158">
        <v>4</v>
      </c>
      <c r="G77" s="148">
        <f t="shared" si="2"/>
        <v>17.292000000000002</v>
      </c>
    </row>
    <row r="78" spans="1:7" x14ac:dyDescent="0.3">
      <c r="A78" s="150"/>
      <c r="B78" s="90"/>
      <c r="C78" s="195"/>
      <c r="D78" s="150"/>
      <c r="E78" s="161"/>
      <c r="F78" s="161"/>
      <c r="G78" s="149">
        <f>SUM(G60:G77)</f>
        <v>168.83699999999999</v>
      </c>
    </row>
    <row r="79" spans="1:7" x14ac:dyDescent="0.3">
      <c r="A79" s="144"/>
      <c r="B79" s="73"/>
      <c r="C79" s="184"/>
      <c r="D79" s="144"/>
      <c r="E79" s="148"/>
      <c r="F79" s="148"/>
      <c r="G79" s="148"/>
    </row>
    <row r="80" spans="1:7" ht="56.25" x14ac:dyDescent="0.3">
      <c r="A80" s="144" t="s">
        <v>1320</v>
      </c>
      <c r="B80" s="73" t="s">
        <v>1321</v>
      </c>
      <c r="C80" s="184"/>
      <c r="D80" s="144"/>
      <c r="E80" s="148"/>
      <c r="F80" s="158"/>
      <c r="G80" s="148"/>
    </row>
    <row r="81" spans="1:7" x14ac:dyDescent="0.3">
      <c r="A81" s="144"/>
      <c r="B81" s="73" t="s">
        <v>1389</v>
      </c>
      <c r="C81" s="184"/>
      <c r="D81" s="144">
        <v>1</v>
      </c>
      <c r="E81" s="148">
        <v>4.78</v>
      </c>
      <c r="F81" s="158">
        <v>3.35</v>
      </c>
      <c r="G81" s="148">
        <f t="shared" ref="G81:G83" si="3">F81*E81*D81</f>
        <v>16.013000000000002</v>
      </c>
    </row>
    <row r="82" spans="1:7" x14ac:dyDescent="0.3">
      <c r="A82" s="144"/>
      <c r="B82" s="73" t="s">
        <v>1239</v>
      </c>
      <c r="C82" s="184"/>
      <c r="D82" s="144">
        <v>1</v>
      </c>
      <c r="E82" s="148">
        <v>0.6</v>
      </c>
      <c r="F82" s="158">
        <v>3.35</v>
      </c>
      <c r="G82" s="148">
        <f t="shared" si="3"/>
        <v>2.0099999999999998</v>
      </c>
    </row>
    <row r="83" spans="1:7" x14ac:dyDescent="0.3">
      <c r="A83" s="144"/>
      <c r="B83" s="73" t="s">
        <v>1390</v>
      </c>
      <c r="C83" s="184"/>
      <c r="D83" s="144">
        <v>1</v>
      </c>
      <c r="E83" s="148">
        <v>4.17</v>
      </c>
      <c r="F83" s="158">
        <v>2.17</v>
      </c>
      <c r="G83" s="148">
        <f t="shared" si="3"/>
        <v>9.0488999999999997</v>
      </c>
    </row>
    <row r="84" spans="1:7" x14ac:dyDescent="0.3">
      <c r="A84" s="150"/>
      <c r="B84" s="90"/>
      <c r="C84" s="195"/>
      <c r="D84" s="150"/>
      <c r="E84" s="161"/>
      <c r="F84" s="161"/>
      <c r="G84" s="149">
        <f>SUM(G81:G83)</f>
        <v>27.071900000000003</v>
      </c>
    </row>
    <row r="85" spans="1:7" x14ac:dyDescent="0.3">
      <c r="A85" s="144"/>
      <c r="B85" s="73"/>
      <c r="C85" s="184"/>
      <c r="D85" s="144"/>
      <c r="E85" s="148"/>
      <c r="F85" s="158"/>
      <c r="G85" s="148"/>
    </row>
    <row r="86" spans="1:7" x14ac:dyDescent="0.3">
      <c r="A86" s="144" t="s">
        <v>1322</v>
      </c>
      <c r="B86" s="159" t="s">
        <v>1391</v>
      </c>
      <c r="C86" s="182"/>
      <c r="D86" s="144">
        <v>20</v>
      </c>
      <c r="E86" s="148" t="s">
        <v>1309</v>
      </c>
      <c r="F86" s="148"/>
      <c r="G86" s="137">
        <v>10</v>
      </c>
    </row>
    <row r="87" spans="1:7" ht="56.25" x14ac:dyDescent="0.3">
      <c r="A87" s="144" t="s">
        <v>1324</v>
      </c>
      <c r="B87" s="159" t="s">
        <v>1325</v>
      </c>
      <c r="C87" s="182"/>
      <c r="D87" s="144"/>
      <c r="E87" s="148"/>
      <c r="F87" s="148"/>
      <c r="G87" s="148"/>
    </row>
    <row r="88" spans="1:7" x14ac:dyDescent="0.3">
      <c r="A88" s="144"/>
      <c r="B88" s="159" t="s">
        <v>1392</v>
      </c>
      <c r="C88" s="182"/>
      <c r="D88" s="144">
        <v>1</v>
      </c>
      <c r="E88" s="148">
        <v>5.0999999999999996</v>
      </c>
      <c r="F88" s="148">
        <v>4.55</v>
      </c>
      <c r="G88" s="148">
        <f t="shared" ref="G88:G94" si="4">F88*E88*D88</f>
        <v>23.204999999999998</v>
      </c>
    </row>
    <row r="89" spans="1:7" x14ac:dyDescent="0.3">
      <c r="A89" s="144"/>
      <c r="B89" s="159"/>
      <c r="C89" s="182"/>
      <c r="D89" s="144">
        <v>1</v>
      </c>
      <c r="E89" s="148">
        <v>5.7</v>
      </c>
      <c r="F89" s="148">
        <v>0.75</v>
      </c>
      <c r="G89" s="148">
        <f t="shared" si="4"/>
        <v>4.2750000000000004</v>
      </c>
    </row>
    <row r="90" spans="1:7" x14ac:dyDescent="0.3">
      <c r="A90" s="144"/>
      <c r="B90" s="159" t="s">
        <v>1393</v>
      </c>
      <c r="C90" s="182"/>
      <c r="D90" s="144">
        <v>1</v>
      </c>
      <c r="E90" s="148">
        <v>4.4260000000000002</v>
      </c>
      <c r="F90" s="148">
        <v>0.75</v>
      </c>
      <c r="G90" s="148">
        <f t="shared" si="4"/>
        <v>3.3195000000000001</v>
      </c>
    </row>
    <row r="91" spans="1:7" x14ac:dyDescent="0.3">
      <c r="A91" s="144"/>
      <c r="B91" s="159" t="s">
        <v>1394</v>
      </c>
      <c r="C91" s="182"/>
      <c r="D91" s="144">
        <v>1</v>
      </c>
      <c r="E91" s="148">
        <v>2.4</v>
      </c>
      <c r="F91" s="148">
        <v>0.75</v>
      </c>
      <c r="G91" s="148">
        <f t="shared" si="4"/>
        <v>1.7999999999999998</v>
      </c>
    </row>
    <row r="92" spans="1:7" x14ac:dyDescent="0.3">
      <c r="A92" s="144"/>
      <c r="B92" s="159" t="s">
        <v>1641</v>
      </c>
      <c r="C92" s="182"/>
      <c r="D92" s="144">
        <v>1</v>
      </c>
      <c r="E92" s="148">
        <v>3.4</v>
      </c>
      <c r="F92" s="148">
        <v>0.75</v>
      </c>
      <c r="G92" s="148">
        <f t="shared" si="4"/>
        <v>2.5499999999999998</v>
      </c>
    </row>
    <row r="93" spans="1:7" x14ac:dyDescent="0.3">
      <c r="A93" s="144"/>
      <c r="B93" s="159"/>
      <c r="C93" s="182"/>
      <c r="D93" s="144">
        <v>1</v>
      </c>
      <c r="E93" s="148">
        <v>2.7</v>
      </c>
      <c r="F93" s="148">
        <v>6.7</v>
      </c>
      <c r="G93" s="148">
        <f t="shared" si="4"/>
        <v>18.090000000000003</v>
      </c>
    </row>
    <row r="94" spans="1:7" x14ac:dyDescent="0.3">
      <c r="A94" s="144"/>
      <c r="B94" s="159" t="s">
        <v>1395</v>
      </c>
      <c r="C94" s="182"/>
      <c r="D94" s="144">
        <v>1</v>
      </c>
      <c r="E94" s="148">
        <v>3</v>
      </c>
      <c r="F94" s="148">
        <v>5</v>
      </c>
      <c r="G94" s="148">
        <f t="shared" si="4"/>
        <v>15</v>
      </c>
    </row>
    <row r="95" spans="1:7" x14ac:dyDescent="0.3">
      <c r="A95" s="144"/>
      <c r="B95" s="159"/>
      <c r="C95" s="182"/>
      <c r="D95" s="144"/>
      <c r="E95" s="148"/>
      <c r="F95" s="148"/>
      <c r="G95" s="148"/>
    </row>
    <row r="96" spans="1:7" x14ac:dyDescent="0.3">
      <c r="A96" s="150"/>
      <c r="B96" s="160"/>
      <c r="C96" s="183"/>
      <c r="D96" s="150"/>
      <c r="E96" s="161"/>
      <c r="F96" s="161"/>
      <c r="G96" s="149">
        <f>SUM(G88:G95)</f>
        <v>68.239499999999992</v>
      </c>
    </row>
    <row r="97" spans="1:7" ht="56.25" x14ac:dyDescent="0.3">
      <c r="A97" s="144" t="s">
        <v>1326</v>
      </c>
      <c r="B97" s="73" t="s">
        <v>1396</v>
      </c>
      <c r="C97" s="184"/>
      <c r="D97" s="144"/>
      <c r="E97" s="148"/>
      <c r="F97" s="148"/>
      <c r="G97" s="148"/>
    </row>
    <row r="98" spans="1:7" x14ac:dyDescent="0.3">
      <c r="A98" s="144"/>
      <c r="B98" s="159" t="s">
        <v>1397</v>
      </c>
      <c r="C98" s="182"/>
      <c r="D98" s="144">
        <v>1</v>
      </c>
      <c r="E98" s="148">
        <v>1</v>
      </c>
      <c r="F98" s="148">
        <v>4</v>
      </c>
      <c r="G98" s="148">
        <f t="shared" ref="G98:G103" si="5">F98*E98*D98</f>
        <v>4</v>
      </c>
    </row>
    <row r="99" spans="1:7" x14ac:dyDescent="0.3">
      <c r="A99" s="144"/>
      <c r="B99" s="159" t="s">
        <v>1398</v>
      </c>
      <c r="C99" s="182"/>
      <c r="D99" s="144">
        <v>1</v>
      </c>
      <c r="E99" s="148">
        <v>2.2000000000000002</v>
      </c>
      <c r="F99" s="148">
        <v>4</v>
      </c>
      <c r="G99" s="148">
        <f t="shared" si="5"/>
        <v>8.8000000000000007</v>
      </c>
    </row>
    <row r="100" spans="1:7" x14ac:dyDescent="0.3">
      <c r="A100" s="144"/>
      <c r="B100" s="159" t="s">
        <v>1399</v>
      </c>
      <c r="C100" s="182"/>
      <c r="D100" s="144">
        <v>1</v>
      </c>
      <c r="E100" s="148">
        <v>4.9000000000000004</v>
      </c>
      <c r="F100" s="148">
        <v>1.4</v>
      </c>
      <c r="G100" s="148">
        <f t="shared" si="5"/>
        <v>6.86</v>
      </c>
    </row>
    <row r="101" spans="1:7" x14ac:dyDescent="0.3">
      <c r="A101" s="144"/>
      <c r="B101" s="159" t="s">
        <v>1400</v>
      </c>
      <c r="C101" s="182"/>
      <c r="D101" s="144">
        <v>1</v>
      </c>
      <c r="E101" s="148">
        <v>1</v>
      </c>
      <c r="F101" s="148">
        <v>2.4</v>
      </c>
      <c r="G101" s="148">
        <f t="shared" si="5"/>
        <v>2.4</v>
      </c>
    </row>
    <row r="102" spans="1:7" x14ac:dyDescent="0.3">
      <c r="A102" s="144"/>
      <c r="B102" s="159" t="s">
        <v>1401</v>
      </c>
      <c r="C102" s="182"/>
      <c r="D102" s="144">
        <v>1</v>
      </c>
      <c r="E102" s="148">
        <v>1</v>
      </c>
      <c r="F102" s="148">
        <v>2.4</v>
      </c>
      <c r="G102" s="148">
        <f t="shared" si="5"/>
        <v>2.4</v>
      </c>
    </row>
    <row r="103" spans="1:7" x14ac:dyDescent="0.3">
      <c r="A103" s="144"/>
      <c r="B103" s="159"/>
      <c r="C103" s="182"/>
      <c r="D103" s="144">
        <v>1</v>
      </c>
      <c r="E103" s="148">
        <v>1.8</v>
      </c>
      <c r="F103" s="148">
        <v>2.15</v>
      </c>
      <c r="G103" s="148">
        <f t="shared" si="5"/>
        <v>3.87</v>
      </c>
    </row>
    <row r="104" spans="1:7" x14ac:dyDescent="0.3">
      <c r="A104" s="150"/>
      <c r="B104" s="196"/>
      <c r="C104" s="197"/>
      <c r="D104" s="150"/>
      <c r="E104" s="161"/>
      <c r="F104" s="161"/>
      <c r="G104" s="149">
        <f>SUM(G98:G103)</f>
        <v>28.33</v>
      </c>
    </row>
    <row r="105" spans="1:7" ht="56.25" x14ac:dyDescent="0.3">
      <c r="A105" s="144" t="s">
        <v>1642</v>
      </c>
      <c r="B105" s="73" t="s">
        <v>1330</v>
      </c>
      <c r="C105" s="184"/>
      <c r="D105" s="144"/>
      <c r="E105" s="148"/>
      <c r="F105" s="148"/>
      <c r="G105" s="148"/>
    </row>
    <row r="106" spans="1:7" x14ac:dyDescent="0.3">
      <c r="A106" s="144"/>
      <c r="B106" s="175" t="s">
        <v>1402</v>
      </c>
      <c r="C106" s="186"/>
      <c r="D106" s="144">
        <v>1</v>
      </c>
      <c r="E106" s="148">
        <v>1.6</v>
      </c>
      <c r="F106" s="148">
        <v>1.03</v>
      </c>
      <c r="G106" s="148">
        <f t="shared" ref="G106" si="6">F106*E106*D106</f>
        <v>1.6480000000000001</v>
      </c>
    </row>
    <row r="107" spans="1:7" x14ac:dyDescent="0.3">
      <c r="A107" s="150"/>
      <c r="B107" s="196"/>
      <c r="C107" s="197"/>
      <c r="D107" s="150"/>
      <c r="E107" s="161"/>
      <c r="F107" s="161"/>
      <c r="G107" s="149">
        <f>SUM(G105:G106)</f>
        <v>1.6480000000000001</v>
      </c>
    </row>
    <row r="108" spans="1:7" ht="56.25" x14ac:dyDescent="0.3">
      <c r="A108" s="144" t="s">
        <v>1331</v>
      </c>
      <c r="B108" s="162" t="s">
        <v>1332</v>
      </c>
      <c r="C108" s="187"/>
      <c r="D108" s="144"/>
      <c r="E108" s="148"/>
      <c r="F108" s="148"/>
      <c r="G108" s="148"/>
    </row>
    <row r="109" spans="1:7" x14ac:dyDescent="0.3">
      <c r="A109" s="144"/>
      <c r="B109" s="175" t="s">
        <v>1403</v>
      </c>
      <c r="C109" s="186"/>
      <c r="D109" s="144">
        <v>4</v>
      </c>
      <c r="E109" s="148">
        <v>1.5</v>
      </c>
      <c r="F109" s="148">
        <v>3.02</v>
      </c>
      <c r="G109" s="148">
        <f t="shared" ref="G109:G110" si="7">F109*E109*D109</f>
        <v>18.12</v>
      </c>
    </row>
    <row r="110" spans="1:7" x14ac:dyDescent="0.3">
      <c r="B110" s="175"/>
      <c r="C110" s="186"/>
      <c r="D110" s="144">
        <v>4</v>
      </c>
      <c r="E110" s="148">
        <v>2.2999999999999998</v>
      </c>
      <c r="F110" s="148">
        <v>3.02</v>
      </c>
      <c r="G110" s="148">
        <f t="shared" si="7"/>
        <v>27.783999999999999</v>
      </c>
    </row>
    <row r="111" spans="1:7" x14ac:dyDescent="0.3">
      <c r="A111" s="150"/>
      <c r="B111" s="196"/>
      <c r="C111" s="197"/>
      <c r="D111" s="150"/>
      <c r="E111" s="161"/>
      <c r="F111" s="161"/>
      <c r="G111" s="149">
        <f>SUM(G109:G110)</f>
        <v>45.903999999999996</v>
      </c>
    </row>
    <row r="112" spans="1:7" ht="45" x14ac:dyDescent="0.3">
      <c r="A112" s="144" t="s">
        <v>1333</v>
      </c>
      <c r="B112" s="162" t="s">
        <v>1334</v>
      </c>
      <c r="C112" s="187"/>
      <c r="D112" s="144"/>
      <c r="E112" s="148"/>
      <c r="F112" s="148"/>
      <c r="G112" s="148"/>
    </row>
    <row r="113" spans="1:7" x14ac:dyDescent="0.3">
      <c r="A113" s="144"/>
      <c r="B113" s="175" t="s">
        <v>1404</v>
      </c>
      <c r="C113" s="186"/>
      <c r="D113" s="144">
        <v>4</v>
      </c>
      <c r="E113" s="148">
        <v>1.1000000000000001</v>
      </c>
      <c r="F113" s="148">
        <v>5</v>
      </c>
      <c r="G113" s="148">
        <f t="shared" ref="G113" si="8">F113*E113*D113</f>
        <v>22</v>
      </c>
    </row>
    <row r="114" spans="1:7" x14ac:dyDescent="0.3">
      <c r="A114" s="150"/>
      <c r="B114" s="196"/>
      <c r="C114" s="197"/>
      <c r="D114" s="150"/>
      <c r="E114" s="161"/>
      <c r="F114" s="161"/>
      <c r="G114" s="149">
        <f>SUM(G112:G113)</f>
        <v>22</v>
      </c>
    </row>
    <row r="115" spans="1:7" ht="45" x14ac:dyDescent="0.3">
      <c r="A115" s="144" t="s">
        <v>1335</v>
      </c>
      <c r="B115" s="162" t="s">
        <v>1625</v>
      </c>
      <c r="C115" s="187"/>
      <c r="D115" s="144"/>
      <c r="E115" s="148"/>
      <c r="F115" s="148"/>
      <c r="G115" s="148"/>
    </row>
    <row r="116" spans="1:7" x14ac:dyDescent="0.3">
      <c r="A116" s="144"/>
      <c r="B116" s="175" t="s">
        <v>1405</v>
      </c>
      <c r="C116" s="186"/>
      <c r="D116" s="144">
        <v>2</v>
      </c>
      <c r="E116" s="148">
        <v>5.65</v>
      </c>
      <c r="F116" s="148">
        <v>3</v>
      </c>
      <c r="G116" s="148">
        <f t="shared" ref="G116:G118" si="9">F116*E116*D116</f>
        <v>33.900000000000006</v>
      </c>
    </row>
    <row r="117" spans="1:7" x14ac:dyDescent="0.3">
      <c r="A117" s="144"/>
      <c r="B117" s="176" t="s">
        <v>1406</v>
      </c>
      <c r="C117" s="188"/>
      <c r="D117" s="173">
        <v>-1</v>
      </c>
      <c r="E117" s="99">
        <v>1.39</v>
      </c>
      <c r="F117" s="99">
        <v>2.14</v>
      </c>
      <c r="G117" s="99">
        <f t="shared" si="9"/>
        <v>-2.9746000000000001</v>
      </c>
    </row>
    <row r="118" spans="1:7" x14ac:dyDescent="0.3">
      <c r="A118" s="144"/>
      <c r="B118" s="175" t="s">
        <v>1405</v>
      </c>
      <c r="C118" s="186"/>
      <c r="D118" s="144">
        <v>2</v>
      </c>
      <c r="E118" s="148">
        <v>2.61</v>
      </c>
      <c r="F118" s="148">
        <v>3</v>
      </c>
      <c r="G118" s="148">
        <f t="shared" si="9"/>
        <v>15.66</v>
      </c>
    </row>
    <row r="119" spans="1:7" x14ac:dyDescent="0.3">
      <c r="A119" s="150"/>
      <c r="B119" s="196"/>
      <c r="C119" s="197"/>
      <c r="D119" s="150"/>
      <c r="E119" s="161"/>
      <c r="F119" s="161"/>
      <c r="G119" s="149">
        <f>SUM(G116:G118)</f>
        <v>46.585400000000007</v>
      </c>
    </row>
    <row r="120" spans="1:7" x14ac:dyDescent="0.3">
      <c r="A120" s="157"/>
      <c r="B120" s="198"/>
      <c r="C120" s="199"/>
      <c r="D120" s="157"/>
      <c r="E120" s="158"/>
      <c r="F120" s="158"/>
      <c r="G120" s="177"/>
    </row>
    <row r="121" spans="1:7" ht="22.5" x14ac:dyDescent="0.3">
      <c r="A121" s="144" t="s">
        <v>1336</v>
      </c>
      <c r="B121" s="163" t="s">
        <v>1337</v>
      </c>
      <c r="C121" s="189"/>
      <c r="D121" s="144"/>
      <c r="E121" s="148"/>
      <c r="F121" s="148"/>
      <c r="G121" s="149">
        <v>1</v>
      </c>
    </row>
    <row r="122" spans="1:7" x14ac:dyDescent="0.3">
      <c r="A122" s="157"/>
      <c r="B122" s="200"/>
      <c r="C122" s="201"/>
      <c r="D122" s="157"/>
      <c r="E122" s="158"/>
      <c r="F122" s="158"/>
      <c r="G122" s="177"/>
    </row>
    <row r="123" spans="1:7" x14ac:dyDescent="0.3">
      <c r="A123" s="144" t="s">
        <v>1338</v>
      </c>
      <c r="B123" s="175" t="s">
        <v>1407</v>
      </c>
      <c r="C123" s="186"/>
      <c r="D123" s="144"/>
      <c r="E123" s="148"/>
      <c r="F123" s="148"/>
      <c r="G123" s="149">
        <v>1</v>
      </c>
    </row>
    <row r="124" spans="1:7" x14ac:dyDescent="0.3">
      <c r="A124" s="144"/>
      <c r="B124" s="175"/>
      <c r="C124" s="186"/>
      <c r="D124" s="144"/>
      <c r="E124" s="148"/>
      <c r="F124" s="148"/>
      <c r="G124" s="177"/>
    </row>
    <row r="125" spans="1:7" x14ac:dyDescent="0.3">
      <c r="A125" s="144" t="s">
        <v>1339</v>
      </c>
      <c r="B125" s="162" t="s">
        <v>1643</v>
      </c>
      <c r="C125" s="187"/>
      <c r="D125" s="144"/>
      <c r="E125" s="148"/>
      <c r="F125" s="148"/>
      <c r="G125" s="149">
        <v>3</v>
      </c>
    </row>
    <row r="126" spans="1:7" x14ac:dyDescent="0.3">
      <c r="A126" s="144"/>
      <c r="B126" s="24" t="s">
        <v>1434</v>
      </c>
      <c r="C126" s="187"/>
      <c r="D126" s="144"/>
      <c r="E126" s="148"/>
      <c r="F126" s="148"/>
      <c r="G126" s="149"/>
    </row>
    <row r="127" spans="1:7" x14ac:dyDescent="0.3">
      <c r="A127" s="144"/>
      <c r="B127" s="162"/>
      <c r="C127" s="187"/>
      <c r="D127" s="144"/>
      <c r="E127" s="148"/>
      <c r="F127" s="148"/>
      <c r="G127" s="149"/>
    </row>
    <row r="128" spans="1:7" ht="67.5" x14ac:dyDescent="0.3">
      <c r="A128" s="144">
        <v>1</v>
      </c>
      <c r="B128" s="162" t="s">
        <v>1409</v>
      </c>
      <c r="C128" s="186"/>
      <c r="D128" s="144">
        <v>1</v>
      </c>
      <c r="E128" s="148">
        <v>3.1</v>
      </c>
      <c r="F128" s="148">
        <v>3</v>
      </c>
      <c r="G128" s="158">
        <f>F128*E128*D128</f>
        <v>9.3000000000000007</v>
      </c>
    </row>
    <row r="129" spans="1:7" x14ac:dyDescent="0.3">
      <c r="A129" s="144"/>
      <c r="B129" s="175" t="s">
        <v>1408</v>
      </c>
      <c r="C129" s="186"/>
      <c r="D129" s="144">
        <v>1</v>
      </c>
      <c r="E129" s="148">
        <v>1.75</v>
      </c>
      <c r="F129" s="148">
        <v>2.8</v>
      </c>
      <c r="G129" s="158">
        <f>F129*E129*D129</f>
        <v>4.8999999999999995</v>
      </c>
    </row>
    <row r="130" spans="1:7" x14ac:dyDescent="0.3">
      <c r="A130" s="150"/>
      <c r="B130" s="196"/>
      <c r="C130" s="197"/>
      <c r="D130" s="150"/>
      <c r="E130" s="161"/>
      <c r="F130" s="161"/>
      <c r="G130" s="149">
        <f>SUM(G128:G129)</f>
        <v>14.2</v>
      </c>
    </row>
    <row r="131" spans="1:7" x14ac:dyDescent="0.3">
      <c r="A131" s="144"/>
      <c r="B131" s="175"/>
      <c r="C131" s="186"/>
      <c r="D131" s="144"/>
      <c r="E131" s="148"/>
      <c r="F131" s="148"/>
      <c r="G131" s="177"/>
    </row>
    <row r="132" spans="1:7" ht="78.75" x14ac:dyDescent="0.3">
      <c r="A132" s="144">
        <v>2</v>
      </c>
      <c r="B132" s="60" t="s">
        <v>351</v>
      </c>
      <c r="C132" s="186"/>
      <c r="D132" s="144">
        <v>1</v>
      </c>
      <c r="E132" s="148">
        <v>3.1</v>
      </c>
      <c r="F132" s="148">
        <v>3</v>
      </c>
      <c r="G132" s="149">
        <f>F132*E132*D132</f>
        <v>9.3000000000000007</v>
      </c>
    </row>
    <row r="133" spans="1:7" x14ac:dyDescent="0.3">
      <c r="A133" s="144"/>
      <c r="B133" s="175"/>
      <c r="C133" s="186"/>
      <c r="D133" s="144"/>
      <c r="E133" s="148"/>
      <c r="F133" s="148"/>
      <c r="G133" s="148"/>
    </row>
    <row r="134" spans="1:7" ht="56.25" x14ac:dyDescent="0.3">
      <c r="A134" s="144">
        <v>3</v>
      </c>
      <c r="B134" s="60" t="s">
        <v>1342</v>
      </c>
      <c r="C134" s="186"/>
      <c r="D134" s="144">
        <v>1</v>
      </c>
      <c r="E134" s="148">
        <v>1.75</v>
      </c>
      <c r="F134" s="148">
        <v>2.8</v>
      </c>
      <c r="G134" s="158">
        <f>F134*E134*D134</f>
        <v>4.8999999999999995</v>
      </c>
    </row>
    <row r="135" spans="1:7" x14ac:dyDescent="0.3">
      <c r="A135" s="144"/>
      <c r="B135" s="175" t="s">
        <v>1410</v>
      </c>
      <c r="C135" s="186"/>
      <c r="D135" s="144">
        <v>1</v>
      </c>
      <c r="E135" s="148">
        <v>3.1</v>
      </c>
      <c r="F135" s="148">
        <v>1.2</v>
      </c>
      <c r="G135" s="158">
        <f t="shared" ref="G135:G136" si="10">F135*E135*D135</f>
        <v>3.7199999999999998</v>
      </c>
    </row>
    <row r="136" spans="1:7" x14ac:dyDescent="0.3">
      <c r="A136" s="144"/>
      <c r="B136" s="175"/>
      <c r="C136" s="186"/>
      <c r="D136" s="144">
        <v>2</v>
      </c>
      <c r="E136" s="148">
        <v>3</v>
      </c>
      <c r="F136" s="148">
        <v>1.2</v>
      </c>
      <c r="G136" s="158">
        <f t="shared" si="10"/>
        <v>7.1999999999999993</v>
      </c>
    </row>
    <row r="137" spans="1:7" x14ac:dyDescent="0.3">
      <c r="A137" s="150"/>
      <c r="B137" s="196"/>
      <c r="C137" s="197"/>
      <c r="D137" s="150"/>
      <c r="E137" s="161"/>
      <c r="F137" s="161"/>
      <c r="G137" s="149">
        <f>SUM(G134:G136)</f>
        <v>15.819999999999999</v>
      </c>
    </row>
    <row r="138" spans="1:7" x14ac:dyDescent="0.3">
      <c r="A138" s="157"/>
      <c r="B138" s="198"/>
      <c r="C138" s="199"/>
      <c r="D138" s="157"/>
      <c r="E138" s="158"/>
      <c r="F138" s="158"/>
      <c r="G138" s="177"/>
    </row>
    <row r="139" spans="1:7" ht="22.5" x14ac:dyDescent="0.3">
      <c r="A139" s="144">
        <v>4</v>
      </c>
      <c r="B139" s="162" t="s">
        <v>1627</v>
      </c>
      <c r="C139" s="186"/>
      <c r="D139" s="144">
        <v>4</v>
      </c>
      <c r="E139" s="148">
        <v>5.0999999999999996</v>
      </c>
      <c r="F139" s="148"/>
      <c r="G139" s="202">
        <f>E139*D139</f>
        <v>20.399999999999999</v>
      </c>
    </row>
    <row r="140" spans="1:7" x14ac:dyDescent="0.3">
      <c r="A140" s="144"/>
      <c r="B140" s="175"/>
      <c r="C140" s="186"/>
      <c r="D140" s="144"/>
      <c r="E140" s="148"/>
      <c r="F140" s="148"/>
      <c r="G140" s="177"/>
    </row>
    <row r="141" spans="1:7" x14ac:dyDescent="0.3">
      <c r="A141" s="144"/>
      <c r="B141" s="175"/>
      <c r="C141" s="186"/>
      <c r="D141" s="144">
        <v>4</v>
      </c>
      <c r="E141" s="148">
        <v>5.0999999999999996</v>
      </c>
      <c r="F141" s="148"/>
      <c r="G141" s="202">
        <f>E141*D141</f>
        <v>20.399999999999999</v>
      </c>
    </row>
    <row r="142" spans="1:7" x14ac:dyDescent="0.3">
      <c r="A142" s="144">
        <v>5</v>
      </c>
      <c r="B142" s="162" t="s">
        <v>1628</v>
      </c>
      <c r="C142" s="186"/>
      <c r="D142" s="144"/>
      <c r="E142" s="148"/>
      <c r="F142" s="148"/>
      <c r="G142" s="148"/>
    </row>
    <row r="143" spans="1:7" x14ac:dyDescent="0.3">
      <c r="A143" s="144"/>
      <c r="B143" s="175"/>
      <c r="C143" s="186"/>
      <c r="D143" s="144"/>
      <c r="E143" s="148"/>
      <c r="F143" s="148"/>
      <c r="G143" s="148"/>
    </row>
    <row r="144" spans="1:7" x14ac:dyDescent="0.3">
      <c r="A144" s="144">
        <v>6</v>
      </c>
      <c r="B144" s="162" t="s">
        <v>1343</v>
      </c>
      <c r="C144" s="186"/>
      <c r="D144" s="144">
        <v>1</v>
      </c>
      <c r="E144" s="148">
        <v>0.6</v>
      </c>
      <c r="F144" s="148">
        <v>0.6</v>
      </c>
      <c r="G144" s="202">
        <f>F144*E144*D144</f>
        <v>0.36</v>
      </c>
    </row>
    <row r="145" spans="1:7" x14ac:dyDescent="0.3">
      <c r="A145" s="144"/>
      <c r="B145" s="175"/>
      <c r="C145" s="186"/>
      <c r="D145" s="144"/>
      <c r="E145" s="148"/>
      <c r="F145" s="148"/>
      <c r="G145" s="148"/>
    </row>
    <row r="146" spans="1:7" x14ac:dyDescent="0.3">
      <c r="A146" s="144">
        <v>7</v>
      </c>
      <c r="B146" s="165" t="s">
        <v>1644</v>
      </c>
      <c r="C146" s="186"/>
      <c r="D146" s="144"/>
      <c r="E146" s="148"/>
      <c r="F146" s="148"/>
      <c r="G146" s="202">
        <v>77.2</v>
      </c>
    </row>
    <row r="147" spans="1:7" x14ac:dyDescent="0.3">
      <c r="A147" s="144"/>
      <c r="B147" s="175"/>
      <c r="C147" s="186"/>
      <c r="D147" s="144"/>
      <c r="E147" s="148"/>
      <c r="F147" s="148"/>
      <c r="G147" s="148"/>
    </row>
    <row r="148" spans="1:7" x14ac:dyDescent="0.3">
      <c r="A148" s="144">
        <v>8</v>
      </c>
      <c r="B148" s="192" t="s">
        <v>1345</v>
      </c>
      <c r="C148" s="186"/>
      <c r="D148" s="144"/>
      <c r="E148" s="148"/>
      <c r="F148" s="148"/>
      <c r="G148" s="148"/>
    </row>
    <row r="149" spans="1:7" x14ac:dyDescent="0.3">
      <c r="A149" s="144"/>
      <c r="B149" s="60" t="s">
        <v>1137</v>
      </c>
      <c r="D149" s="55">
        <v>1</v>
      </c>
      <c r="E149" s="113">
        <v>3.4750000000000001</v>
      </c>
      <c r="F149" s="98">
        <v>3</v>
      </c>
      <c r="G149" s="58">
        <f>(D149*E149*F149)</f>
        <v>10.425000000000001</v>
      </c>
    </row>
    <row r="150" spans="1:7" x14ac:dyDescent="0.3">
      <c r="A150" s="144"/>
      <c r="B150" s="60" t="s">
        <v>1565</v>
      </c>
      <c r="D150" s="55">
        <v>1</v>
      </c>
      <c r="E150" s="113">
        <v>2.6</v>
      </c>
      <c r="F150" s="98">
        <v>3</v>
      </c>
      <c r="G150" s="58">
        <f t="shared" ref="G150:G151" si="11">(D150*E150*F150)</f>
        <v>7.8000000000000007</v>
      </c>
    </row>
    <row r="151" spans="1:7" x14ac:dyDescent="0.3">
      <c r="A151" s="144"/>
      <c r="B151" s="60" t="s">
        <v>1566</v>
      </c>
      <c r="D151" s="55">
        <v>1</v>
      </c>
      <c r="E151" s="113">
        <v>2.65</v>
      </c>
      <c r="F151" s="98">
        <v>3</v>
      </c>
      <c r="G151" s="58">
        <f t="shared" si="11"/>
        <v>7.9499999999999993</v>
      </c>
    </row>
    <row r="152" spans="1:7" x14ac:dyDescent="0.3">
      <c r="A152" s="144"/>
      <c r="B152" s="60" t="s">
        <v>1651</v>
      </c>
      <c r="D152" s="55">
        <v>1</v>
      </c>
      <c r="E152" s="113">
        <v>3.95</v>
      </c>
      <c r="F152" s="98">
        <v>3</v>
      </c>
      <c r="G152" s="58">
        <f>(D152*E152*F152)</f>
        <v>11.850000000000001</v>
      </c>
    </row>
    <row r="153" spans="1:7" x14ac:dyDescent="0.3">
      <c r="A153" s="144"/>
      <c r="B153" s="60" t="s">
        <v>1652</v>
      </c>
      <c r="D153" s="55">
        <v>1</v>
      </c>
      <c r="E153" s="113">
        <v>1.8</v>
      </c>
      <c r="F153" s="98">
        <v>0.75</v>
      </c>
      <c r="G153" s="58">
        <f t="shared" ref="G153:G161" si="12">(D153*E153*F153)</f>
        <v>1.35</v>
      </c>
    </row>
    <row r="154" spans="1:7" x14ac:dyDescent="0.3">
      <c r="A154" s="144"/>
      <c r="B154" s="60" t="s">
        <v>1653</v>
      </c>
      <c r="D154" s="55">
        <v>1</v>
      </c>
      <c r="E154" s="113">
        <v>6.15</v>
      </c>
      <c r="F154" s="98">
        <v>0.75</v>
      </c>
      <c r="G154" s="58">
        <f t="shared" si="12"/>
        <v>4.6125000000000007</v>
      </c>
    </row>
    <row r="155" spans="1:7" x14ac:dyDescent="0.3">
      <c r="A155" s="144"/>
      <c r="B155" s="60" t="s">
        <v>1654</v>
      </c>
      <c r="D155" s="55">
        <v>1</v>
      </c>
      <c r="E155" s="113">
        <v>6.2</v>
      </c>
      <c r="F155" s="98">
        <v>0.75</v>
      </c>
      <c r="G155" s="58">
        <f t="shared" si="12"/>
        <v>4.6500000000000004</v>
      </c>
    </row>
    <row r="156" spans="1:7" x14ac:dyDescent="0.3">
      <c r="A156" s="144"/>
      <c r="B156" s="60" t="s">
        <v>1655</v>
      </c>
      <c r="D156" s="55">
        <v>1</v>
      </c>
      <c r="E156" s="113">
        <v>6.75</v>
      </c>
      <c r="F156" s="98">
        <v>0.75</v>
      </c>
      <c r="G156" s="58">
        <f t="shared" si="12"/>
        <v>5.0625</v>
      </c>
    </row>
    <row r="157" spans="1:7" x14ac:dyDescent="0.3">
      <c r="A157" s="144"/>
      <c r="B157" s="60" t="s">
        <v>1656</v>
      </c>
      <c r="D157" s="55">
        <v>1</v>
      </c>
      <c r="E157" s="113">
        <v>0.9</v>
      </c>
      <c r="F157" s="98">
        <v>2.25</v>
      </c>
      <c r="G157" s="58">
        <f t="shared" si="12"/>
        <v>2.0249999999999999</v>
      </c>
    </row>
    <row r="158" spans="1:7" x14ac:dyDescent="0.3">
      <c r="A158" s="144"/>
      <c r="B158" s="60" t="s">
        <v>1654</v>
      </c>
      <c r="D158" s="55">
        <v>1</v>
      </c>
      <c r="E158" s="113">
        <v>6.5</v>
      </c>
      <c r="F158" s="98">
        <v>0.75</v>
      </c>
      <c r="G158" s="58">
        <f t="shared" si="12"/>
        <v>4.875</v>
      </c>
    </row>
    <row r="159" spans="1:7" x14ac:dyDescent="0.3">
      <c r="A159" s="144"/>
      <c r="B159" s="60" t="s">
        <v>1657</v>
      </c>
      <c r="D159" s="55">
        <v>1</v>
      </c>
      <c r="E159" s="113">
        <v>2.85</v>
      </c>
      <c r="F159" s="98">
        <v>3</v>
      </c>
      <c r="G159" s="58">
        <f t="shared" si="12"/>
        <v>8.5500000000000007</v>
      </c>
    </row>
    <row r="160" spans="1:7" x14ac:dyDescent="0.3">
      <c r="A160" s="144"/>
      <c r="B160" s="60" t="s">
        <v>1658</v>
      </c>
      <c r="D160" s="55">
        <v>1</v>
      </c>
      <c r="E160" s="113">
        <v>1.28</v>
      </c>
      <c r="F160" s="98">
        <v>0.75</v>
      </c>
      <c r="G160" s="58">
        <f t="shared" si="12"/>
        <v>0.96</v>
      </c>
    </row>
    <row r="161" spans="1:7" x14ac:dyDescent="0.3">
      <c r="A161" s="144"/>
      <c r="B161" s="60"/>
      <c r="D161" s="55">
        <v>1</v>
      </c>
      <c r="E161" s="113">
        <v>4.07</v>
      </c>
      <c r="F161" s="98">
        <v>0.7</v>
      </c>
      <c r="G161" s="58">
        <f t="shared" si="12"/>
        <v>2.8490000000000002</v>
      </c>
    </row>
    <row r="162" spans="1:7" x14ac:dyDescent="0.3">
      <c r="A162" s="150"/>
      <c r="B162" s="68"/>
      <c r="C162" s="190"/>
      <c r="D162" s="69"/>
      <c r="E162" s="116"/>
      <c r="F162" s="101"/>
      <c r="G162" s="95">
        <f>SUM(G149:G161)</f>
        <v>72.959000000000003</v>
      </c>
    </row>
    <row r="163" spans="1:7" x14ac:dyDescent="0.3">
      <c r="A163" s="144"/>
      <c r="B163" s="175"/>
      <c r="C163" s="186"/>
      <c r="D163" s="144"/>
      <c r="E163" s="148"/>
      <c r="F163" s="148"/>
      <c r="G163" s="148"/>
    </row>
    <row r="164" spans="1:7" x14ac:dyDescent="0.3">
      <c r="A164" s="144">
        <v>9</v>
      </c>
      <c r="B164" s="162" t="s">
        <v>1645</v>
      </c>
      <c r="C164" s="186"/>
      <c r="D164" s="144"/>
      <c r="E164" s="148"/>
      <c r="F164" s="148"/>
      <c r="G164" s="202">
        <v>77.2</v>
      </c>
    </row>
    <row r="165" spans="1:7" x14ac:dyDescent="0.3">
      <c r="A165" s="144"/>
      <c r="B165" s="175"/>
      <c r="C165" s="186"/>
      <c r="D165" s="144"/>
      <c r="E165" s="148"/>
      <c r="F165" s="148"/>
      <c r="G165" s="148"/>
    </row>
    <row r="166" spans="1:7" ht="22.5" x14ac:dyDescent="0.3">
      <c r="A166" s="144">
        <v>10</v>
      </c>
      <c r="B166" s="162" t="s">
        <v>1646</v>
      </c>
      <c r="C166" s="187"/>
      <c r="D166" s="144"/>
      <c r="E166" s="148"/>
      <c r="F166" s="148"/>
      <c r="G166" s="202">
        <v>1</v>
      </c>
    </row>
    <row r="167" spans="1:7" x14ac:dyDescent="0.3">
      <c r="A167" s="144"/>
      <c r="B167" s="175"/>
      <c r="C167" s="186"/>
      <c r="D167" s="144"/>
      <c r="E167" s="148"/>
      <c r="F167" s="148"/>
      <c r="G167" s="158"/>
    </row>
    <row r="168" spans="1:7" x14ac:dyDescent="0.3">
      <c r="A168" s="144">
        <v>11</v>
      </c>
      <c r="B168" s="162" t="s">
        <v>1629</v>
      </c>
      <c r="C168" s="186"/>
      <c r="D168" s="144"/>
      <c r="E168" s="148"/>
      <c r="F168" s="148"/>
      <c r="G168" s="202">
        <v>2</v>
      </c>
    </row>
    <row r="169" spans="1:7" x14ac:dyDescent="0.3">
      <c r="A169" s="144"/>
      <c r="B169" s="175"/>
      <c r="C169" s="186"/>
      <c r="D169" s="144"/>
      <c r="E169" s="148"/>
      <c r="F169" s="148"/>
      <c r="G169" s="158"/>
    </row>
    <row r="170" spans="1:7" x14ac:dyDescent="0.3">
      <c r="A170" s="144">
        <v>12</v>
      </c>
      <c r="B170" s="162" t="s">
        <v>1630</v>
      </c>
      <c r="C170" s="186"/>
      <c r="D170" s="144"/>
      <c r="E170" s="148"/>
      <c r="F170" s="148"/>
      <c r="G170" s="202">
        <v>2</v>
      </c>
    </row>
    <row r="171" spans="1:7" x14ac:dyDescent="0.3">
      <c r="A171" s="144"/>
      <c r="B171" s="175"/>
      <c r="C171" s="186"/>
      <c r="D171" s="144"/>
      <c r="E171" s="148"/>
      <c r="F171" s="148"/>
      <c r="G171" s="158"/>
    </row>
    <row r="172" spans="1:7" x14ac:dyDescent="0.3">
      <c r="A172" s="144">
        <v>13</v>
      </c>
      <c r="B172" s="162" t="s">
        <v>1347</v>
      </c>
      <c r="C172" s="186"/>
      <c r="D172" s="144"/>
      <c r="E172" s="148"/>
      <c r="F172" s="148"/>
      <c r="G172" s="177"/>
    </row>
    <row r="173" spans="1:7" x14ac:dyDescent="0.3">
      <c r="A173" s="144"/>
      <c r="B173" s="162"/>
      <c r="C173" s="186"/>
      <c r="D173" s="144"/>
      <c r="E173" s="148"/>
      <c r="F173" s="148"/>
      <c r="G173" s="177"/>
    </row>
    <row r="174" spans="1:7" x14ac:dyDescent="0.3">
      <c r="A174" s="144">
        <v>14</v>
      </c>
      <c r="B174" s="162" t="s">
        <v>1348</v>
      </c>
      <c r="C174" s="186"/>
      <c r="D174" s="144"/>
      <c r="E174" s="148"/>
      <c r="F174" s="148"/>
      <c r="G174" s="158"/>
    </row>
    <row r="175" spans="1:7" x14ac:dyDescent="0.3">
      <c r="A175" s="144"/>
      <c r="B175" s="162"/>
      <c r="C175" s="186"/>
      <c r="D175" s="144"/>
      <c r="E175" s="148"/>
      <c r="F175" s="148"/>
      <c r="G175" s="158"/>
    </row>
    <row r="176" spans="1:7" x14ac:dyDescent="0.3">
      <c r="A176" s="144">
        <v>15</v>
      </c>
      <c r="B176" s="162" t="s">
        <v>1631</v>
      </c>
      <c r="C176" s="186"/>
      <c r="D176" s="144"/>
      <c r="E176" s="148"/>
      <c r="F176" s="148"/>
      <c r="G176" s="158"/>
    </row>
    <row r="177" spans="1:7" x14ac:dyDescent="0.3">
      <c r="A177" s="144"/>
      <c r="B177" s="162"/>
      <c r="C177" s="186"/>
      <c r="D177" s="144"/>
      <c r="E177" s="148"/>
      <c r="F177" s="148"/>
      <c r="G177" s="158"/>
    </row>
    <row r="178" spans="1:7" x14ac:dyDescent="0.3">
      <c r="A178" s="144">
        <v>16</v>
      </c>
      <c r="B178" s="162" t="s">
        <v>1349</v>
      </c>
      <c r="C178" s="186"/>
      <c r="D178" s="144"/>
      <c r="E178" s="148"/>
      <c r="F178" s="148"/>
      <c r="G178" s="158"/>
    </row>
    <row r="179" spans="1:7" x14ac:dyDescent="0.3">
      <c r="A179" s="144"/>
      <c r="B179" s="162"/>
      <c r="C179" s="186"/>
      <c r="D179" s="144"/>
      <c r="E179" s="148"/>
      <c r="F179" s="148"/>
      <c r="G179" s="158"/>
    </row>
    <row r="180" spans="1:7" x14ac:dyDescent="0.3">
      <c r="A180" s="144">
        <v>17</v>
      </c>
      <c r="B180" s="162" t="s">
        <v>1350</v>
      </c>
      <c r="C180" s="186"/>
      <c r="D180" s="144"/>
      <c r="E180" s="148"/>
      <c r="F180" s="148"/>
      <c r="G180" s="148"/>
    </row>
    <row r="181" spans="1:7" x14ac:dyDescent="0.3">
      <c r="A181" s="144"/>
      <c r="B181" s="162"/>
      <c r="C181" s="186"/>
      <c r="D181" s="144"/>
      <c r="E181" s="148"/>
      <c r="F181" s="148"/>
      <c r="G181" s="148"/>
    </row>
    <row r="182" spans="1:7" x14ac:dyDescent="0.3">
      <c r="A182" s="144">
        <v>18</v>
      </c>
      <c r="B182" s="162" t="s">
        <v>1351</v>
      </c>
      <c r="C182" s="186"/>
      <c r="D182" s="144"/>
      <c r="E182" s="148"/>
      <c r="F182" s="148"/>
      <c r="G182" s="148"/>
    </row>
    <row r="183" spans="1:7" x14ac:dyDescent="0.3">
      <c r="A183" s="144"/>
      <c r="B183" s="162"/>
      <c r="C183" s="186"/>
      <c r="D183" s="144"/>
      <c r="E183" s="148"/>
      <c r="F183" s="148"/>
      <c r="G183" s="148"/>
    </row>
    <row r="184" spans="1:7" x14ac:dyDescent="0.3">
      <c r="A184" s="144">
        <v>19</v>
      </c>
      <c r="B184" s="162" t="s">
        <v>1632</v>
      </c>
      <c r="C184" s="186"/>
      <c r="D184" s="144"/>
      <c r="E184" s="148"/>
      <c r="F184" s="148"/>
      <c r="G184" s="148"/>
    </row>
    <row r="185" spans="1:7" x14ac:dyDescent="0.3">
      <c r="A185" s="144"/>
      <c r="B185" s="162"/>
      <c r="C185" s="186"/>
      <c r="D185" s="144"/>
      <c r="E185" s="148"/>
      <c r="F185" s="148"/>
      <c r="G185" s="148"/>
    </row>
    <row r="186" spans="1:7" x14ac:dyDescent="0.3">
      <c r="A186" s="144">
        <v>20</v>
      </c>
      <c r="B186" s="162" t="s">
        <v>1633</v>
      </c>
      <c r="C186" s="186"/>
      <c r="D186" s="144"/>
      <c r="E186" s="148"/>
      <c r="F186" s="148"/>
      <c r="G186" s="148"/>
    </row>
    <row r="187" spans="1:7" x14ac:dyDescent="0.3">
      <c r="A187" s="144"/>
      <c r="B187" s="162"/>
      <c r="C187" s="186"/>
      <c r="D187" s="144"/>
      <c r="E187" s="148"/>
      <c r="F187" s="148"/>
      <c r="G187" s="148"/>
    </row>
    <row r="188" spans="1:7" x14ac:dyDescent="0.3">
      <c r="A188" s="144">
        <v>21</v>
      </c>
      <c r="B188" s="162" t="s">
        <v>1352</v>
      </c>
      <c r="C188" s="186"/>
      <c r="D188" s="144"/>
      <c r="E188" s="148"/>
      <c r="F188" s="148"/>
      <c r="G188" s="148"/>
    </row>
    <row r="189" spans="1:7" x14ac:dyDescent="0.3">
      <c r="A189" s="144"/>
      <c r="B189" s="162"/>
      <c r="C189" s="186"/>
      <c r="D189" s="144"/>
      <c r="E189" s="148"/>
      <c r="F189" s="148"/>
      <c r="G189" s="148"/>
    </row>
    <row r="190" spans="1:7" x14ac:dyDescent="0.3">
      <c r="A190" s="144">
        <v>22</v>
      </c>
      <c r="B190" s="162" t="s">
        <v>1353</v>
      </c>
      <c r="C190" s="175"/>
      <c r="D190" s="144"/>
      <c r="E190" s="148"/>
      <c r="F190" s="148"/>
      <c r="G190" s="148"/>
    </row>
    <row r="191" spans="1:7" x14ac:dyDescent="0.3">
      <c r="A191" s="144"/>
      <c r="B191" s="162"/>
      <c r="C191" s="175"/>
      <c r="D191" s="144"/>
      <c r="E191" s="148"/>
      <c r="F191" s="148"/>
      <c r="G191" s="148"/>
    </row>
    <row r="192" spans="1:7" x14ac:dyDescent="0.3">
      <c r="A192" s="144">
        <v>23</v>
      </c>
      <c r="B192" s="162" t="s">
        <v>1354</v>
      </c>
      <c r="C192" s="175"/>
      <c r="D192" s="144"/>
      <c r="E192" s="148"/>
      <c r="F192" s="148"/>
      <c r="G192" s="148"/>
    </row>
    <row r="193" spans="1:7" x14ac:dyDescent="0.3">
      <c r="A193" s="144"/>
      <c r="B193" s="162"/>
      <c r="C193" s="175"/>
      <c r="D193" s="144"/>
      <c r="E193" s="148"/>
      <c r="F193" s="148"/>
      <c r="G193" s="148"/>
    </row>
    <row r="194" spans="1:7" x14ac:dyDescent="0.3">
      <c r="A194" s="144">
        <v>24</v>
      </c>
      <c r="B194" s="162" t="s">
        <v>1431</v>
      </c>
      <c r="C194" s="175"/>
      <c r="D194" s="144"/>
      <c r="E194" s="148"/>
      <c r="F194" s="148"/>
      <c r="G194" s="148"/>
    </row>
    <row r="195" spans="1:7" x14ac:dyDescent="0.3">
      <c r="A195" s="144"/>
      <c r="B195" s="162"/>
      <c r="C195" s="175"/>
      <c r="D195" s="144"/>
      <c r="E195" s="148"/>
      <c r="F195" s="148"/>
      <c r="G195" s="148"/>
    </row>
    <row r="196" spans="1:7" ht="22.5" x14ac:dyDescent="0.3">
      <c r="A196" s="144">
        <v>25</v>
      </c>
      <c r="B196" s="162" t="s">
        <v>1435</v>
      </c>
      <c r="C196" s="175"/>
      <c r="D196" s="144"/>
      <c r="E196" s="148"/>
      <c r="F196" s="148"/>
      <c r="G196" s="148"/>
    </row>
    <row r="197" spans="1:7" x14ac:dyDescent="0.3">
      <c r="A197" s="144"/>
      <c r="B197" s="162"/>
      <c r="C197" s="175"/>
      <c r="D197" s="144"/>
      <c r="E197" s="148"/>
      <c r="F197" s="148"/>
      <c r="G197" s="148"/>
    </row>
    <row r="198" spans="1:7" x14ac:dyDescent="0.3">
      <c r="A198" s="144">
        <v>26</v>
      </c>
      <c r="B198" s="162" t="s">
        <v>1432</v>
      </c>
      <c r="C198" s="144"/>
      <c r="D198" s="144"/>
      <c r="E198" s="148"/>
      <c r="F198" s="148"/>
      <c r="G198" s="148"/>
    </row>
    <row r="199" spans="1:7" x14ac:dyDescent="0.3">
      <c r="A199" s="144"/>
      <c r="B199" s="89"/>
      <c r="C199" s="144"/>
      <c r="D199" s="144"/>
      <c r="E199" s="148"/>
      <c r="F199" s="148"/>
      <c r="G199" s="148"/>
    </row>
    <row r="200" spans="1:7" x14ac:dyDescent="0.3">
      <c r="A200" s="144">
        <v>27</v>
      </c>
      <c r="B200" s="89" t="s">
        <v>1665</v>
      </c>
      <c r="C200" s="144"/>
      <c r="D200" s="144"/>
      <c r="E200" s="148"/>
      <c r="F200" s="148"/>
      <c r="G200" s="148"/>
    </row>
    <row r="201" spans="1:7" x14ac:dyDescent="0.3">
      <c r="A201" s="144"/>
      <c r="B201" s="89" t="s">
        <v>1666</v>
      </c>
      <c r="C201" s="144"/>
      <c r="D201" s="89">
        <v>1</v>
      </c>
      <c r="E201" s="111">
        <v>11.37</v>
      </c>
      <c r="F201" s="224">
        <v>1.7150000000000001</v>
      </c>
      <c r="G201" s="111">
        <f t="shared" ref="G201:G213" si="13">F201*E201*D201</f>
        <v>19.499549999999999</v>
      </c>
    </row>
    <row r="202" spans="1:7" x14ac:dyDescent="0.3">
      <c r="A202" s="144"/>
      <c r="B202" s="229" t="s">
        <v>1667</v>
      </c>
      <c r="C202" s="173"/>
      <c r="D202" s="229">
        <v>-1</v>
      </c>
      <c r="E202" s="230">
        <v>0.89</v>
      </c>
      <c r="F202" s="231">
        <v>1.7150000000000001</v>
      </c>
      <c r="G202" s="230">
        <f t="shared" si="13"/>
        <v>-1.5263500000000001</v>
      </c>
    </row>
    <row r="203" spans="1:7" x14ac:dyDescent="0.3">
      <c r="A203" s="144"/>
      <c r="B203" s="229" t="s">
        <v>1668</v>
      </c>
      <c r="C203" s="173"/>
      <c r="D203" s="229">
        <v>-1</v>
      </c>
      <c r="E203" s="230">
        <v>1.56</v>
      </c>
      <c r="F203" s="231">
        <v>1.7150000000000001</v>
      </c>
      <c r="G203" s="230">
        <f t="shared" si="13"/>
        <v>-2.6754000000000002</v>
      </c>
    </row>
    <row r="204" spans="1:7" x14ac:dyDescent="0.3">
      <c r="A204" s="144"/>
      <c r="B204" s="229" t="s">
        <v>1669</v>
      </c>
      <c r="C204" s="173"/>
      <c r="D204" s="229">
        <v>-1</v>
      </c>
      <c r="E204" s="230">
        <v>0.91</v>
      </c>
      <c r="F204" s="231">
        <v>1.7150000000000001</v>
      </c>
      <c r="G204" s="230">
        <f t="shared" si="13"/>
        <v>-1.5606500000000001</v>
      </c>
    </row>
    <row r="205" spans="1:7" x14ac:dyDescent="0.3">
      <c r="A205" s="144"/>
      <c r="B205" s="89" t="s">
        <v>1670</v>
      </c>
      <c r="C205" s="144"/>
      <c r="D205" s="89">
        <v>1</v>
      </c>
      <c r="E205" s="111">
        <v>15.15</v>
      </c>
      <c r="F205" s="224">
        <v>1.7150000000000001</v>
      </c>
      <c r="G205" s="111">
        <f t="shared" si="13"/>
        <v>25.982250000000001</v>
      </c>
    </row>
    <row r="206" spans="1:7" x14ac:dyDescent="0.3">
      <c r="A206" s="144"/>
      <c r="B206" s="229" t="s">
        <v>1671</v>
      </c>
      <c r="C206" s="173"/>
      <c r="D206" s="229">
        <v>-1</v>
      </c>
      <c r="E206" s="230">
        <v>1.5</v>
      </c>
      <c r="F206" s="231">
        <v>1.7150000000000001</v>
      </c>
      <c r="G206" s="230">
        <f t="shared" si="13"/>
        <v>-2.5725000000000002</v>
      </c>
    </row>
    <row r="207" spans="1:7" x14ac:dyDescent="0.3">
      <c r="A207" s="144"/>
      <c r="B207" s="89" t="s">
        <v>1179</v>
      </c>
      <c r="C207" s="144"/>
      <c r="D207" s="89">
        <v>1</v>
      </c>
      <c r="E207" s="111">
        <v>3.1</v>
      </c>
      <c r="F207" s="224">
        <v>1.7150000000000001</v>
      </c>
      <c r="G207" s="111">
        <f t="shared" si="13"/>
        <v>5.3165000000000004</v>
      </c>
    </row>
    <row r="208" spans="1:7" x14ac:dyDescent="0.3">
      <c r="A208" s="144"/>
      <c r="B208" s="89" t="s">
        <v>1672</v>
      </c>
      <c r="C208" s="144"/>
      <c r="D208" s="89">
        <v>1</v>
      </c>
      <c r="E208" s="111">
        <v>6.4</v>
      </c>
      <c r="F208" s="224">
        <v>1.7150000000000001</v>
      </c>
      <c r="G208" s="111">
        <f t="shared" si="13"/>
        <v>10.976000000000001</v>
      </c>
    </row>
    <row r="209" spans="1:7" x14ac:dyDescent="0.3">
      <c r="A209" s="144"/>
      <c r="B209" s="89" t="s">
        <v>1673</v>
      </c>
      <c r="C209" s="144"/>
      <c r="D209" s="89">
        <v>1</v>
      </c>
      <c r="E209" s="111">
        <v>3.2</v>
      </c>
      <c r="F209" s="224">
        <v>1.7150000000000001</v>
      </c>
      <c r="G209" s="111">
        <f t="shared" si="13"/>
        <v>5.4880000000000004</v>
      </c>
    </row>
    <row r="210" spans="1:7" x14ac:dyDescent="0.3">
      <c r="A210" s="144"/>
      <c r="B210" s="89" t="s">
        <v>1674</v>
      </c>
      <c r="C210" s="144"/>
      <c r="D210" s="89">
        <v>1</v>
      </c>
      <c r="E210" s="111">
        <v>4.5</v>
      </c>
      <c r="F210" s="224">
        <v>1.7150000000000001</v>
      </c>
      <c r="G210" s="111">
        <f t="shared" si="13"/>
        <v>7.7175000000000002</v>
      </c>
    </row>
    <row r="211" spans="1:7" x14ac:dyDescent="0.3">
      <c r="A211" s="144"/>
      <c r="B211" s="89" t="s">
        <v>1675</v>
      </c>
      <c r="C211" s="144"/>
      <c r="D211" s="89">
        <v>1</v>
      </c>
      <c r="E211" s="111">
        <v>7.5</v>
      </c>
      <c r="F211" s="224">
        <v>1.7150000000000001</v>
      </c>
      <c r="G211" s="111">
        <f t="shared" si="13"/>
        <v>12.862500000000001</v>
      </c>
    </row>
    <row r="212" spans="1:7" x14ac:dyDescent="0.3">
      <c r="A212" s="144"/>
      <c r="B212" s="89" t="s">
        <v>1676</v>
      </c>
      <c r="C212" s="144"/>
      <c r="D212" s="89">
        <v>1</v>
      </c>
      <c r="E212" s="111">
        <v>5.5</v>
      </c>
      <c r="F212" s="224">
        <v>1.7150000000000001</v>
      </c>
      <c r="G212" s="111">
        <f t="shared" si="13"/>
        <v>9.432500000000001</v>
      </c>
    </row>
    <row r="213" spans="1:7" x14ac:dyDescent="0.3">
      <c r="A213" s="144"/>
      <c r="B213" s="229" t="s">
        <v>1677</v>
      </c>
      <c r="C213" s="173"/>
      <c r="D213" s="229">
        <v>-1</v>
      </c>
      <c r="E213" s="230">
        <v>0.75</v>
      </c>
      <c r="F213" s="231">
        <v>1.7150000000000001</v>
      </c>
      <c r="G213" s="230">
        <f t="shared" si="13"/>
        <v>-1.2862500000000001</v>
      </c>
    </row>
    <row r="214" spans="1:7" x14ac:dyDescent="0.3">
      <c r="B214" s="225"/>
      <c r="C214" s="226"/>
      <c r="D214" s="226"/>
      <c r="E214" s="227"/>
      <c r="F214" s="227"/>
      <c r="G214" s="228">
        <f>SUM(G201:G213)</f>
        <v>87.653649999999999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513F20-2858-4EEA-8230-CF30E3630BF0}"/>
</file>

<file path=customXml/itemProps2.xml><?xml version="1.0" encoding="utf-8"?>
<ds:datastoreItem xmlns:ds="http://schemas.openxmlformats.org/officeDocument/2006/customXml" ds:itemID="{43BF8C08-0494-4D2B-A8F6-8380DA0DB84F}"/>
</file>

<file path=customXml/itemProps3.xml><?xml version="1.0" encoding="utf-8"?>
<ds:datastoreItem xmlns:ds="http://schemas.openxmlformats.org/officeDocument/2006/customXml" ds:itemID="{CA0DA713-BDCE-477F-B268-B08928E2A7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RA 2</vt:lpstr>
      <vt:lpstr>RA2 ms</vt:lpstr>
      <vt:lpstr>Extra item</vt:lpstr>
      <vt:lpstr>EXT MS</vt:lpstr>
      <vt:lpstr>'RA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2024-11-04T11:02:34Z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